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comments4.xml" ContentType="application/vnd.openxmlformats-officedocument.spreadsheetml.comments+xml"/>
  <Override PartName="/xl/threadedComments/threadedComment1.xml" ContentType="application/vnd.ms-excel.threadedcomments+xml"/>
  <Override PartName="/xl/drawings/drawing3.xml" ContentType="application/vnd.openxmlformats-officedocument.drawing+xml"/>
  <Override PartName="/xl/comments5.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autoCompressPictures="0"/>
  <mc:AlternateContent xmlns:mc="http://schemas.openxmlformats.org/markup-compatibility/2006">
    <mc:Choice Requires="x15">
      <x15ac:absPath xmlns:x15ac="http://schemas.microsoft.com/office/spreadsheetml/2010/11/ac" url="C:\Users\racg-\OneDrive\Documentos\Angelópolis 2026\SELECCIÓN ABREVIADA DE MENOR CUANTÍA\SAMC-004-2026 POZOZ SÉPTICOS\"/>
    </mc:Choice>
  </mc:AlternateContent>
  <xr:revisionPtr revIDLastSave="0" documentId="13_ncr:1_{6BE9109D-515B-4A2E-931F-68A1F6DC319D}" xr6:coauthVersionLast="47" xr6:coauthVersionMax="47" xr10:uidLastSave="{00000000-0000-0000-0000-000000000000}"/>
  <bookViews>
    <workbookView xWindow="-108" yWindow="-108" windowWidth="23256" windowHeight="12456" tabRatio="817" xr2:uid="{00000000-000D-0000-FFFF-FFFF00000000}"/>
  </bookViews>
  <sheets>
    <sheet name="PPTO" sheetId="45" r:id="rId1"/>
    <sheet name="Vr. A.U." sheetId="44" r:id="rId2"/>
    <sheet name=" BENEFICIARIOS" sheetId="20" r:id="rId3"/>
    <sheet name="Salarios y transporte" sheetId="35" r:id="rId4"/>
    <sheet name="A.P.U." sheetId="31" r:id="rId5"/>
    <sheet name="Actualizacion de precios" sheetId="39" r:id="rId6"/>
    <sheet name="VALOR UNITARIO SS Y TG" sheetId="38" r:id="rId7"/>
    <sheet name="ESTUDIO MERCADO " sheetId="40" r:id="rId8"/>
    <sheet name="Análisis precios transporte" sheetId="42" r:id="rId9"/>
  </sheets>
  <externalReferences>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s>
  <definedNames>
    <definedName name="_____________________________________________________TEP44" localSheetId="4">#N/A</definedName>
    <definedName name="_____________________________________________________TEP44" localSheetId="5">#N/A</definedName>
    <definedName name="_____________________________________________________TEP44">#N/A</definedName>
    <definedName name="_____________________________________________________TZ216" localSheetId="4">#N/A</definedName>
    <definedName name="_____________________________________________________TZ216" localSheetId="5">#N/A</definedName>
    <definedName name="_____________________________________________________TZ216">#N/A</definedName>
    <definedName name="____________________________________________________ADM4" localSheetId="1">[1]BASE!$D$120</definedName>
    <definedName name="____________________________________________________ADM4">[2]BASE!$D$120</definedName>
    <definedName name="____________________________________________________AIU1" localSheetId="4">#REF!</definedName>
    <definedName name="____________________________________________________AIU1" localSheetId="5">#REF!</definedName>
    <definedName name="____________________________________________________AIU1">#REF!</definedName>
    <definedName name="____________________________________________________TPE1132" localSheetId="4">#N/A</definedName>
    <definedName name="____________________________________________________TPE1132" localSheetId="5">#N/A</definedName>
    <definedName name="____________________________________________________TPE1132">#N/A</definedName>
    <definedName name="____________________________________________________TPE12" localSheetId="4">#REF!</definedName>
    <definedName name="____________________________________________________TPE12" localSheetId="5">#REF!</definedName>
    <definedName name="____________________________________________________TPE12">#REF!</definedName>
    <definedName name="____________________________________________________TPE1331" localSheetId="4">#N/A</definedName>
    <definedName name="____________________________________________________TPE1331" localSheetId="5">#N/A</definedName>
    <definedName name="____________________________________________________TPE1331">#N/A</definedName>
    <definedName name="____________________________________________________TPE1702" localSheetId="4">#N/A</definedName>
    <definedName name="____________________________________________________TPE1702" localSheetId="5">#N/A</definedName>
    <definedName name="____________________________________________________TPE1702">#N/A</definedName>
    <definedName name="____________________________________________________TPE1703" localSheetId="4">#N/A</definedName>
    <definedName name="____________________________________________________TPE1703" localSheetId="5">#N/A</definedName>
    <definedName name="____________________________________________________TPE1703">#N/A</definedName>
    <definedName name="____________________________________________________TPE1704" localSheetId="4">#N/A</definedName>
    <definedName name="____________________________________________________TPE1704" localSheetId="5">#N/A</definedName>
    <definedName name="____________________________________________________TPE1704">#N/A</definedName>
    <definedName name="____________________________________________________TPE1706" localSheetId="4">#N/A</definedName>
    <definedName name="____________________________________________________TPE1706" localSheetId="5">#N/A</definedName>
    <definedName name="____________________________________________________TPE1706">#N/A</definedName>
    <definedName name="____________________________________________________TPE1708" localSheetId="4">#N/A</definedName>
    <definedName name="____________________________________________________TPE1708" localSheetId="5">#N/A</definedName>
    <definedName name="____________________________________________________TPE1708">#N/A</definedName>
    <definedName name="____________________________________________________TPE1710" localSheetId="4">#N/A</definedName>
    <definedName name="____________________________________________________TPE1710" localSheetId="5">#N/A</definedName>
    <definedName name="____________________________________________________TPE1710">#N/A</definedName>
    <definedName name="____________________________________________________TPE1735" localSheetId="4">#N/A</definedName>
    <definedName name="____________________________________________________TPE1735" localSheetId="5">#N/A</definedName>
    <definedName name="____________________________________________________TPE1735">#N/A</definedName>
    <definedName name="____________________________________________________TPE1763" localSheetId="4">#N/A</definedName>
    <definedName name="____________________________________________________TPE1763" localSheetId="5">#N/A</definedName>
    <definedName name="____________________________________________________TPE1763">#N/A</definedName>
    <definedName name="____________________________________________________TPE1790" localSheetId="4">#N/A</definedName>
    <definedName name="____________________________________________________TPE1790" localSheetId="5">#N/A</definedName>
    <definedName name="____________________________________________________TPE1790">#N/A</definedName>
    <definedName name="____________________________________________________TUZ22" localSheetId="4">'[3]BASE ORIGINAL'!#REF!</definedName>
    <definedName name="____________________________________________________TUZ22" localSheetId="5">'[3]BASE ORIGINAL'!#REF!</definedName>
    <definedName name="____________________________________________________TUZ22" localSheetId="1">'[4]BASE ORIGINAL'!#REF!</definedName>
    <definedName name="____________________________________________________TUZ22">'[3]BASE ORIGINAL'!#REF!</definedName>
    <definedName name="____________________________________________________TUZ36" localSheetId="4">'[3]BASE ORIGINAL'!#REF!</definedName>
    <definedName name="____________________________________________________TUZ36" localSheetId="5">'[3]BASE ORIGINAL'!#REF!</definedName>
    <definedName name="____________________________________________________TUZ36" localSheetId="1">'[4]BASE ORIGINAL'!#REF!</definedName>
    <definedName name="____________________________________________________TUZ36">'[3]BASE ORIGINAL'!#REF!</definedName>
    <definedName name="____________________________________________________TZ214" localSheetId="4">#N/A</definedName>
    <definedName name="____________________________________________________TZ214" localSheetId="5">#N/A</definedName>
    <definedName name="____________________________________________________TZ214">#N/A</definedName>
    <definedName name="____________________________________________________TZ323" localSheetId="4">'[3]BASE ORIGINAL'!#REF!</definedName>
    <definedName name="____________________________________________________TZ323" localSheetId="5">'[3]BASE ORIGINAL'!#REF!</definedName>
    <definedName name="____________________________________________________TZ323" localSheetId="1">'[4]BASE ORIGINAL'!#REF!</definedName>
    <definedName name="____________________________________________________TZ323">'[3]BASE ORIGINAL'!#REF!</definedName>
    <definedName name="____________________________________________________TZ324" localSheetId="4">'[3]BASE ORIGINAL'!#REF!</definedName>
    <definedName name="____________________________________________________TZ324" localSheetId="5">'[3]BASE ORIGINAL'!#REF!</definedName>
    <definedName name="____________________________________________________TZ324" localSheetId="1">'[4]BASE ORIGINAL'!#REF!</definedName>
    <definedName name="____________________________________________________TZ324">'[3]BASE ORIGINAL'!#REF!</definedName>
    <definedName name="____________________________________________________TZ32510" localSheetId="4">#N/A</definedName>
    <definedName name="____________________________________________________TZ32510" localSheetId="5">#N/A</definedName>
    <definedName name="____________________________________________________TZ32510">#N/A</definedName>
    <definedName name="___________________________________________________ADM4" localSheetId="1">[1]BASE!$D$120</definedName>
    <definedName name="___________________________________________________ADM4">[2]BASE!$D$120</definedName>
    <definedName name="___________________________________________________TEP44" localSheetId="4">#N/A</definedName>
    <definedName name="___________________________________________________TEP44" localSheetId="5">#N/A</definedName>
    <definedName name="___________________________________________________TEP44">#N/A</definedName>
    <definedName name="___________________________________________________TZ216" localSheetId="4">#N/A</definedName>
    <definedName name="___________________________________________________TZ216" localSheetId="5">#N/A</definedName>
    <definedName name="___________________________________________________TZ216">#N/A</definedName>
    <definedName name="__________________________________________________ADH12" localSheetId="1">[1]BASE!$D$218</definedName>
    <definedName name="__________________________________________________ADH12">[2]BASE!$D$218</definedName>
    <definedName name="__________________________________________________ADM12" localSheetId="1">[1]BASE!$D$219</definedName>
    <definedName name="__________________________________________________ADM12">[2]BASE!$D$219</definedName>
    <definedName name="__________________________________________________ADM4" localSheetId="1">[1]BASE!$D$120</definedName>
    <definedName name="__________________________________________________ADM4">[2]BASE!$D$120</definedName>
    <definedName name="__________________________________________________AIU1" localSheetId="4">#REF!</definedName>
    <definedName name="__________________________________________________AIU1" localSheetId="5">#REF!</definedName>
    <definedName name="__________________________________________________AIU1">#REF!</definedName>
    <definedName name="__________________________________________________AIU2">[5]BASE!$C$5</definedName>
    <definedName name="__________________________________________________BAZ10" localSheetId="1">[1]BASE!$D$270</definedName>
    <definedName name="__________________________________________________BAZ10">[2]BASE!$D$270</definedName>
    <definedName name="__________________________________________________BLO20" localSheetId="1">[1]BASE!$D$56</definedName>
    <definedName name="__________________________________________________BLO20">[2]BASE!$D$56</definedName>
    <definedName name="__________________________________________________CAN28" localSheetId="1">[1]BASE!$D$315</definedName>
    <definedName name="__________________________________________________CAN28">[2]BASE!$D$315</definedName>
    <definedName name="__________________________________________________Cod1" localSheetId="4">#N/A</definedName>
    <definedName name="__________________________________________________Cod1" localSheetId="5">#N/A</definedName>
    <definedName name="__________________________________________________Cod1">#N/A</definedName>
    <definedName name="__________________________________________________CUA44" localSheetId="1">[1]BASE!$D$253</definedName>
    <definedName name="__________________________________________________CUA44">[2]BASE!$D$253</definedName>
    <definedName name="__________________________________________________LA124" localSheetId="1">[1]BASE!$D$64</definedName>
    <definedName name="__________________________________________________LA124">[2]BASE!$D$64</definedName>
    <definedName name="__________________________________________________LAC18">[6]BASE!$D$252</definedName>
    <definedName name="__________________________________________________Po2">[7]REAJUSTESACTA1PROVI!#REF!</definedName>
    <definedName name="__________________________________________________R84JH">[6]BASE!$D$172</definedName>
    <definedName name="__________________________________________________REP43">[8]BASE!$D$136</definedName>
    <definedName name="__________________________________________________TEP44" localSheetId="4">#N/A</definedName>
    <definedName name="__________________________________________________TEP44" localSheetId="5">#N/A</definedName>
    <definedName name="__________________________________________________TEP44">#N/A</definedName>
    <definedName name="__________________________________________________TPE1132" localSheetId="4">#N/A</definedName>
    <definedName name="__________________________________________________TPE1132" localSheetId="5">#N/A</definedName>
    <definedName name="__________________________________________________TPE1132">#N/A</definedName>
    <definedName name="__________________________________________________TPE12" localSheetId="4">#REF!</definedName>
    <definedName name="__________________________________________________TPE12" localSheetId="5">#REF!</definedName>
    <definedName name="__________________________________________________TPE12">#REF!</definedName>
    <definedName name="__________________________________________________TPE1331" localSheetId="4">#N/A</definedName>
    <definedName name="__________________________________________________TPE1331" localSheetId="5">#N/A</definedName>
    <definedName name="__________________________________________________TPE1331">#N/A</definedName>
    <definedName name="__________________________________________________TPE1702" localSheetId="4">#N/A</definedName>
    <definedName name="__________________________________________________TPE1702" localSheetId="5">#N/A</definedName>
    <definedName name="__________________________________________________TPE1702">#N/A</definedName>
    <definedName name="__________________________________________________TPE1703" localSheetId="4">#N/A</definedName>
    <definedName name="__________________________________________________TPE1703" localSheetId="5">#N/A</definedName>
    <definedName name="__________________________________________________TPE1703">#N/A</definedName>
    <definedName name="__________________________________________________TPE1704" localSheetId="4">#N/A</definedName>
    <definedName name="__________________________________________________TPE1704" localSheetId="5">#N/A</definedName>
    <definedName name="__________________________________________________TPE1704">#N/A</definedName>
    <definedName name="__________________________________________________TPE1706" localSheetId="4">#N/A</definedName>
    <definedName name="__________________________________________________TPE1706" localSheetId="5">#N/A</definedName>
    <definedName name="__________________________________________________TPE1706">#N/A</definedName>
    <definedName name="__________________________________________________TPE1708" localSheetId="4">#N/A</definedName>
    <definedName name="__________________________________________________TPE1708" localSheetId="5">#N/A</definedName>
    <definedName name="__________________________________________________TPE1708">#N/A</definedName>
    <definedName name="__________________________________________________TPE1710" localSheetId="4">#N/A</definedName>
    <definedName name="__________________________________________________TPE1710" localSheetId="5">#N/A</definedName>
    <definedName name="__________________________________________________TPE1710">#N/A</definedName>
    <definedName name="__________________________________________________TPE1735" localSheetId="4">#N/A</definedName>
    <definedName name="__________________________________________________TPE1735" localSheetId="5">#N/A</definedName>
    <definedName name="__________________________________________________TPE1735">#N/A</definedName>
    <definedName name="__________________________________________________TPE1763" localSheetId="4">#N/A</definedName>
    <definedName name="__________________________________________________TPE1763" localSheetId="5">#N/A</definedName>
    <definedName name="__________________________________________________TPE1763">#N/A</definedName>
    <definedName name="__________________________________________________TPE1790" localSheetId="4">#N/A</definedName>
    <definedName name="__________________________________________________TPE1790" localSheetId="5">#N/A</definedName>
    <definedName name="__________________________________________________TPE1790">#N/A</definedName>
    <definedName name="__________________________________________________TPF12" localSheetId="1">[1]BASE!$D$217</definedName>
    <definedName name="__________________________________________________TPF12">[2]BASE!$D$217</definedName>
    <definedName name="__________________________________________________TUZ22" localSheetId="4">'[3]BASE ORIGINAL'!#REF!</definedName>
    <definedName name="__________________________________________________TUZ22" localSheetId="5">'[3]BASE ORIGINAL'!#REF!</definedName>
    <definedName name="__________________________________________________TUZ22" localSheetId="1">'[4]BASE ORIGINAL'!#REF!</definedName>
    <definedName name="__________________________________________________TUZ22">'[3]BASE ORIGINAL'!#REF!</definedName>
    <definedName name="__________________________________________________TUZ36" localSheetId="4">'[3]BASE ORIGINAL'!#REF!</definedName>
    <definedName name="__________________________________________________TUZ36" localSheetId="5">'[3]BASE ORIGINAL'!#REF!</definedName>
    <definedName name="__________________________________________________TUZ36" localSheetId="1">'[4]BASE ORIGINAL'!#REF!</definedName>
    <definedName name="__________________________________________________TUZ36">'[3]BASE ORIGINAL'!#REF!</definedName>
    <definedName name="__________________________________________________TZ2110" localSheetId="1">[1]BASE!$D$79</definedName>
    <definedName name="__________________________________________________TZ2110">[2]BASE!$D$79</definedName>
    <definedName name="__________________________________________________TZ214" localSheetId="4">#N/A</definedName>
    <definedName name="__________________________________________________TZ214" localSheetId="5">#N/A</definedName>
    <definedName name="__________________________________________________TZ214">#N/A</definedName>
    <definedName name="__________________________________________________TZ216" localSheetId="4">#N/A</definedName>
    <definedName name="__________________________________________________TZ216" localSheetId="5">#N/A</definedName>
    <definedName name="__________________________________________________TZ216">#N/A</definedName>
    <definedName name="__________________________________________________TZ268">[6]BASE!$D$85</definedName>
    <definedName name="__________________________________________________TZ323" localSheetId="4">'[3]BASE ORIGINAL'!#REF!</definedName>
    <definedName name="__________________________________________________TZ323" localSheetId="5">'[3]BASE ORIGINAL'!#REF!</definedName>
    <definedName name="__________________________________________________TZ323" localSheetId="1">'[4]BASE ORIGINAL'!#REF!</definedName>
    <definedName name="__________________________________________________TZ323">'[3]BASE ORIGINAL'!#REF!</definedName>
    <definedName name="__________________________________________________TZ324" localSheetId="4">'[3]BASE ORIGINAL'!#REF!</definedName>
    <definedName name="__________________________________________________TZ324" localSheetId="5">'[3]BASE ORIGINAL'!#REF!</definedName>
    <definedName name="__________________________________________________TZ324" localSheetId="1">'[4]BASE ORIGINAL'!#REF!</definedName>
    <definedName name="__________________________________________________TZ324">'[3]BASE ORIGINAL'!#REF!</definedName>
    <definedName name="__________________________________________________TZ32510" localSheetId="4">#N/A</definedName>
    <definedName name="__________________________________________________TZ32510" localSheetId="5">#N/A</definedName>
    <definedName name="__________________________________________________TZ32510">#N/A</definedName>
    <definedName name="_________________________________________________ADH12" localSheetId="1">[1]BASE!$D$218</definedName>
    <definedName name="_________________________________________________ADH12">[2]BASE!$D$218</definedName>
    <definedName name="_________________________________________________ADM12" localSheetId="1">[1]BASE!$D$219</definedName>
    <definedName name="_________________________________________________ADM12">[2]BASE!$D$219</definedName>
    <definedName name="_________________________________________________ADM4" localSheetId="1">[1]BASE!$D$120</definedName>
    <definedName name="_________________________________________________ADM4">[2]BASE!$D$120</definedName>
    <definedName name="_________________________________________________AIU1" localSheetId="4">#REF!</definedName>
    <definedName name="_________________________________________________AIU1" localSheetId="5">#REF!</definedName>
    <definedName name="_________________________________________________AIU1">#REF!</definedName>
    <definedName name="_________________________________________________AIU2">[5]BASE!$C$5</definedName>
    <definedName name="_________________________________________________BAZ10" localSheetId="1">[1]BASE!$D$270</definedName>
    <definedName name="_________________________________________________BAZ10">[2]BASE!$D$270</definedName>
    <definedName name="_________________________________________________BLO20" localSheetId="1">[1]BASE!$D$56</definedName>
    <definedName name="_________________________________________________BLO20">[2]BASE!$D$56</definedName>
    <definedName name="_________________________________________________CAN28" localSheetId="1">[1]BASE!$D$315</definedName>
    <definedName name="_________________________________________________CAN28">[2]BASE!$D$315</definedName>
    <definedName name="_________________________________________________Cod1" localSheetId="4">#REF!</definedName>
    <definedName name="_________________________________________________Cod1" localSheetId="5">#REF!</definedName>
    <definedName name="_________________________________________________Cod1">#REF!</definedName>
    <definedName name="_________________________________________________CUA44" localSheetId="1">[1]BASE!$D$253</definedName>
    <definedName name="_________________________________________________CUA44">[2]BASE!$D$253</definedName>
    <definedName name="_________________________________________________LA124" localSheetId="1">[1]BASE!$D$64</definedName>
    <definedName name="_________________________________________________LA124">[2]BASE!$D$64</definedName>
    <definedName name="_________________________________________________LAC18">[6]BASE!$D$252</definedName>
    <definedName name="_________________________________________________Po2">[7]REAJUSTESACTA1PROVI!#REF!</definedName>
    <definedName name="_________________________________________________R84JH">[6]BASE!$D$172</definedName>
    <definedName name="_________________________________________________REP43">[8]BASE!$D$136</definedName>
    <definedName name="_________________________________________________TEP44" localSheetId="4">#N/A</definedName>
    <definedName name="_________________________________________________TEP44" localSheetId="5">#N/A</definedName>
    <definedName name="_________________________________________________TEP44">#N/A</definedName>
    <definedName name="_________________________________________________TPE1132" localSheetId="4">#N/A</definedName>
    <definedName name="_________________________________________________TPE1132" localSheetId="5">#N/A</definedName>
    <definedName name="_________________________________________________TPE1132">#N/A</definedName>
    <definedName name="_________________________________________________TPE12" localSheetId="4">#REF!</definedName>
    <definedName name="_________________________________________________TPE12" localSheetId="5">#REF!</definedName>
    <definedName name="_________________________________________________TPE12">#REF!</definedName>
    <definedName name="_________________________________________________TPE1331" localSheetId="4">#N/A</definedName>
    <definedName name="_________________________________________________TPE1331" localSheetId="5">#N/A</definedName>
    <definedName name="_________________________________________________TPE1331">#N/A</definedName>
    <definedName name="_________________________________________________TPE1702" localSheetId="4">#N/A</definedName>
    <definedName name="_________________________________________________TPE1702" localSheetId="5">#N/A</definedName>
    <definedName name="_________________________________________________TPE1702">#N/A</definedName>
    <definedName name="_________________________________________________TPE1703" localSheetId="4">#N/A</definedName>
    <definedName name="_________________________________________________TPE1703" localSheetId="5">#N/A</definedName>
    <definedName name="_________________________________________________TPE1703">#N/A</definedName>
    <definedName name="_________________________________________________TPE1704" localSheetId="4">#N/A</definedName>
    <definedName name="_________________________________________________TPE1704" localSheetId="5">#N/A</definedName>
    <definedName name="_________________________________________________TPE1704">#N/A</definedName>
    <definedName name="_________________________________________________TPE1706" localSheetId="4">#N/A</definedName>
    <definedName name="_________________________________________________TPE1706" localSheetId="5">#N/A</definedName>
    <definedName name="_________________________________________________TPE1706">#N/A</definedName>
    <definedName name="_________________________________________________TPE1708" localSheetId="4">#N/A</definedName>
    <definedName name="_________________________________________________TPE1708" localSheetId="5">#N/A</definedName>
    <definedName name="_________________________________________________TPE1708">#N/A</definedName>
    <definedName name="_________________________________________________TPE1710" localSheetId="4">#N/A</definedName>
    <definedName name="_________________________________________________TPE1710" localSheetId="5">#N/A</definedName>
    <definedName name="_________________________________________________TPE1710">#N/A</definedName>
    <definedName name="_________________________________________________TPE1735" localSheetId="4">#N/A</definedName>
    <definedName name="_________________________________________________TPE1735" localSheetId="5">#N/A</definedName>
    <definedName name="_________________________________________________TPE1735">#N/A</definedName>
    <definedName name="_________________________________________________TPE1763" localSheetId="4">#N/A</definedName>
    <definedName name="_________________________________________________TPE1763" localSheetId="5">#N/A</definedName>
    <definedName name="_________________________________________________TPE1763">#N/A</definedName>
    <definedName name="_________________________________________________TPE1790" localSheetId="4">#N/A</definedName>
    <definedName name="_________________________________________________TPE1790" localSheetId="5">#N/A</definedName>
    <definedName name="_________________________________________________TPE1790">#N/A</definedName>
    <definedName name="_________________________________________________TPF12" localSheetId="1">[1]BASE!$D$217</definedName>
    <definedName name="_________________________________________________TPF12">[2]BASE!$D$217</definedName>
    <definedName name="_________________________________________________TUZ22" localSheetId="4">'[3]BASE ORIGINAL'!#REF!</definedName>
    <definedName name="_________________________________________________TUZ22" localSheetId="5">'[3]BASE ORIGINAL'!#REF!</definedName>
    <definedName name="_________________________________________________TUZ22" localSheetId="1">'[4]BASE ORIGINAL'!#REF!</definedName>
    <definedName name="_________________________________________________TUZ22">'[3]BASE ORIGINAL'!#REF!</definedName>
    <definedName name="_________________________________________________TUZ36" localSheetId="4">'[3]BASE ORIGINAL'!#REF!</definedName>
    <definedName name="_________________________________________________TUZ36" localSheetId="5">'[3]BASE ORIGINAL'!#REF!</definedName>
    <definedName name="_________________________________________________TUZ36" localSheetId="1">'[4]BASE ORIGINAL'!#REF!</definedName>
    <definedName name="_________________________________________________TUZ36">'[3]BASE ORIGINAL'!#REF!</definedName>
    <definedName name="_________________________________________________TZ2110" localSheetId="1">[1]BASE!$D$79</definedName>
    <definedName name="_________________________________________________TZ2110">[2]BASE!$D$79</definedName>
    <definedName name="_________________________________________________TZ214" localSheetId="4">#N/A</definedName>
    <definedName name="_________________________________________________TZ214" localSheetId="5">#N/A</definedName>
    <definedName name="_________________________________________________TZ214">#N/A</definedName>
    <definedName name="_________________________________________________TZ216" localSheetId="4">#N/A</definedName>
    <definedName name="_________________________________________________TZ216" localSheetId="5">#N/A</definedName>
    <definedName name="_________________________________________________TZ216">#N/A</definedName>
    <definedName name="_________________________________________________TZ268">[6]BASE!$D$85</definedName>
    <definedName name="_________________________________________________TZ323" localSheetId="4">'[3]BASE ORIGINAL'!#REF!</definedName>
    <definedName name="_________________________________________________TZ323" localSheetId="5">'[3]BASE ORIGINAL'!#REF!</definedName>
    <definedName name="_________________________________________________TZ323" localSheetId="1">'[4]BASE ORIGINAL'!#REF!</definedName>
    <definedName name="_________________________________________________TZ323">'[3]BASE ORIGINAL'!#REF!</definedName>
    <definedName name="_________________________________________________TZ324" localSheetId="4">'[3]BASE ORIGINAL'!#REF!</definedName>
    <definedName name="_________________________________________________TZ324" localSheetId="5">'[3]BASE ORIGINAL'!#REF!</definedName>
    <definedName name="_________________________________________________TZ324" localSheetId="1">'[4]BASE ORIGINAL'!#REF!</definedName>
    <definedName name="_________________________________________________TZ324">'[3]BASE ORIGINAL'!#REF!</definedName>
    <definedName name="_________________________________________________TZ32510" localSheetId="4">#N/A</definedName>
    <definedName name="_________________________________________________TZ32510" localSheetId="5">#N/A</definedName>
    <definedName name="_________________________________________________TZ32510">#N/A</definedName>
    <definedName name="________________________________________________ADH12" localSheetId="1">[1]BASE!$D$218</definedName>
    <definedName name="________________________________________________ADH12">[2]BASE!$D$218</definedName>
    <definedName name="________________________________________________ADM12" localSheetId="1">[1]BASE!$D$219</definedName>
    <definedName name="________________________________________________ADM12">[2]BASE!$D$219</definedName>
    <definedName name="________________________________________________ADM4" localSheetId="4">#REF!</definedName>
    <definedName name="________________________________________________ADM4" localSheetId="5">#REF!</definedName>
    <definedName name="________________________________________________ADM4">#REF!</definedName>
    <definedName name="________________________________________________AIU1" localSheetId="4">#REF!</definedName>
    <definedName name="________________________________________________AIU1" localSheetId="5">#REF!</definedName>
    <definedName name="________________________________________________AIU1">#REF!</definedName>
    <definedName name="________________________________________________AIU2">[5]BASE!$C$5</definedName>
    <definedName name="________________________________________________BAZ10" localSheetId="1">[1]BASE!$D$270</definedName>
    <definedName name="________________________________________________BAZ10">[2]BASE!$D$270</definedName>
    <definedName name="________________________________________________BLO20" localSheetId="1">[1]BASE!$D$56</definedName>
    <definedName name="________________________________________________BLO20">[2]BASE!$D$56</definedName>
    <definedName name="________________________________________________CAN28" localSheetId="1">[1]BASE!$D$315</definedName>
    <definedName name="________________________________________________CAN28">[2]BASE!$D$315</definedName>
    <definedName name="________________________________________________Cod1" localSheetId="4">#REF!</definedName>
    <definedName name="________________________________________________Cod1" localSheetId="5">#REF!</definedName>
    <definedName name="________________________________________________Cod1">#REF!</definedName>
    <definedName name="________________________________________________CUA44" localSheetId="1">[1]BASE!$D$253</definedName>
    <definedName name="________________________________________________CUA44">[2]BASE!$D$253</definedName>
    <definedName name="________________________________________________LA124" localSheetId="1">[1]BASE!$D$64</definedName>
    <definedName name="________________________________________________LA124">[2]BASE!$D$64</definedName>
    <definedName name="________________________________________________LAC18">[6]BASE!$D$252</definedName>
    <definedName name="________________________________________________Po2">[7]REAJUSTESACTA1PROVI!#REF!</definedName>
    <definedName name="________________________________________________R84JH">[6]BASE!$D$172</definedName>
    <definedName name="________________________________________________REP43">[8]BASE!$D$136</definedName>
    <definedName name="________________________________________________TEP44" localSheetId="4">#N/A</definedName>
    <definedName name="________________________________________________TEP44" localSheetId="5">#N/A</definedName>
    <definedName name="________________________________________________TEP44">#N/A</definedName>
    <definedName name="________________________________________________TPE1132" localSheetId="4">#N/A</definedName>
    <definedName name="________________________________________________TPE1132" localSheetId="5">#N/A</definedName>
    <definedName name="________________________________________________TPE1132">#N/A</definedName>
    <definedName name="________________________________________________TPE12" localSheetId="4">#REF!</definedName>
    <definedName name="________________________________________________TPE12" localSheetId="5">#REF!</definedName>
    <definedName name="________________________________________________TPE12">#REF!</definedName>
    <definedName name="________________________________________________TPE1331" localSheetId="4">#N/A</definedName>
    <definedName name="________________________________________________TPE1331" localSheetId="5">#N/A</definedName>
    <definedName name="________________________________________________TPE1331">#N/A</definedName>
    <definedName name="________________________________________________TPE1702" localSheetId="4">#N/A</definedName>
    <definedName name="________________________________________________TPE1702" localSheetId="5">#N/A</definedName>
    <definedName name="________________________________________________TPE1702">#N/A</definedName>
    <definedName name="________________________________________________TPE1703" localSheetId="4">#N/A</definedName>
    <definedName name="________________________________________________TPE1703" localSheetId="5">#N/A</definedName>
    <definedName name="________________________________________________TPE1703">#N/A</definedName>
    <definedName name="________________________________________________TPE1704" localSheetId="4">#N/A</definedName>
    <definedName name="________________________________________________TPE1704" localSheetId="5">#N/A</definedName>
    <definedName name="________________________________________________TPE1704">#N/A</definedName>
    <definedName name="________________________________________________TPE1706" localSheetId="4">#N/A</definedName>
    <definedName name="________________________________________________TPE1706" localSheetId="5">#N/A</definedName>
    <definedName name="________________________________________________TPE1706">#N/A</definedName>
    <definedName name="________________________________________________TPE1708" localSheetId="4">#N/A</definedName>
    <definedName name="________________________________________________TPE1708" localSheetId="5">#N/A</definedName>
    <definedName name="________________________________________________TPE1708">#N/A</definedName>
    <definedName name="________________________________________________TPE1710" localSheetId="4">#N/A</definedName>
    <definedName name="________________________________________________TPE1710" localSheetId="5">#N/A</definedName>
    <definedName name="________________________________________________TPE1710">#N/A</definedName>
    <definedName name="________________________________________________TPE1735" localSheetId="4">#N/A</definedName>
    <definedName name="________________________________________________TPE1735" localSheetId="5">#N/A</definedName>
    <definedName name="________________________________________________TPE1735">#N/A</definedName>
    <definedName name="________________________________________________TPE1763" localSheetId="4">#N/A</definedName>
    <definedName name="________________________________________________TPE1763" localSheetId="5">#N/A</definedName>
    <definedName name="________________________________________________TPE1763">#N/A</definedName>
    <definedName name="________________________________________________TPE1790" localSheetId="4">#N/A</definedName>
    <definedName name="________________________________________________TPE1790" localSheetId="5">#N/A</definedName>
    <definedName name="________________________________________________TPE1790">#N/A</definedName>
    <definedName name="________________________________________________TPF12" localSheetId="1">[1]BASE!$D$217</definedName>
    <definedName name="________________________________________________TPF12">[2]BASE!$D$217</definedName>
    <definedName name="________________________________________________TUZ22" localSheetId="4">'[3]BASE ORIGINAL'!#REF!</definedName>
    <definedName name="________________________________________________TUZ22" localSheetId="5">'[3]BASE ORIGINAL'!#REF!</definedName>
    <definedName name="________________________________________________TUZ22" localSheetId="1">'[4]BASE ORIGINAL'!#REF!</definedName>
    <definedName name="________________________________________________TUZ22">'[3]BASE ORIGINAL'!#REF!</definedName>
    <definedName name="________________________________________________TUZ36" localSheetId="4">'[3]BASE ORIGINAL'!#REF!</definedName>
    <definedName name="________________________________________________TUZ36" localSheetId="5">'[3]BASE ORIGINAL'!#REF!</definedName>
    <definedName name="________________________________________________TUZ36" localSheetId="1">'[4]BASE ORIGINAL'!#REF!</definedName>
    <definedName name="________________________________________________TUZ36">'[3]BASE ORIGINAL'!#REF!</definedName>
    <definedName name="________________________________________________TZ2110" localSheetId="1">[1]BASE!$D$79</definedName>
    <definedName name="________________________________________________TZ2110">[2]BASE!$D$79</definedName>
    <definedName name="________________________________________________TZ214" localSheetId="4">#N/A</definedName>
    <definedName name="________________________________________________TZ214" localSheetId="5">#N/A</definedName>
    <definedName name="________________________________________________TZ214">#N/A</definedName>
    <definedName name="________________________________________________TZ216" localSheetId="4">#N/A</definedName>
    <definedName name="________________________________________________TZ216" localSheetId="5">#N/A</definedName>
    <definedName name="________________________________________________TZ216">#N/A</definedName>
    <definedName name="________________________________________________TZ268">[6]BASE!$D$85</definedName>
    <definedName name="________________________________________________TZ323" localSheetId="4">'[3]BASE ORIGINAL'!#REF!</definedName>
    <definedName name="________________________________________________TZ323" localSheetId="5">'[3]BASE ORIGINAL'!#REF!</definedName>
    <definedName name="________________________________________________TZ323" localSheetId="1">'[4]BASE ORIGINAL'!#REF!</definedName>
    <definedName name="________________________________________________TZ323">'[3]BASE ORIGINAL'!#REF!</definedName>
    <definedName name="________________________________________________TZ324" localSheetId="4">'[3]BASE ORIGINAL'!#REF!</definedName>
    <definedName name="________________________________________________TZ324" localSheetId="5">'[3]BASE ORIGINAL'!#REF!</definedName>
    <definedName name="________________________________________________TZ324" localSheetId="1">'[4]BASE ORIGINAL'!#REF!</definedName>
    <definedName name="________________________________________________TZ324">'[3]BASE ORIGINAL'!#REF!</definedName>
    <definedName name="________________________________________________TZ32510" localSheetId="4">#N/A</definedName>
    <definedName name="________________________________________________TZ32510" localSheetId="5">#N/A</definedName>
    <definedName name="________________________________________________TZ32510">#N/A</definedName>
    <definedName name="_______________________________________________ADH12" localSheetId="1">[1]BASE!$D$218</definedName>
    <definedName name="_______________________________________________ADH12">[2]BASE!$D$218</definedName>
    <definedName name="_______________________________________________ADM12" localSheetId="1">[1]BASE!$D$219</definedName>
    <definedName name="_______________________________________________ADM12">[2]BASE!$D$219</definedName>
    <definedName name="_______________________________________________ADM4" localSheetId="4">[3]BASE!$D$120</definedName>
    <definedName name="_______________________________________________ADM4" localSheetId="5">[3]BASE!$D$120</definedName>
    <definedName name="_______________________________________________ADM4" localSheetId="1">[4]BASE!$D$120</definedName>
    <definedName name="_______________________________________________ADM4">[3]BASE!$D$120</definedName>
    <definedName name="_______________________________________________AIU1" localSheetId="4">#REF!</definedName>
    <definedName name="_______________________________________________AIU1" localSheetId="5">#REF!</definedName>
    <definedName name="_______________________________________________AIU1">#REF!</definedName>
    <definedName name="_______________________________________________AIU2">[5]BASE!$C$5</definedName>
    <definedName name="_______________________________________________BAZ10" localSheetId="1">[1]BASE!$D$270</definedName>
    <definedName name="_______________________________________________BAZ10">[2]BASE!$D$270</definedName>
    <definedName name="_______________________________________________BLO20" localSheetId="1">[1]BASE!$D$56</definedName>
    <definedName name="_______________________________________________BLO20">[2]BASE!$D$56</definedName>
    <definedName name="_______________________________________________CAN28" localSheetId="1">[1]BASE!$D$315</definedName>
    <definedName name="_______________________________________________CAN28">[2]BASE!$D$315</definedName>
    <definedName name="_______________________________________________Cod1" localSheetId="4">#REF!</definedName>
    <definedName name="_______________________________________________Cod1" localSheetId="5">#REF!</definedName>
    <definedName name="_______________________________________________Cod1">#REF!</definedName>
    <definedName name="_______________________________________________CUA44" localSheetId="1">[1]BASE!$D$253</definedName>
    <definedName name="_______________________________________________CUA44">[2]BASE!$D$253</definedName>
    <definedName name="_______________________________________________LA124" localSheetId="1">[1]BASE!$D$64</definedName>
    <definedName name="_______________________________________________LA124">[2]BASE!$D$64</definedName>
    <definedName name="_______________________________________________LAC18">[6]BASE!$D$252</definedName>
    <definedName name="_______________________________________________Po2">[7]REAJUSTESACTA1PROVI!#REF!</definedName>
    <definedName name="_______________________________________________R84JH">[6]BASE!$D$172</definedName>
    <definedName name="_______________________________________________REP43">[8]BASE!$D$136</definedName>
    <definedName name="_______________________________________________TPE1132" localSheetId="4">#N/A</definedName>
    <definedName name="_______________________________________________TPE1132" localSheetId="5">#N/A</definedName>
    <definedName name="_______________________________________________TPE1132">#N/A</definedName>
    <definedName name="_______________________________________________TPE12" localSheetId="4">#REF!</definedName>
    <definedName name="_______________________________________________TPE12" localSheetId="5">#REF!</definedName>
    <definedName name="_______________________________________________TPE12">#REF!</definedName>
    <definedName name="_______________________________________________TPE1331" localSheetId="4">#N/A</definedName>
    <definedName name="_______________________________________________TPE1331" localSheetId="5">#N/A</definedName>
    <definedName name="_______________________________________________TPE1331">#N/A</definedName>
    <definedName name="_______________________________________________TPE1702" localSheetId="4">#N/A</definedName>
    <definedName name="_______________________________________________TPE1702" localSheetId="5">#N/A</definedName>
    <definedName name="_______________________________________________TPE1702">#N/A</definedName>
    <definedName name="_______________________________________________TPE1703" localSheetId="4">#N/A</definedName>
    <definedName name="_______________________________________________TPE1703" localSheetId="5">#N/A</definedName>
    <definedName name="_______________________________________________TPE1703">#N/A</definedName>
    <definedName name="_______________________________________________TPE1704" localSheetId="4">#N/A</definedName>
    <definedName name="_______________________________________________TPE1704" localSheetId="5">#N/A</definedName>
    <definedName name="_______________________________________________TPE1704">#N/A</definedName>
    <definedName name="_______________________________________________TPE1706" localSheetId="4">#N/A</definedName>
    <definedName name="_______________________________________________TPE1706" localSheetId="5">#N/A</definedName>
    <definedName name="_______________________________________________TPE1706">#N/A</definedName>
    <definedName name="_______________________________________________TPE1708" localSheetId="4">#N/A</definedName>
    <definedName name="_______________________________________________TPE1708" localSheetId="5">#N/A</definedName>
    <definedName name="_______________________________________________TPE1708">#N/A</definedName>
    <definedName name="_______________________________________________TPE1710" localSheetId="4">#N/A</definedName>
    <definedName name="_______________________________________________TPE1710" localSheetId="5">#N/A</definedName>
    <definedName name="_______________________________________________TPE1710">#N/A</definedName>
    <definedName name="_______________________________________________TPE1735" localSheetId="4">#N/A</definedName>
    <definedName name="_______________________________________________TPE1735" localSheetId="5">#N/A</definedName>
    <definedName name="_______________________________________________TPE1735">#N/A</definedName>
    <definedName name="_______________________________________________TPE1763" localSheetId="4">#N/A</definedName>
    <definedName name="_______________________________________________TPE1763" localSheetId="5">#N/A</definedName>
    <definedName name="_______________________________________________TPE1763">#N/A</definedName>
    <definedName name="_______________________________________________TPE1790" localSheetId="4">#N/A</definedName>
    <definedName name="_______________________________________________TPE1790" localSheetId="5">#N/A</definedName>
    <definedName name="_______________________________________________TPE1790">#N/A</definedName>
    <definedName name="_______________________________________________TPF12" localSheetId="1">[1]BASE!$D$217</definedName>
    <definedName name="_______________________________________________TPF12">[2]BASE!$D$217</definedName>
    <definedName name="_______________________________________________TUZ22" localSheetId="4">'[3]BASE ORIGINAL'!#REF!</definedName>
    <definedName name="_______________________________________________TUZ22" localSheetId="5">'[3]BASE ORIGINAL'!#REF!</definedName>
    <definedName name="_______________________________________________TUZ22" localSheetId="1">'[4]BASE ORIGINAL'!#REF!</definedName>
    <definedName name="_______________________________________________TUZ22">'[3]BASE ORIGINAL'!#REF!</definedName>
    <definedName name="_______________________________________________TUZ36" localSheetId="4">'[3]BASE ORIGINAL'!#REF!</definedName>
    <definedName name="_______________________________________________TUZ36" localSheetId="5">'[3]BASE ORIGINAL'!#REF!</definedName>
    <definedName name="_______________________________________________TUZ36" localSheetId="1">'[4]BASE ORIGINAL'!#REF!</definedName>
    <definedName name="_______________________________________________TUZ36">'[3]BASE ORIGINAL'!#REF!</definedName>
    <definedName name="_______________________________________________TZ2110" localSheetId="1">[1]BASE!$D$79</definedName>
    <definedName name="_______________________________________________TZ2110">[2]BASE!$D$79</definedName>
    <definedName name="_______________________________________________TZ214" localSheetId="4">#N/A</definedName>
    <definedName name="_______________________________________________TZ214" localSheetId="5">#N/A</definedName>
    <definedName name="_______________________________________________TZ214">#N/A</definedName>
    <definedName name="_______________________________________________TZ268">[6]BASE!$D$85</definedName>
    <definedName name="_______________________________________________TZ323" localSheetId="4">'[3]BASE ORIGINAL'!#REF!</definedName>
    <definedName name="_______________________________________________TZ323" localSheetId="5">'[3]BASE ORIGINAL'!#REF!</definedName>
    <definedName name="_______________________________________________TZ323" localSheetId="1">'[4]BASE ORIGINAL'!#REF!</definedName>
    <definedName name="_______________________________________________TZ323">'[3]BASE ORIGINAL'!#REF!</definedName>
    <definedName name="_______________________________________________TZ324" localSheetId="4">'[3]BASE ORIGINAL'!#REF!</definedName>
    <definedName name="_______________________________________________TZ324" localSheetId="5">'[3]BASE ORIGINAL'!#REF!</definedName>
    <definedName name="_______________________________________________TZ324" localSheetId="1">'[4]BASE ORIGINAL'!#REF!</definedName>
    <definedName name="_______________________________________________TZ324">'[3]BASE ORIGINAL'!#REF!</definedName>
    <definedName name="_______________________________________________TZ32510" localSheetId="4">#N/A</definedName>
    <definedName name="_______________________________________________TZ32510" localSheetId="5">#N/A</definedName>
    <definedName name="_______________________________________________TZ32510">#N/A</definedName>
    <definedName name="______________________________________________ADH12" localSheetId="4">#REF!</definedName>
    <definedName name="______________________________________________ADH12" localSheetId="5">#REF!</definedName>
    <definedName name="______________________________________________ADH12">#REF!</definedName>
    <definedName name="______________________________________________ADM12" localSheetId="4">#REF!</definedName>
    <definedName name="______________________________________________ADM12" localSheetId="5">#REF!</definedName>
    <definedName name="______________________________________________ADM12">#REF!</definedName>
    <definedName name="______________________________________________ADM4" localSheetId="4">[3]BASE!$D$120</definedName>
    <definedName name="______________________________________________ADM4" localSheetId="5">[3]BASE!$D$120</definedName>
    <definedName name="______________________________________________ADM4" localSheetId="1">[4]BASE!$D$120</definedName>
    <definedName name="______________________________________________ADM4">[3]BASE!$D$120</definedName>
    <definedName name="______________________________________________AIU2">[5]BASE!$C$5</definedName>
    <definedName name="______________________________________________BAZ10" localSheetId="4">#REF!</definedName>
    <definedName name="______________________________________________BAZ10" localSheetId="5">#REF!</definedName>
    <definedName name="______________________________________________BAZ10">#REF!</definedName>
    <definedName name="______________________________________________BLO20" localSheetId="4">#REF!</definedName>
    <definedName name="______________________________________________BLO20" localSheetId="5">#REF!</definedName>
    <definedName name="______________________________________________BLO20">#REF!</definedName>
    <definedName name="______________________________________________CAN28" localSheetId="4">#REF!</definedName>
    <definedName name="______________________________________________CAN28" localSheetId="5">#REF!</definedName>
    <definedName name="______________________________________________CAN28">#REF!</definedName>
    <definedName name="______________________________________________Cod1" localSheetId="4">#REF!</definedName>
    <definedName name="______________________________________________Cod1" localSheetId="5">#REF!</definedName>
    <definedName name="______________________________________________Cod1">#REF!</definedName>
    <definedName name="______________________________________________CUA44" localSheetId="4">#REF!</definedName>
    <definedName name="______________________________________________CUA44" localSheetId="5">#REF!</definedName>
    <definedName name="______________________________________________CUA44">#REF!</definedName>
    <definedName name="______________________________________________LA124" localSheetId="4">#REF!</definedName>
    <definedName name="______________________________________________LA124" localSheetId="5">#REF!</definedName>
    <definedName name="______________________________________________LA124">#REF!</definedName>
    <definedName name="______________________________________________LAC18">[6]BASE!$D$252</definedName>
    <definedName name="______________________________________________Po2">[7]REAJUSTESACTA1PROVI!#REF!</definedName>
    <definedName name="______________________________________________R84JH">[6]BASE!$D$172</definedName>
    <definedName name="______________________________________________REP43">[8]BASE!$D$136</definedName>
    <definedName name="______________________________________________TEP44" localSheetId="4">#N/A</definedName>
    <definedName name="______________________________________________TEP44" localSheetId="5">#N/A</definedName>
    <definedName name="______________________________________________TEP44">#N/A</definedName>
    <definedName name="______________________________________________TPF12" localSheetId="4">#REF!</definedName>
    <definedName name="______________________________________________TPF12" localSheetId="5">#REF!</definedName>
    <definedName name="______________________________________________TPF12">#REF!</definedName>
    <definedName name="______________________________________________TZ2110" localSheetId="4">#REF!</definedName>
    <definedName name="______________________________________________TZ2110" localSheetId="5">#REF!</definedName>
    <definedName name="______________________________________________TZ2110">#REF!</definedName>
    <definedName name="______________________________________________TZ216" localSheetId="4">#N/A</definedName>
    <definedName name="______________________________________________TZ216" localSheetId="5">#N/A</definedName>
    <definedName name="______________________________________________TZ216">#N/A</definedName>
    <definedName name="______________________________________________TZ268">[6]BASE!$D$85</definedName>
    <definedName name="_____________________________________________ADH12" localSheetId="4">[3]BASE!$D$218</definedName>
    <definedName name="_____________________________________________ADH12" localSheetId="5">[3]BASE!$D$218</definedName>
    <definedName name="_____________________________________________ADH12" localSheetId="1">[4]BASE!$D$218</definedName>
    <definedName name="_____________________________________________ADH12">[3]BASE!$D$218</definedName>
    <definedName name="_____________________________________________ADM12" localSheetId="4">[3]BASE!$D$219</definedName>
    <definedName name="_____________________________________________ADM12" localSheetId="5">[3]BASE!$D$219</definedName>
    <definedName name="_____________________________________________ADM12" localSheetId="1">[4]BASE!$D$219</definedName>
    <definedName name="_____________________________________________ADM12">[3]BASE!$D$219</definedName>
    <definedName name="_____________________________________________ADM4" localSheetId="4">[3]BASE!$D$120</definedName>
    <definedName name="_____________________________________________ADM4" localSheetId="5">[3]BASE!$D$120</definedName>
    <definedName name="_____________________________________________ADM4" localSheetId="1">[4]BASE!$D$120</definedName>
    <definedName name="_____________________________________________ADM4">[3]BASE!$D$120</definedName>
    <definedName name="_____________________________________________AIU1" localSheetId="4">#REF!</definedName>
    <definedName name="_____________________________________________AIU1" localSheetId="5">#REF!</definedName>
    <definedName name="_____________________________________________AIU1">#REF!</definedName>
    <definedName name="_____________________________________________AIU2">[5]BASE!$C$5</definedName>
    <definedName name="_____________________________________________BAZ10" localSheetId="4">[3]BASE!$D$270</definedName>
    <definedName name="_____________________________________________BAZ10" localSheetId="5">[3]BASE!$D$270</definedName>
    <definedName name="_____________________________________________BAZ10" localSheetId="1">[4]BASE!$D$270</definedName>
    <definedName name="_____________________________________________BAZ10">[3]BASE!$D$270</definedName>
    <definedName name="_____________________________________________BLO20" localSheetId="4">[3]BASE!$D$56</definedName>
    <definedName name="_____________________________________________BLO20" localSheetId="5">[3]BASE!$D$56</definedName>
    <definedName name="_____________________________________________BLO20" localSheetId="1">[4]BASE!$D$56</definedName>
    <definedName name="_____________________________________________BLO20">[3]BASE!$D$56</definedName>
    <definedName name="_____________________________________________CAN28" localSheetId="4">[3]BASE!$D$315</definedName>
    <definedName name="_____________________________________________CAN28" localSheetId="5">[3]BASE!$D$315</definedName>
    <definedName name="_____________________________________________CAN28" localSheetId="1">[4]BASE!$D$315</definedName>
    <definedName name="_____________________________________________CAN28">[3]BASE!$D$315</definedName>
    <definedName name="_____________________________________________Cod1" localSheetId="4">#REF!</definedName>
    <definedName name="_____________________________________________Cod1" localSheetId="5">#REF!</definedName>
    <definedName name="_____________________________________________Cod1">#REF!</definedName>
    <definedName name="_____________________________________________CUA44" localSheetId="4">[3]BASE!$D$253</definedName>
    <definedName name="_____________________________________________CUA44" localSheetId="5">[3]BASE!$D$253</definedName>
    <definedName name="_____________________________________________CUA44" localSheetId="1">[4]BASE!$D$253</definedName>
    <definedName name="_____________________________________________CUA44">[3]BASE!$D$253</definedName>
    <definedName name="_____________________________________________LA124" localSheetId="4">[3]BASE!$D$64</definedName>
    <definedName name="_____________________________________________LA124" localSheetId="5">[3]BASE!$D$64</definedName>
    <definedName name="_____________________________________________LA124" localSheetId="1">[4]BASE!$D$64</definedName>
    <definedName name="_____________________________________________LA124">[3]BASE!$D$64</definedName>
    <definedName name="_____________________________________________LAC18">[6]BASE!$D$252</definedName>
    <definedName name="_____________________________________________Po2">[7]REAJUSTESACTA1PROVI!#REF!</definedName>
    <definedName name="_____________________________________________R84JH">[6]BASE!$D$172</definedName>
    <definedName name="_____________________________________________REP43">[8]BASE!$D$136</definedName>
    <definedName name="_____________________________________________TEP44" localSheetId="4">[9]BASE!$D$116</definedName>
    <definedName name="_____________________________________________TEP44" localSheetId="5">[9]BASE!$D$116</definedName>
    <definedName name="_____________________________________________TEP44" localSheetId="1">[10]BASE!$D$116</definedName>
    <definedName name="_____________________________________________TEP44">[9]BASE!$D$116</definedName>
    <definedName name="_____________________________________________TPE1132" localSheetId="4">#N/A</definedName>
    <definedName name="_____________________________________________TPE1132" localSheetId="5">#N/A</definedName>
    <definedName name="_____________________________________________TPE1132">#N/A</definedName>
    <definedName name="_____________________________________________TPE12" localSheetId="4">#REF!</definedName>
    <definedName name="_____________________________________________TPE12" localSheetId="5">#REF!</definedName>
    <definedName name="_____________________________________________TPE12">#REF!</definedName>
    <definedName name="_____________________________________________TPE1331" localSheetId="4">#N/A</definedName>
    <definedName name="_____________________________________________TPE1331" localSheetId="5">#N/A</definedName>
    <definedName name="_____________________________________________TPE1331">#N/A</definedName>
    <definedName name="_____________________________________________TPE1702" localSheetId="4">#N/A</definedName>
    <definedName name="_____________________________________________TPE1702" localSheetId="5">#N/A</definedName>
    <definedName name="_____________________________________________TPE1702">#N/A</definedName>
    <definedName name="_____________________________________________TPE1703" localSheetId="4">#N/A</definedName>
    <definedName name="_____________________________________________TPE1703" localSheetId="5">#N/A</definedName>
    <definedName name="_____________________________________________TPE1703">#N/A</definedName>
    <definedName name="_____________________________________________TPE1704" localSheetId="4">#N/A</definedName>
    <definedName name="_____________________________________________TPE1704" localSheetId="5">#N/A</definedName>
    <definedName name="_____________________________________________TPE1704">#N/A</definedName>
    <definedName name="_____________________________________________TPE1706" localSheetId="4">#N/A</definedName>
    <definedName name="_____________________________________________TPE1706" localSheetId="5">#N/A</definedName>
    <definedName name="_____________________________________________TPE1706">#N/A</definedName>
    <definedName name="_____________________________________________TPE1708" localSheetId="4">#N/A</definedName>
    <definedName name="_____________________________________________TPE1708" localSheetId="5">#N/A</definedName>
    <definedName name="_____________________________________________TPE1708">#N/A</definedName>
    <definedName name="_____________________________________________TPE1710" localSheetId="4">#N/A</definedName>
    <definedName name="_____________________________________________TPE1710" localSheetId="5">#N/A</definedName>
    <definedName name="_____________________________________________TPE1710">#N/A</definedName>
    <definedName name="_____________________________________________TPE1735" localSheetId="4">#N/A</definedName>
    <definedName name="_____________________________________________TPE1735" localSheetId="5">#N/A</definedName>
    <definedName name="_____________________________________________TPE1735">#N/A</definedName>
    <definedName name="_____________________________________________TPE1763" localSheetId="4">#N/A</definedName>
    <definedName name="_____________________________________________TPE1763" localSheetId="5">#N/A</definedName>
    <definedName name="_____________________________________________TPE1763">#N/A</definedName>
    <definedName name="_____________________________________________TPE1790" localSheetId="4">#N/A</definedName>
    <definedName name="_____________________________________________TPE1790" localSheetId="5">#N/A</definedName>
    <definedName name="_____________________________________________TPE1790">#N/A</definedName>
    <definedName name="_____________________________________________TPF12" localSheetId="4">[3]BASE!$D$217</definedName>
    <definedName name="_____________________________________________TPF12" localSheetId="5">[3]BASE!$D$217</definedName>
    <definedName name="_____________________________________________TPF12" localSheetId="1">[4]BASE!$D$217</definedName>
    <definedName name="_____________________________________________TPF12">[3]BASE!$D$217</definedName>
    <definedName name="_____________________________________________TUZ22" localSheetId="4">'[3]BASE ORIGINAL'!#REF!</definedName>
    <definedName name="_____________________________________________TUZ22" localSheetId="5">'[3]BASE ORIGINAL'!#REF!</definedName>
    <definedName name="_____________________________________________TUZ22" localSheetId="1">'[4]BASE ORIGINAL'!#REF!</definedName>
    <definedName name="_____________________________________________TUZ22">'[3]BASE ORIGINAL'!#REF!</definedName>
    <definedName name="_____________________________________________TUZ36" localSheetId="4">'[3]BASE ORIGINAL'!#REF!</definedName>
    <definedName name="_____________________________________________TUZ36" localSheetId="5">'[3]BASE ORIGINAL'!#REF!</definedName>
    <definedName name="_____________________________________________TUZ36" localSheetId="1">'[4]BASE ORIGINAL'!#REF!</definedName>
    <definedName name="_____________________________________________TUZ36">'[3]BASE ORIGINAL'!#REF!</definedName>
    <definedName name="_____________________________________________TZ2110" localSheetId="4">[3]BASE!$D$79</definedName>
    <definedName name="_____________________________________________TZ2110" localSheetId="5">[3]BASE!$D$79</definedName>
    <definedName name="_____________________________________________TZ2110" localSheetId="1">[4]BASE!$D$79</definedName>
    <definedName name="_____________________________________________TZ2110">[3]BASE!$D$79</definedName>
    <definedName name="_____________________________________________TZ214" localSheetId="4">#N/A</definedName>
    <definedName name="_____________________________________________TZ214" localSheetId="5">#N/A</definedName>
    <definedName name="_____________________________________________TZ214">#N/A</definedName>
    <definedName name="_____________________________________________TZ216" localSheetId="4">[9]BASE!$D$87</definedName>
    <definedName name="_____________________________________________TZ216" localSheetId="5">[9]BASE!$D$87</definedName>
    <definedName name="_____________________________________________TZ216" localSheetId="1">[10]BASE!$D$87</definedName>
    <definedName name="_____________________________________________TZ216">[9]BASE!$D$87</definedName>
    <definedName name="_____________________________________________TZ268">[6]BASE!$D$85</definedName>
    <definedName name="_____________________________________________TZ323" localSheetId="4">'[3]BASE ORIGINAL'!#REF!</definedName>
    <definedName name="_____________________________________________TZ323" localSheetId="5">'[3]BASE ORIGINAL'!#REF!</definedName>
    <definedName name="_____________________________________________TZ323" localSheetId="1">'[4]BASE ORIGINAL'!#REF!</definedName>
    <definedName name="_____________________________________________TZ323">'[3]BASE ORIGINAL'!#REF!</definedName>
    <definedName name="_____________________________________________TZ324" localSheetId="4">'[3]BASE ORIGINAL'!#REF!</definedName>
    <definedName name="_____________________________________________TZ324" localSheetId="5">'[3]BASE ORIGINAL'!#REF!</definedName>
    <definedName name="_____________________________________________TZ324" localSheetId="1">'[4]BASE ORIGINAL'!#REF!</definedName>
    <definedName name="_____________________________________________TZ324">'[3]BASE ORIGINAL'!#REF!</definedName>
    <definedName name="_____________________________________________TZ32510" localSheetId="4">#N/A</definedName>
    <definedName name="_____________________________________________TZ32510" localSheetId="5">#N/A</definedName>
    <definedName name="_____________________________________________TZ32510">#N/A</definedName>
    <definedName name="____________________________________________ADH12" localSheetId="4">[3]BASE!$D$218</definedName>
    <definedName name="____________________________________________ADH12" localSheetId="5">[3]BASE!$D$218</definedName>
    <definedName name="____________________________________________ADH12" localSheetId="1">[4]BASE!$D$218</definedName>
    <definedName name="____________________________________________ADH12">[3]BASE!$D$218</definedName>
    <definedName name="____________________________________________ADM12" localSheetId="4">[3]BASE!$D$219</definedName>
    <definedName name="____________________________________________ADM12" localSheetId="5">[3]BASE!$D$219</definedName>
    <definedName name="____________________________________________ADM12" localSheetId="1">[4]BASE!$D$219</definedName>
    <definedName name="____________________________________________ADM12">[3]BASE!$D$219</definedName>
    <definedName name="____________________________________________ADM4" localSheetId="4">[3]BASE!$D$120</definedName>
    <definedName name="____________________________________________ADM4" localSheetId="5">[3]BASE!$D$120</definedName>
    <definedName name="____________________________________________ADM4" localSheetId="1">[4]BASE!$D$120</definedName>
    <definedName name="____________________________________________ADM4">[3]BASE!$D$120</definedName>
    <definedName name="____________________________________________AIU1" localSheetId="4">#REF!</definedName>
    <definedName name="____________________________________________AIU1" localSheetId="5">#REF!</definedName>
    <definedName name="____________________________________________AIU1">#REF!</definedName>
    <definedName name="____________________________________________AIU2">[5]BASE!$C$5</definedName>
    <definedName name="____________________________________________BAZ10" localSheetId="4">[3]BASE!$D$270</definedName>
    <definedName name="____________________________________________BAZ10" localSheetId="5">[3]BASE!$D$270</definedName>
    <definedName name="____________________________________________BAZ10" localSheetId="1">[4]BASE!$D$270</definedName>
    <definedName name="____________________________________________BAZ10">[3]BASE!$D$270</definedName>
    <definedName name="____________________________________________BLO20" localSheetId="4">[3]BASE!$D$56</definedName>
    <definedName name="____________________________________________BLO20" localSheetId="5">[3]BASE!$D$56</definedName>
    <definedName name="____________________________________________BLO20" localSheetId="1">[4]BASE!$D$56</definedName>
    <definedName name="____________________________________________BLO20">[3]BASE!$D$56</definedName>
    <definedName name="____________________________________________CAN28" localSheetId="4">[3]BASE!$D$315</definedName>
    <definedName name="____________________________________________CAN28" localSheetId="5">[3]BASE!$D$315</definedName>
    <definedName name="____________________________________________CAN28" localSheetId="1">[4]BASE!$D$315</definedName>
    <definedName name="____________________________________________CAN28">[3]BASE!$D$315</definedName>
    <definedName name="____________________________________________Cod1" localSheetId="4">#REF!</definedName>
    <definedName name="____________________________________________Cod1" localSheetId="5">#REF!</definedName>
    <definedName name="____________________________________________Cod1">#REF!</definedName>
    <definedName name="____________________________________________CUA44" localSheetId="4">[3]BASE!$D$253</definedName>
    <definedName name="____________________________________________CUA44" localSheetId="5">[3]BASE!$D$253</definedName>
    <definedName name="____________________________________________CUA44" localSheetId="1">[4]BASE!$D$253</definedName>
    <definedName name="____________________________________________CUA44">[3]BASE!$D$253</definedName>
    <definedName name="____________________________________________LA124" localSheetId="4">[3]BASE!$D$64</definedName>
    <definedName name="____________________________________________LA124" localSheetId="5">[3]BASE!$D$64</definedName>
    <definedName name="____________________________________________LA124" localSheetId="1">[4]BASE!$D$64</definedName>
    <definedName name="____________________________________________LA124">[3]BASE!$D$64</definedName>
    <definedName name="____________________________________________LAC18">[6]BASE!$D$252</definedName>
    <definedName name="____________________________________________Po2">[7]REAJUSTESACTA1PROVI!#REF!</definedName>
    <definedName name="____________________________________________R84JH">[6]BASE!$D$172</definedName>
    <definedName name="____________________________________________REP43">[8]BASE!$D$136</definedName>
    <definedName name="____________________________________________TEP44" localSheetId="4">#N/A</definedName>
    <definedName name="____________________________________________TEP44" localSheetId="5">#N/A</definedName>
    <definedName name="____________________________________________TEP44">#N/A</definedName>
    <definedName name="____________________________________________TPE1132" localSheetId="4">[9]BASE!#REF!</definedName>
    <definedName name="____________________________________________TPE1132" localSheetId="5">[9]BASE!#REF!</definedName>
    <definedName name="____________________________________________TPE1132" localSheetId="1">[10]BASE!#REF!</definedName>
    <definedName name="____________________________________________TPE1132">[9]BASE!#REF!</definedName>
    <definedName name="____________________________________________TPE12" localSheetId="4">#REF!</definedName>
    <definedName name="____________________________________________TPE12" localSheetId="5">#REF!</definedName>
    <definedName name="____________________________________________TPE12">#REF!</definedName>
    <definedName name="____________________________________________TPE1331" localSheetId="4">[9]BASE!#REF!</definedName>
    <definedName name="____________________________________________TPE1331" localSheetId="5">[9]BASE!#REF!</definedName>
    <definedName name="____________________________________________TPE1331" localSheetId="1">[10]BASE!#REF!</definedName>
    <definedName name="____________________________________________TPE1331">[9]BASE!#REF!</definedName>
    <definedName name="____________________________________________TPE1702" localSheetId="4">[9]BASE!#REF!</definedName>
    <definedName name="____________________________________________TPE1702" localSheetId="5">[9]BASE!#REF!</definedName>
    <definedName name="____________________________________________TPE1702" localSheetId="1">[10]BASE!#REF!</definedName>
    <definedName name="____________________________________________TPE1702">[9]BASE!#REF!</definedName>
    <definedName name="____________________________________________TPE1703" localSheetId="4">[9]BASE!#REF!</definedName>
    <definedName name="____________________________________________TPE1703" localSheetId="5">[9]BASE!#REF!</definedName>
    <definedName name="____________________________________________TPE1703" localSheetId="1">[10]BASE!#REF!</definedName>
    <definedName name="____________________________________________TPE1703">[9]BASE!#REF!</definedName>
    <definedName name="____________________________________________TPE1704" localSheetId="4">[9]BASE!#REF!</definedName>
    <definedName name="____________________________________________TPE1704" localSheetId="5">[9]BASE!#REF!</definedName>
    <definedName name="____________________________________________TPE1704" localSheetId="1">[10]BASE!#REF!</definedName>
    <definedName name="____________________________________________TPE1704">[9]BASE!#REF!</definedName>
    <definedName name="____________________________________________TPE1706" localSheetId="4">[9]BASE!#REF!</definedName>
    <definedName name="____________________________________________TPE1706" localSheetId="5">[9]BASE!#REF!</definedName>
    <definedName name="____________________________________________TPE1706" localSheetId="1">[10]BASE!#REF!</definedName>
    <definedName name="____________________________________________TPE1706">[9]BASE!#REF!</definedName>
    <definedName name="____________________________________________TPE1708" localSheetId="4">[9]BASE!#REF!</definedName>
    <definedName name="____________________________________________TPE1708" localSheetId="5">[9]BASE!#REF!</definedName>
    <definedName name="____________________________________________TPE1708" localSheetId="1">[10]BASE!#REF!</definedName>
    <definedName name="____________________________________________TPE1708">[9]BASE!#REF!</definedName>
    <definedName name="____________________________________________TPE1710" localSheetId="4">[9]BASE!#REF!</definedName>
    <definedName name="____________________________________________TPE1710" localSheetId="5">[9]BASE!#REF!</definedName>
    <definedName name="____________________________________________TPE1710" localSheetId="1">[10]BASE!#REF!</definedName>
    <definedName name="____________________________________________TPE1710">[9]BASE!#REF!</definedName>
    <definedName name="____________________________________________TPE1735" localSheetId="4">[9]BASE!#REF!</definedName>
    <definedName name="____________________________________________TPE1735" localSheetId="5">[9]BASE!#REF!</definedName>
    <definedName name="____________________________________________TPE1735" localSheetId="1">[10]BASE!#REF!</definedName>
    <definedName name="____________________________________________TPE1735">[9]BASE!#REF!</definedName>
    <definedName name="____________________________________________TPE1763" localSheetId="4">[9]BASE!#REF!</definedName>
    <definedName name="____________________________________________TPE1763" localSheetId="5">[9]BASE!#REF!</definedName>
    <definedName name="____________________________________________TPE1763" localSheetId="1">[10]BASE!#REF!</definedName>
    <definedName name="____________________________________________TPE1763">[9]BASE!#REF!</definedName>
    <definedName name="____________________________________________TPE1790" localSheetId="4">[9]BASE!#REF!</definedName>
    <definedName name="____________________________________________TPE1790" localSheetId="5">[9]BASE!#REF!</definedName>
    <definedName name="____________________________________________TPE1790" localSheetId="1">[10]BASE!#REF!</definedName>
    <definedName name="____________________________________________TPE1790">[9]BASE!#REF!</definedName>
    <definedName name="____________________________________________TPF12" localSheetId="4">[3]BASE!$D$217</definedName>
    <definedName name="____________________________________________TPF12" localSheetId="5">[3]BASE!$D$217</definedName>
    <definedName name="____________________________________________TPF12" localSheetId="1">[4]BASE!$D$217</definedName>
    <definedName name="____________________________________________TPF12">[3]BASE!$D$217</definedName>
    <definedName name="____________________________________________TUZ22" localSheetId="4">'[11]BASE ORIGINAL'!#REF!</definedName>
    <definedName name="____________________________________________TUZ22" localSheetId="5">'[11]BASE ORIGINAL'!#REF!</definedName>
    <definedName name="____________________________________________TUZ22">'[11]BASE ORIGINAL'!#REF!</definedName>
    <definedName name="____________________________________________TUZ36" localSheetId="4">'[11]BASE ORIGINAL'!#REF!</definedName>
    <definedName name="____________________________________________TUZ36" localSheetId="5">'[11]BASE ORIGINAL'!#REF!</definedName>
    <definedName name="____________________________________________TUZ36">'[11]BASE ORIGINAL'!#REF!</definedName>
    <definedName name="____________________________________________TZ2110" localSheetId="4">[3]BASE!$D$79</definedName>
    <definedName name="____________________________________________TZ2110" localSheetId="5">[3]BASE!$D$79</definedName>
    <definedName name="____________________________________________TZ2110" localSheetId="1">[4]BASE!$D$79</definedName>
    <definedName name="____________________________________________TZ2110">[3]BASE!$D$79</definedName>
    <definedName name="____________________________________________TZ214" localSheetId="4">[9]BASE!$D$86</definedName>
    <definedName name="____________________________________________TZ214" localSheetId="5">[9]BASE!$D$86</definedName>
    <definedName name="____________________________________________TZ214" localSheetId="1">[10]BASE!$D$86</definedName>
    <definedName name="____________________________________________TZ214">[9]BASE!$D$86</definedName>
    <definedName name="____________________________________________TZ216" localSheetId="4">#N/A</definedName>
    <definedName name="____________________________________________TZ216" localSheetId="5">#N/A</definedName>
    <definedName name="____________________________________________TZ216">#N/A</definedName>
    <definedName name="____________________________________________TZ268">[6]BASE!$D$85</definedName>
    <definedName name="____________________________________________TZ323" localSheetId="4">'[11]BASE ORIGINAL'!#REF!</definedName>
    <definedName name="____________________________________________TZ323" localSheetId="5">'[11]BASE ORIGINAL'!#REF!</definedName>
    <definedName name="____________________________________________TZ323">'[11]BASE ORIGINAL'!#REF!</definedName>
    <definedName name="____________________________________________TZ324" localSheetId="4">'[11]BASE ORIGINAL'!#REF!</definedName>
    <definedName name="____________________________________________TZ324" localSheetId="5">'[11]BASE ORIGINAL'!#REF!</definedName>
    <definedName name="____________________________________________TZ324">'[11]BASE ORIGINAL'!#REF!</definedName>
    <definedName name="____________________________________________TZ32510" localSheetId="4">[9]BASE!$D$106</definedName>
    <definedName name="____________________________________________TZ32510" localSheetId="5">[9]BASE!$D$106</definedName>
    <definedName name="____________________________________________TZ32510" localSheetId="1">[10]BASE!$D$106</definedName>
    <definedName name="____________________________________________TZ32510">[9]BASE!$D$106</definedName>
    <definedName name="___________________________________________ADH12" localSheetId="4">[3]BASE!$D$218</definedName>
    <definedName name="___________________________________________ADH12" localSheetId="5">[3]BASE!$D$218</definedName>
    <definedName name="___________________________________________ADH12" localSheetId="1">[4]BASE!$D$218</definedName>
    <definedName name="___________________________________________ADH12">[3]BASE!$D$218</definedName>
    <definedName name="___________________________________________ADM12" localSheetId="4">[3]BASE!$D$219</definedName>
    <definedName name="___________________________________________ADM12" localSheetId="5">[3]BASE!$D$219</definedName>
    <definedName name="___________________________________________ADM12" localSheetId="1">[4]BASE!$D$219</definedName>
    <definedName name="___________________________________________ADM12">[3]BASE!$D$219</definedName>
    <definedName name="___________________________________________ADM4" localSheetId="4">[3]BASE!$D$120</definedName>
    <definedName name="___________________________________________ADM4" localSheetId="5">[3]BASE!$D$120</definedName>
    <definedName name="___________________________________________ADM4" localSheetId="1">[4]BASE!$D$120</definedName>
    <definedName name="___________________________________________ADM4">[3]BASE!$D$120</definedName>
    <definedName name="___________________________________________AIU1" localSheetId="4">#REF!</definedName>
    <definedName name="___________________________________________AIU1" localSheetId="5">#REF!</definedName>
    <definedName name="___________________________________________AIU1">#REF!</definedName>
    <definedName name="___________________________________________AIU2">[5]BASE!$C$5</definedName>
    <definedName name="___________________________________________BAZ10" localSheetId="4">[3]BASE!$D$270</definedName>
    <definedName name="___________________________________________BAZ10" localSheetId="5">[3]BASE!$D$270</definedName>
    <definedName name="___________________________________________BAZ10" localSheetId="1">[4]BASE!$D$270</definedName>
    <definedName name="___________________________________________BAZ10">[3]BASE!$D$270</definedName>
    <definedName name="___________________________________________BLO20" localSheetId="4">[3]BASE!$D$56</definedName>
    <definedName name="___________________________________________BLO20" localSheetId="5">[3]BASE!$D$56</definedName>
    <definedName name="___________________________________________BLO20" localSheetId="1">[4]BASE!$D$56</definedName>
    <definedName name="___________________________________________BLO20">[3]BASE!$D$56</definedName>
    <definedName name="___________________________________________CAN28" localSheetId="4">[3]BASE!$D$315</definedName>
    <definedName name="___________________________________________CAN28" localSheetId="5">[3]BASE!$D$315</definedName>
    <definedName name="___________________________________________CAN28" localSheetId="1">[4]BASE!$D$315</definedName>
    <definedName name="___________________________________________CAN28">[3]BASE!$D$315</definedName>
    <definedName name="___________________________________________Cod1" localSheetId="4">#REF!</definedName>
    <definedName name="___________________________________________Cod1" localSheetId="5">#REF!</definedName>
    <definedName name="___________________________________________Cod1">#REF!</definedName>
    <definedName name="___________________________________________CUA44" localSheetId="4">[3]BASE!$D$253</definedName>
    <definedName name="___________________________________________CUA44" localSheetId="5">[3]BASE!$D$253</definedName>
    <definedName name="___________________________________________CUA44" localSheetId="1">[4]BASE!$D$253</definedName>
    <definedName name="___________________________________________CUA44">[3]BASE!$D$253</definedName>
    <definedName name="___________________________________________LA124" localSheetId="4">[3]BASE!$D$64</definedName>
    <definedName name="___________________________________________LA124" localSheetId="5">[3]BASE!$D$64</definedName>
    <definedName name="___________________________________________LA124" localSheetId="1">[4]BASE!$D$64</definedName>
    <definedName name="___________________________________________LA124">[3]BASE!$D$64</definedName>
    <definedName name="___________________________________________LAC18">[6]BASE!$D$252</definedName>
    <definedName name="___________________________________________Po2">[7]REAJUSTESACTA1PROVI!#REF!</definedName>
    <definedName name="___________________________________________R84JH">[6]BASE!$D$172</definedName>
    <definedName name="___________________________________________REP43">[8]BASE!$D$136</definedName>
    <definedName name="___________________________________________TEP44" localSheetId="4">[9]BASE!$D$116</definedName>
    <definedName name="___________________________________________TEP44" localSheetId="5">[9]BASE!$D$116</definedName>
    <definedName name="___________________________________________TEP44" localSheetId="1">[10]BASE!$D$116</definedName>
    <definedName name="___________________________________________TEP44">[9]BASE!$D$116</definedName>
    <definedName name="___________________________________________TPE1132" localSheetId="4">#N/A</definedName>
    <definedName name="___________________________________________TPE1132" localSheetId="5">#N/A</definedName>
    <definedName name="___________________________________________TPE1132">#N/A</definedName>
    <definedName name="___________________________________________TPE12" localSheetId="4">#REF!</definedName>
    <definedName name="___________________________________________TPE12" localSheetId="5">#REF!</definedName>
    <definedName name="___________________________________________TPE12">#REF!</definedName>
    <definedName name="___________________________________________TPE1331" localSheetId="4">#N/A</definedName>
    <definedName name="___________________________________________TPE1331" localSheetId="5">#N/A</definedName>
    <definedName name="___________________________________________TPE1331">#N/A</definedName>
    <definedName name="___________________________________________TPE1702" localSheetId="4">#N/A</definedName>
    <definedName name="___________________________________________TPE1702" localSheetId="5">#N/A</definedName>
    <definedName name="___________________________________________TPE1702">#N/A</definedName>
    <definedName name="___________________________________________TPE1703" localSheetId="4">#N/A</definedName>
    <definedName name="___________________________________________TPE1703" localSheetId="5">#N/A</definedName>
    <definedName name="___________________________________________TPE1703">#N/A</definedName>
    <definedName name="___________________________________________TPE1704" localSheetId="4">#N/A</definedName>
    <definedName name="___________________________________________TPE1704" localSheetId="5">#N/A</definedName>
    <definedName name="___________________________________________TPE1704">#N/A</definedName>
    <definedName name="___________________________________________TPE1706" localSheetId="4">#N/A</definedName>
    <definedName name="___________________________________________TPE1706" localSheetId="5">#N/A</definedName>
    <definedName name="___________________________________________TPE1706">#N/A</definedName>
    <definedName name="___________________________________________TPE1708" localSheetId="4">#N/A</definedName>
    <definedName name="___________________________________________TPE1708" localSheetId="5">#N/A</definedName>
    <definedName name="___________________________________________TPE1708">#N/A</definedName>
    <definedName name="___________________________________________TPE1710" localSheetId="4">#N/A</definedName>
    <definedName name="___________________________________________TPE1710" localSheetId="5">#N/A</definedName>
    <definedName name="___________________________________________TPE1710">#N/A</definedName>
    <definedName name="___________________________________________TPE1735" localSheetId="4">#N/A</definedName>
    <definedName name="___________________________________________TPE1735" localSheetId="5">#N/A</definedName>
    <definedName name="___________________________________________TPE1735">#N/A</definedName>
    <definedName name="___________________________________________TPE1763" localSheetId="4">#N/A</definedName>
    <definedName name="___________________________________________TPE1763" localSheetId="5">#N/A</definedName>
    <definedName name="___________________________________________TPE1763">#N/A</definedName>
    <definedName name="___________________________________________TPE1790" localSheetId="4">#N/A</definedName>
    <definedName name="___________________________________________TPE1790" localSheetId="5">#N/A</definedName>
    <definedName name="___________________________________________TPE1790">#N/A</definedName>
    <definedName name="___________________________________________TPF12" localSheetId="4">[3]BASE!$D$217</definedName>
    <definedName name="___________________________________________TPF12" localSheetId="5">[3]BASE!$D$217</definedName>
    <definedName name="___________________________________________TPF12" localSheetId="1">[4]BASE!$D$217</definedName>
    <definedName name="___________________________________________TPF12">[3]BASE!$D$217</definedName>
    <definedName name="___________________________________________TUZ22" localSheetId="4">'[3]BASE ORIGINAL'!#REF!</definedName>
    <definedName name="___________________________________________TUZ22" localSheetId="5">'[3]BASE ORIGINAL'!#REF!</definedName>
    <definedName name="___________________________________________TUZ22" localSheetId="1">'[4]BASE ORIGINAL'!#REF!</definedName>
    <definedName name="___________________________________________TUZ22">'[3]BASE ORIGINAL'!#REF!</definedName>
    <definedName name="___________________________________________TUZ36" localSheetId="4">'[3]BASE ORIGINAL'!#REF!</definedName>
    <definedName name="___________________________________________TUZ36" localSheetId="5">'[3]BASE ORIGINAL'!#REF!</definedName>
    <definedName name="___________________________________________TUZ36" localSheetId="1">'[4]BASE ORIGINAL'!#REF!</definedName>
    <definedName name="___________________________________________TUZ36">'[3]BASE ORIGINAL'!#REF!</definedName>
    <definedName name="___________________________________________TZ2110" localSheetId="4">[3]BASE!$D$79</definedName>
    <definedName name="___________________________________________TZ2110" localSheetId="5">[3]BASE!$D$79</definedName>
    <definedName name="___________________________________________TZ2110" localSheetId="1">[4]BASE!$D$79</definedName>
    <definedName name="___________________________________________TZ2110">[3]BASE!$D$79</definedName>
    <definedName name="___________________________________________TZ214" localSheetId="4">#N/A</definedName>
    <definedName name="___________________________________________TZ214" localSheetId="5">#N/A</definedName>
    <definedName name="___________________________________________TZ214">#N/A</definedName>
    <definedName name="___________________________________________TZ216" localSheetId="4">[9]BASE!$D$87</definedName>
    <definedName name="___________________________________________TZ216" localSheetId="5">[9]BASE!$D$87</definedName>
    <definedName name="___________________________________________TZ216" localSheetId="1">[10]BASE!$D$87</definedName>
    <definedName name="___________________________________________TZ216">[9]BASE!$D$87</definedName>
    <definedName name="___________________________________________TZ268">[6]BASE!$D$85</definedName>
    <definedName name="___________________________________________TZ323" localSheetId="4">'[3]BASE ORIGINAL'!#REF!</definedName>
    <definedName name="___________________________________________TZ323" localSheetId="5">'[3]BASE ORIGINAL'!#REF!</definedName>
    <definedName name="___________________________________________TZ323" localSheetId="1">'[4]BASE ORIGINAL'!#REF!</definedName>
    <definedName name="___________________________________________TZ323">'[3]BASE ORIGINAL'!#REF!</definedName>
    <definedName name="___________________________________________TZ324" localSheetId="4">'[3]BASE ORIGINAL'!#REF!</definedName>
    <definedName name="___________________________________________TZ324" localSheetId="5">'[3]BASE ORIGINAL'!#REF!</definedName>
    <definedName name="___________________________________________TZ324" localSheetId="1">'[4]BASE ORIGINAL'!#REF!</definedName>
    <definedName name="___________________________________________TZ324">'[3]BASE ORIGINAL'!#REF!</definedName>
    <definedName name="___________________________________________TZ32510" localSheetId="4">#N/A</definedName>
    <definedName name="___________________________________________TZ32510" localSheetId="5">#N/A</definedName>
    <definedName name="___________________________________________TZ32510">#N/A</definedName>
    <definedName name="__________________________________________ADH12" localSheetId="4">[3]BASE!$D$218</definedName>
    <definedName name="__________________________________________ADH12" localSheetId="5">[3]BASE!$D$218</definedName>
    <definedName name="__________________________________________ADH12" localSheetId="1">[4]BASE!$D$218</definedName>
    <definedName name="__________________________________________ADH12">[3]BASE!$D$218</definedName>
    <definedName name="__________________________________________ADM12" localSheetId="4">[3]BASE!$D$219</definedName>
    <definedName name="__________________________________________ADM12" localSheetId="5">[3]BASE!$D$219</definedName>
    <definedName name="__________________________________________ADM12" localSheetId="1">[4]BASE!$D$219</definedName>
    <definedName name="__________________________________________ADM12">[3]BASE!$D$219</definedName>
    <definedName name="__________________________________________ADM4" localSheetId="4">[3]BASE!$D$120</definedName>
    <definedName name="__________________________________________ADM4" localSheetId="5">[3]BASE!$D$120</definedName>
    <definedName name="__________________________________________ADM4" localSheetId="1">[4]BASE!$D$120</definedName>
    <definedName name="__________________________________________ADM4">[3]BASE!$D$120</definedName>
    <definedName name="__________________________________________AIU1" localSheetId="4">#REF!</definedName>
    <definedName name="__________________________________________AIU1" localSheetId="5">#REF!</definedName>
    <definedName name="__________________________________________AIU1">#REF!</definedName>
    <definedName name="__________________________________________AIU2">[5]BASE!$C$5</definedName>
    <definedName name="__________________________________________BAZ10" localSheetId="4">[3]BASE!$D$270</definedName>
    <definedName name="__________________________________________BAZ10" localSheetId="5">[3]BASE!$D$270</definedName>
    <definedName name="__________________________________________BAZ10" localSheetId="1">[4]BASE!$D$270</definedName>
    <definedName name="__________________________________________BAZ10">[3]BASE!$D$270</definedName>
    <definedName name="__________________________________________BLO20" localSheetId="4">[3]BASE!$D$56</definedName>
    <definedName name="__________________________________________BLO20" localSheetId="5">[3]BASE!$D$56</definedName>
    <definedName name="__________________________________________BLO20" localSheetId="1">[4]BASE!$D$56</definedName>
    <definedName name="__________________________________________BLO20">[3]BASE!$D$56</definedName>
    <definedName name="__________________________________________CAN28" localSheetId="4">[3]BASE!$D$315</definedName>
    <definedName name="__________________________________________CAN28" localSheetId="5">[3]BASE!$D$315</definedName>
    <definedName name="__________________________________________CAN28" localSheetId="1">[4]BASE!$D$315</definedName>
    <definedName name="__________________________________________CAN28">[3]BASE!$D$315</definedName>
    <definedName name="__________________________________________Cod1" localSheetId="4">#REF!</definedName>
    <definedName name="__________________________________________Cod1" localSheetId="5">#REF!</definedName>
    <definedName name="__________________________________________Cod1">#REF!</definedName>
    <definedName name="__________________________________________CUA44" localSheetId="4">[3]BASE!$D$253</definedName>
    <definedName name="__________________________________________CUA44" localSheetId="5">[3]BASE!$D$253</definedName>
    <definedName name="__________________________________________CUA44" localSheetId="1">[4]BASE!$D$253</definedName>
    <definedName name="__________________________________________CUA44">[3]BASE!$D$253</definedName>
    <definedName name="__________________________________________LA124" localSheetId="4">[3]BASE!$D$64</definedName>
    <definedName name="__________________________________________LA124" localSheetId="5">[3]BASE!$D$64</definedName>
    <definedName name="__________________________________________LA124" localSheetId="1">[4]BASE!$D$64</definedName>
    <definedName name="__________________________________________LA124">[3]BASE!$D$64</definedName>
    <definedName name="__________________________________________LAC18">[6]BASE!$D$252</definedName>
    <definedName name="__________________________________________Po2">[7]REAJUSTESACTA1PROVI!#REF!</definedName>
    <definedName name="__________________________________________R84JH">[6]BASE!$D$172</definedName>
    <definedName name="__________________________________________REP43">[8]BASE!$D$136</definedName>
    <definedName name="__________________________________________TEP44" localSheetId="4">#N/A</definedName>
    <definedName name="__________________________________________TEP44" localSheetId="5">#N/A</definedName>
    <definedName name="__________________________________________TEP44">#N/A</definedName>
    <definedName name="__________________________________________TPE1132" localSheetId="4">[9]BASE!#REF!</definedName>
    <definedName name="__________________________________________TPE1132" localSheetId="5">[9]BASE!#REF!</definedName>
    <definedName name="__________________________________________TPE1132" localSheetId="1">[10]BASE!#REF!</definedName>
    <definedName name="__________________________________________TPE1132">[9]BASE!#REF!</definedName>
    <definedName name="__________________________________________TPE12" localSheetId="4">#REF!</definedName>
    <definedName name="__________________________________________TPE12" localSheetId="5">#REF!</definedName>
    <definedName name="__________________________________________TPE12">#REF!</definedName>
    <definedName name="__________________________________________TPE1331" localSheetId="4">[9]BASE!#REF!</definedName>
    <definedName name="__________________________________________TPE1331" localSheetId="5">[9]BASE!#REF!</definedName>
    <definedName name="__________________________________________TPE1331" localSheetId="1">[10]BASE!#REF!</definedName>
    <definedName name="__________________________________________TPE1331">[9]BASE!#REF!</definedName>
    <definedName name="__________________________________________TPE1702" localSheetId="4">[9]BASE!#REF!</definedName>
    <definedName name="__________________________________________TPE1702" localSheetId="5">[9]BASE!#REF!</definedName>
    <definedName name="__________________________________________TPE1702" localSheetId="1">[10]BASE!#REF!</definedName>
    <definedName name="__________________________________________TPE1702">[9]BASE!#REF!</definedName>
    <definedName name="__________________________________________TPE1703" localSheetId="4">[9]BASE!#REF!</definedName>
    <definedName name="__________________________________________TPE1703" localSheetId="5">[9]BASE!#REF!</definedName>
    <definedName name="__________________________________________TPE1703" localSheetId="1">[10]BASE!#REF!</definedName>
    <definedName name="__________________________________________TPE1703">[9]BASE!#REF!</definedName>
    <definedName name="__________________________________________TPE1704" localSheetId="4">[9]BASE!#REF!</definedName>
    <definedName name="__________________________________________TPE1704" localSheetId="5">[9]BASE!#REF!</definedName>
    <definedName name="__________________________________________TPE1704" localSheetId="1">[10]BASE!#REF!</definedName>
    <definedName name="__________________________________________TPE1704">[9]BASE!#REF!</definedName>
    <definedName name="__________________________________________TPE1706" localSheetId="4">[9]BASE!#REF!</definedName>
    <definedName name="__________________________________________TPE1706" localSheetId="5">[9]BASE!#REF!</definedName>
    <definedName name="__________________________________________TPE1706" localSheetId="1">[10]BASE!#REF!</definedName>
    <definedName name="__________________________________________TPE1706">[9]BASE!#REF!</definedName>
    <definedName name="__________________________________________TPE1708" localSheetId="4">[9]BASE!#REF!</definedName>
    <definedName name="__________________________________________TPE1708" localSheetId="5">[9]BASE!#REF!</definedName>
    <definedName name="__________________________________________TPE1708" localSheetId="1">[10]BASE!#REF!</definedName>
    <definedName name="__________________________________________TPE1708">[9]BASE!#REF!</definedName>
    <definedName name="__________________________________________TPE1710" localSheetId="4">[9]BASE!#REF!</definedName>
    <definedName name="__________________________________________TPE1710" localSheetId="5">[9]BASE!#REF!</definedName>
    <definedName name="__________________________________________TPE1710" localSheetId="1">[10]BASE!#REF!</definedName>
    <definedName name="__________________________________________TPE1710">[9]BASE!#REF!</definedName>
    <definedName name="__________________________________________TPE1735" localSheetId="4">[9]BASE!#REF!</definedName>
    <definedName name="__________________________________________TPE1735" localSheetId="5">[9]BASE!#REF!</definedName>
    <definedName name="__________________________________________TPE1735" localSheetId="1">[10]BASE!#REF!</definedName>
    <definedName name="__________________________________________TPE1735">[9]BASE!#REF!</definedName>
    <definedName name="__________________________________________TPE1763" localSheetId="4">[9]BASE!#REF!</definedName>
    <definedName name="__________________________________________TPE1763" localSheetId="5">[9]BASE!#REF!</definedName>
    <definedName name="__________________________________________TPE1763" localSheetId="1">[10]BASE!#REF!</definedName>
    <definedName name="__________________________________________TPE1763">[9]BASE!#REF!</definedName>
    <definedName name="__________________________________________TPE1790" localSheetId="4">[9]BASE!#REF!</definedName>
    <definedName name="__________________________________________TPE1790" localSheetId="5">[9]BASE!#REF!</definedName>
    <definedName name="__________________________________________TPE1790" localSheetId="1">[10]BASE!#REF!</definedName>
    <definedName name="__________________________________________TPE1790">[9]BASE!#REF!</definedName>
    <definedName name="__________________________________________TPF12" localSheetId="4">[3]BASE!$D$217</definedName>
    <definedName name="__________________________________________TPF12" localSheetId="5">[3]BASE!$D$217</definedName>
    <definedName name="__________________________________________TPF12" localSheetId="1">[4]BASE!$D$217</definedName>
    <definedName name="__________________________________________TPF12">[3]BASE!$D$217</definedName>
    <definedName name="__________________________________________TUZ22" localSheetId="4">'[12]BASE ORIGINAL'!#REF!</definedName>
    <definedName name="__________________________________________TUZ22" localSheetId="5">'[12]BASE ORIGINAL'!#REF!</definedName>
    <definedName name="__________________________________________TUZ22">'[12]BASE ORIGINAL'!#REF!</definedName>
    <definedName name="__________________________________________TUZ36" localSheetId="4">'[12]BASE ORIGINAL'!#REF!</definedName>
    <definedName name="__________________________________________TUZ36" localSheetId="5">'[12]BASE ORIGINAL'!#REF!</definedName>
    <definedName name="__________________________________________TUZ36">'[12]BASE ORIGINAL'!#REF!</definedName>
    <definedName name="__________________________________________TZ2110" localSheetId="4">[3]BASE!$D$79</definedName>
    <definedName name="__________________________________________TZ2110" localSheetId="5">[3]BASE!$D$79</definedName>
    <definedName name="__________________________________________TZ2110" localSheetId="1">[4]BASE!$D$79</definedName>
    <definedName name="__________________________________________TZ2110">[3]BASE!$D$79</definedName>
    <definedName name="__________________________________________TZ214" localSheetId="4">[9]BASE!$D$86</definedName>
    <definedName name="__________________________________________TZ214" localSheetId="5">[9]BASE!$D$86</definedName>
    <definedName name="__________________________________________TZ214" localSheetId="1">[10]BASE!$D$86</definedName>
    <definedName name="__________________________________________TZ214">[9]BASE!$D$86</definedName>
    <definedName name="__________________________________________TZ216" localSheetId="4">#N/A</definedName>
    <definedName name="__________________________________________TZ216" localSheetId="5">#N/A</definedName>
    <definedName name="__________________________________________TZ216">#N/A</definedName>
    <definedName name="__________________________________________TZ268">[6]BASE!$D$85</definedName>
    <definedName name="__________________________________________TZ323" localSheetId="4">'[12]BASE ORIGINAL'!#REF!</definedName>
    <definedName name="__________________________________________TZ323" localSheetId="5">'[12]BASE ORIGINAL'!#REF!</definedName>
    <definedName name="__________________________________________TZ323">'[12]BASE ORIGINAL'!#REF!</definedName>
    <definedName name="__________________________________________TZ324" localSheetId="4">'[12]BASE ORIGINAL'!#REF!</definedName>
    <definedName name="__________________________________________TZ324" localSheetId="5">'[12]BASE ORIGINAL'!#REF!</definedName>
    <definedName name="__________________________________________TZ324">'[12]BASE ORIGINAL'!#REF!</definedName>
    <definedName name="__________________________________________TZ32510" localSheetId="4">[9]BASE!$D$106</definedName>
    <definedName name="__________________________________________TZ32510" localSheetId="5">[9]BASE!$D$106</definedName>
    <definedName name="__________________________________________TZ32510" localSheetId="1">[10]BASE!$D$106</definedName>
    <definedName name="__________________________________________TZ32510">[9]BASE!$D$106</definedName>
    <definedName name="_________________________________________ADH12" localSheetId="4">[3]BASE!$D$218</definedName>
    <definedName name="_________________________________________ADH12" localSheetId="5">[3]BASE!$D$218</definedName>
    <definedName name="_________________________________________ADH12" localSheetId="1">[4]BASE!$D$218</definedName>
    <definedName name="_________________________________________ADH12">[3]BASE!$D$218</definedName>
    <definedName name="_________________________________________ADM12" localSheetId="4">[3]BASE!$D$219</definedName>
    <definedName name="_________________________________________ADM12" localSheetId="5">[3]BASE!$D$219</definedName>
    <definedName name="_________________________________________ADM12" localSheetId="1">[4]BASE!$D$219</definedName>
    <definedName name="_________________________________________ADM12">[3]BASE!$D$219</definedName>
    <definedName name="_________________________________________ADM4" localSheetId="4">[3]BASE!$D$120</definedName>
    <definedName name="_________________________________________ADM4" localSheetId="5">[3]BASE!$D$120</definedName>
    <definedName name="_________________________________________ADM4" localSheetId="1">[4]BASE!$D$120</definedName>
    <definedName name="_________________________________________ADM4">[3]BASE!$D$120</definedName>
    <definedName name="_________________________________________AIU1" localSheetId="4">#REF!</definedName>
    <definedName name="_________________________________________AIU1" localSheetId="5">#REF!</definedName>
    <definedName name="_________________________________________AIU1">#REF!</definedName>
    <definedName name="_________________________________________AIU2">[5]BASE!$C$5</definedName>
    <definedName name="_________________________________________BAZ10" localSheetId="4">[3]BASE!$D$270</definedName>
    <definedName name="_________________________________________BAZ10" localSheetId="5">[3]BASE!$D$270</definedName>
    <definedName name="_________________________________________BAZ10" localSheetId="1">[4]BASE!$D$270</definedName>
    <definedName name="_________________________________________BAZ10">[3]BASE!$D$270</definedName>
    <definedName name="_________________________________________BLO20" localSheetId="4">[3]BASE!$D$56</definedName>
    <definedName name="_________________________________________BLO20" localSheetId="5">[3]BASE!$D$56</definedName>
    <definedName name="_________________________________________BLO20" localSheetId="1">[4]BASE!$D$56</definedName>
    <definedName name="_________________________________________BLO20">[3]BASE!$D$56</definedName>
    <definedName name="_________________________________________CAN28" localSheetId="4">[3]BASE!$D$315</definedName>
    <definedName name="_________________________________________CAN28" localSheetId="5">[3]BASE!$D$315</definedName>
    <definedName name="_________________________________________CAN28" localSheetId="1">[4]BASE!$D$315</definedName>
    <definedName name="_________________________________________CAN28">[3]BASE!$D$315</definedName>
    <definedName name="_________________________________________Cod1" localSheetId="4">#REF!</definedName>
    <definedName name="_________________________________________Cod1" localSheetId="5">#REF!</definedName>
    <definedName name="_________________________________________Cod1">#REF!</definedName>
    <definedName name="_________________________________________CUA44" localSheetId="4">[3]BASE!$D$253</definedName>
    <definedName name="_________________________________________CUA44" localSheetId="5">[3]BASE!$D$253</definedName>
    <definedName name="_________________________________________CUA44" localSheetId="1">[4]BASE!$D$253</definedName>
    <definedName name="_________________________________________CUA44">[3]BASE!$D$253</definedName>
    <definedName name="_________________________________________LA124" localSheetId="4">[3]BASE!$D$64</definedName>
    <definedName name="_________________________________________LA124" localSheetId="5">[3]BASE!$D$64</definedName>
    <definedName name="_________________________________________LA124" localSheetId="1">[4]BASE!$D$64</definedName>
    <definedName name="_________________________________________LA124">[3]BASE!$D$64</definedName>
    <definedName name="_________________________________________LAC18">[6]BASE!$D$252</definedName>
    <definedName name="_________________________________________Po2">[7]REAJUSTESACTA1PROVI!#REF!</definedName>
    <definedName name="_________________________________________R84JH">[6]BASE!$D$172</definedName>
    <definedName name="_________________________________________REP43">[8]BASE!$D$136</definedName>
    <definedName name="_________________________________________TEP44" localSheetId="4">#N/A</definedName>
    <definedName name="_________________________________________TEP44" localSheetId="5">#N/A</definedName>
    <definedName name="_________________________________________TEP44">#N/A</definedName>
    <definedName name="_________________________________________TPE1132" localSheetId="4">#N/A</definedName>
    <definedName name="_________________________________________TPE1132" localSheetId="5">#N/A</definedName>
    <definedName name="_________________________________________TPE1132">#N/A</definedName>
    <definedName name="_________________________________________TPE12" localSheetId="4">#REF!</definedName>
    <definedName name="_________________________________________TPE12" localSheetId="5">#REF!</definedName>
    <definedName name="_________________________________________TPE12">#REF!</definedName>
    <definedName name="_________________________________________TPE1331" localSheetId="4">#N/A</definedName>
    <definedName name="_________________________________________TPE1331" localSheetId="5">#N/A</definedName>
    <definedName name="_________________________________________TPE1331">#N/A</definedName>
    <definedName name="_________________________________________TPE1702" localSheetId="4">#N/A</definedName>
    <definedName name="_________________________________________TPE1702" localSheetId="5">#N/A</definedName>
    <definedName name="_________________________________________TPE1702">#N/A</definedName>
    <definedName name="_________________________________________TPE1703" localSheetId="4">#N/A</definedName>
    <definedName name="_________________________________________TPE1703" localSheetId="5">#N/A</definedName>
    <definedName name="_________________________________________TPE1703">#N/A</definedName>
    <definedName name="_________________________________________TPE1704" localSheetId="4">#N/A</definedName>
    <definedName name="_________________________________________TPE1704" localSheetId="5">#N/A</definedName>
    <definedName name="_________________________________________TPE1704">#N/A</definedName>
    <definedName name="_________________________________________TPE1706" localSheetId="4">#N/A</definedName>
    <definedName name="_________________________________________TPE1706" localSheetId="5">#N/A</definedName>
    <definedName name="_________________________________________TPE1706">#N/A</definedName>
    <definedName name="_________________________________________TPE1708" localSheetId="4">#N/A</definedName>
    <definedName name="_________________________________________TPE1708" localSheetId="5">#N/A</definedName>
    <definedName name="_________________________________________TPE1708">#N/A</definedName>
    <definedName name="_________________________________________TPE1710" localSheetId="4">#N/A</definedName>
    <definedName name="_________________________________________TPE1710" localSheetId="5">#N/A</definedName>
    <definedName name="_________________________________________TPE1710">#N/A</definedName>
    <definedName name="_________________________________________TPE1735" localSheetId="4">#N/A</definedName>
    <definedName name="_________________________________________TPE1735" localSheetId="5">#N/A</definedName>
    <definedName name="_________________________________________TPE1735">#N/A</definedName>
    <definedName name="_________________________________________TPE1763" localSheetId="4">#N/A</definedName>
    <definedName name="_________________________________________TPE1763" localSheetId="5">#N/A</definedName>
    <definedName name="_________________________________________TPE1763">#N/A</definedName>
    <definedName name="_________________________________________TPE1790" localSheetId="4">#N/A</definedName>
    <definedName name="_________________________________________TPE1790" localSheetId="5">#N/A</definedName>
    <definedName name="_________________________________________TPE1790">#N/A</definedName>
    <definedName name="_________________________________________TPF12" localSheetId="4">[3]BASE!$D$217</definedName>
    <definedName name="_________________________________________TPF12" localSheetId="5">[3]BASE!$D$217</definedName>
    <definedName name="_________________________________________TPF12" localSheetId="1">[4]BASE!$D$217</definedName>
    <definedName name="_________________________________________TPF12">[3]BASE!$D$217</definedName>
    <definedName name="_________________________________________TUZ22" localSheetId="4">'[3]BASE ORIGINAL'!#REF!</definedName>
    <definedName name="_________________________________________TUZ22" localSheetId="5">'[3]BASE ORIGINAL'!#REF!</definedName>
    <definedName name="_________________________________________TUZ22" localSheetId="1">'[4]BASE ORIGINAL'!#REF!</definedName>
    <definedName name="_________________________________________TUZ22">'[3]BASE ORIGINAL'!#REF!</definedName>
    <definedName name="_________________________________________TUZ36" localSheetId="4">'[3]BASE ORIGINAL'!#REF!</definedName>
    <definedName name="_________________________________________TUZ36" localSheetId="5">'[3]BASE ORIGINAL'!#REF!</definedName>
    <definedName name="_________________________________________TUZ36" localSheetId="1">'[4]BASE ORIGINAL'!#REF!</definedName>
    <definedName name="_________________________________________TUZ36">'[3]BASE ORIGINAL'!#REF!</definedName>
    <definedName name="_________________________________________TZ2110" localSheetId="4">[3]BASE!$D$79</definedName>
    <definedName name="_________________________________________TZ2110" localSheetId="5">[3]BASE!$D$79</definedName>
    <definedName name="_________________________________________TZ2110" localSheetId="1">[4]BASE!$D$79</definedName>
    <definedName name="_________________________________________TZ2110">[3]BASE!$D$79</definedName>
    <definedName name="_________________________________________TZ214" localSheetId="4">#N/A</definedName>
    <definedName name="_________________________________________TZ214" localSheetId="5">#N/A</definedName>
    <definedName name="_________________________________________TZ214">#N/A</definedName>
    <definedName name="_________________________________________TZ216" localSheetId="4">#N/A</definedName>
    <definedName name="_________________________________________TZ216" localSheetId="5">#N/A</definedName>
    <definedName name="_________________________________________TZ216">#N/A</definedName>
    <definedName name="_________________________________________TZ268">[6]BASE!$D$85</definedName>
    <definedName name="_________________________________________TZ323" localSheetId="4">'[3]BASE ORIGINAL'!#REF!</definedName>
    <definedName name="_________________________________________TZ323" localSheetId="5">'[3]BASE ORIGINAL'!#REF!</definedName>
    <definedName name="_________________________________________TZ323" localSheetId="1">'[4]BASE ORIGINAL'!#REF!</definedName>
    <definedName name="_________________________________________TZ323">'[3]BASE ORIGINAL'!#REF!</definedName>
    <definedName name="_________________________________________TZ324" localSheetId="4">'[3]BASE ORIGINAL'!#REF!</definedName>
    <definedName name="_________________________________________TZ324" localSheetId="5">'[3]BASE ORIGINAL'!#REF!</definedName>
    <definedName name="_________________________________________TZ324" localSheetId="1">'[4]BASE ORIGINAL'!#REF!</definedName>
    <definedName name="_________________________________________TZ324">'[3]BASE ORIGINAL'!#REF!</definedName>
    <definedName name="_________________________________________TZ32510" localSheetId="4">#N/A</definedName>
    <definedName name="_________________________________________TZ32510" localSheetId="5">#N/A</definedName>
    <definedName name="_________________________________________TZ32510">#N/A</definedName>
    <definedName name="________________________________________ADH12" localSheetId="4">[3]BASE!$D$218</definedName>
    <definedName name="________________________________________ADH12" localSheetId="5">[3]BASE!$D$218</definedName>
    <definedName name="________________________________________ADH12" localSheetId="1">[4]BASE!$D$218</definedName>
    <definedName name="________________________________________ADH12">[3]BASE!$D$218</definedName>
    <definedName name="________________________________________ADM12" localSheetId="4">[3]BASE!$D$219</definedName>
    <definedName name="________________________________________ADM12" localSheetId="5">[3]BASE!$D$219</definedName>
    <definedName name="________________________________________ADM12" localSheetId="1">[4]BASE!$D$219</definedName>
    <definedName name="________________________________________ADM12">[3]BASE!$D$219</definedName>
    <definedName name="________________________________________ADM4" localSheetId="4">[3]BASE!$D$120</definedName>
    <definedName name="________________________________________ADM4" localSheetId="5">[3]BASE!$D$120</definedName>
    <definedName name="________________________________________ADM4" localSheetId="1">[4]BASE!$D$120</definedName>
    <definedName name="________________________________________ADM4">[3]BASE!$D$120</definedName>
    <definedName name="________________________________________AIU1" localSheetId="4">#REF!</definedName>
    <definedName name="________________________________________AIU1" localSheetId="5">#REF!</definedName>
    <definedName name="________________________________________AIU1">#REF!</definedName>
    <definedName name="________________________________________AIU2">[5]BASE!$C$5</definedName>
    <definedName name="________________________________________BAZ10" localSheetId="4">[3]BASE!$D$270</definedName>
    <definedName name="________________________________________BAZ10" localSheetId="5">[3]BASE!$D$270</definedName>
    <definedName name="________________________________________BAZ10" localSheetId="1">[4]BASE!$D$270</definedName>
    <definedName name="________________________________________BAZ10">[3]BASE!$D$270</definedName>
    <definedName name="________________________________________BLO20" localSheetId="4">[3]BASE!$D$56</definedName>
    <definedName name="________________________________________BLO20" localSheetId="5">[3]BASE!$D$56</definedName>
    <definedName name="________________________________________BLO20" localSheetId="1">[4]BASE!$D$56</definedName>
    <definedName name="________________________________________BLO20">[3]BASE!$D$56</definedName>
    <definedName name="________________________________________CAN28" localSheetId="4">[3]BASE!$D$315</definedName>
    <definedName name="________________________________________CAN28" localSheetId="5">[3]BASE!$D$315</definedName>
    <definedName name="________________________________________CAN28" localSheetId="1">[4]BASE!$D$315</definedName>
    <definedName name="________________________________________CAN28">[3]BASE!$D$315</definedName>
    <definedName name="________________________________________Cod1" localSheetId="4">#REF!</definedName>
    <definedName name="________________________________________Cod1" localSheetId="5">#REF!</definedName>
    <definedName name="________________________________________Cod1">#REF!</definedName>
    <definedName name="________________________________________CUA44" localSheetId="4">[3]BASE!$D$253</definedName>
    <definedName name="________________________________________CUA44" localSheetId="5">[3]BASE!$D$253</definedName>
    <definedName name="________________________________________CUA44" localSheetId="1">[4]BASE!$D$253</definedName>
    <definedName name="________________________________________CUA44">[3]BASE!$D$253</definedName>
    <definedName name="________________________________________LA124" localSheetId="4">[3]BASE!$D$64</definedName>
    <definedName name="________________________________________LA124" localSheetId="5">[3]BASE!$D$64</definedName>
    <definedName name="________________________________________LA124" localSheetId="1">[4]BASE!$D$64</definedName>
    <definedName name="________________________________________LA124">[3]BASE!$D$64</definedName>
    <definedName name="________________________________________LAC18">[6]BASE!$D$252</definedName>
    <definedName name="________________________________________Po2">[7]REAJUSTESACTA1PROVI!#REF!</definedName>
    <definedName name="________________________________________R84JH">[6]BASE!$D$172</definedName>
    <definedName name="________________________________________REP43">[8]BASE!$D$136</definedName>
    <definedName name="________________________________________TEP44" localSheetId="4">#N/A</definedName>
    <definedName name="________________________________________TEP44" localSheetId="5">#N/A</definedName>
    <definedName name="________________________________________TEP44">#N/A</definedName>
    <definedName name="________________________________________TPE1132" localSheetId="4">#N/A</definedName>
    <definedName name="________________________________________TPE1132" localSheetId="5">#N/A</definedName>
    <definedName name="________________________________________TPE1132">#N/A</definedName>
    <definedName name="________________________________________TPE12" localSheetId="4">#REF!</definedName>
    <definedName name="________________________________________TPE12" localSheetId="5">#REF!</definedName>
    <definedName name="________________________________________TPE12">#REF!</definedName>
    <definedName name="________________________________________TPE1331" localSheetId="4">#N/A</definedName>
    <definedName name="________________________________________TPE1331" localSheetId="5">#N/A</definedName>
    <definedName name="________________________________________TPE1331">#N/A</definedName>
    <definedName name="________________________________________TPE1702" localSheetId="4">#N/A</definedName>
    <definedName name="________________________________________TPE1702" localSheetId="5">#N/A</definedName>
    <definedName name="________________________________________TPE1702">#N/A</definedName>
    <definedName name="________________________________________TPE1703" localSheetId="4">#N/A</definedName>
    <definedName name="________________________________________TPE1703" localSheetId="5">#N/A</definedName>
    <definedName name="________________________________________TPE1703">#N/A</definedName>
    <definedName name="________________________________________TPE1704" localSheetId="4">#N/A</definedName>
    <definedName name="________________________________________TPE1704" localSheetId="5">#N/A</definedName>
    <definedName name="________________________________________TPE1704">#N/A</definedName>
    <definedName name="________________________________________TPE1706" localSheetId="4">#N/A</definedName>
    <definedName name="________________________________________TPE1706" localSheetId="5">#N/A</definedName>
    <definedName name="________________________________________TPE1706">#N/A</definedName>
    <definedName name="________________________________________TPE1708" localSheetId="4">#N/A</definedName>
    <definedName name="________________________________________TPE1708" localSheetId="5">#N/A</definedName>
    <definedName name="________________________________________TPE1708">#N/A</definedName>
    <definedName name="________________________________________TPE1710" localSheetId="4">#N/A</definedName>
    <definedName name="________________________________________TPE1710" localSheetId="5">#N/A</definedName>
    <definedName name="________________________________________TPE1710">#N/A</definedName>
    <definedName name="________________________________________TPE1735" localSheetId="4">#N/A</definedName>
    <definedName name="________________________________________TPE1735" localSheetId="5">#N/A</definedName>
    <definedName name="________________________________________TPE1735">#N/A</definedName>
    <definedName name="________________________________________TPE1763" localSheetId="4">#N/A</definedName>
    <definedName name="________________________________________TPE1763" localSheetId="5">#N/A</definedName>
    <definedName name="________________________________________TPE1763">#N/A</definedName>
    <definedName name="________________________________________TPE1790" localSheetId="4">#N/A</definedName>
    <definedName name="________________________________________TPE1790" localSheetId="5">#N/A</definedName>
    <definedName name="________________________________________TPE1790">#N/A</definedName>
    <definedName name="________________________________________TPF12" localSheetId="4">[3]BASE!$D$217</definedName>
    <definedName name="________________________________________TPF12" localSheetId="5">[3]BASE!$D$217</definedName>
    <definedName name="________________________________________TPF12" localSheetId="1">[4]BASE!$D$217</definedName>
    <definedName name="________________________________________TPF12">[3]BASE!$D$217</definedName>
    <definedName name="________________________________________TUZ22" localSheetId="4">'[3]BASE ORIGINAL'!#REF!</definedName>
    <definedName name="________________________________________TUZ22" localSheetId="5">'[3]BASE ORIGINAL'!#REF!</definedName>
    <definedName name="________________________________________TUZ22" localSheetId="1">'[4]BASE ORIGINAL'!#REF!</definedName>
    <definedName name="________________________________________TUZ22">'[3]BASE ORIGINAL'!#REF!</definedName>
    <definedName name="________________________________________TUZ36" localSheetId="4">'[3]BASE ORIGINAL'!#REF!</definedName>
    <definedName name="________________________________________TUZ36" localSheetId="5">'[3]BASE ORIGINAL'!#REF!</definedName>
    <definedName name="________________________________________TUZ36" localSheetId="1">'[4]BASE ORIGINAL'!#REF!</definedName>
    <definedName name="________________________________________TUZ36">'[3]BASE ORIGINAL'!#REF!</definedName>
    <definedName name="________________________________________TZ2110" localSheetId="4">[3]BASE!$D$79</definedName>
    <definedName name="________________________________________TZ2110" localSheetId="5">[3]BASE!$D$79</definedName>
    <definedName name="________________________________________TZ2110" localSheetId="1">[4]BASE!$D$79</definedName>
    <definedName name="________________________________________TZ2110">[3]BASE!$D$79</definedName>
    <definedName name="________________________________________TZ214" localSheetId="4">#N/A</definedName>
    <definedName name="________________________________________TZ214" localSheetId="5">#N/A</definedName>
    <definedName name="________________________________________TZ214">#N/A</definedName>
    <definedName name="________________________________________TZ216" localSheetId="4">#N/A</definedName>
    <definedName name="________________________________________TZ216" localSheetId="5">#N/A</definedName>
    <definedName name="________________________________________TZ216">#N/A</definedName>
    <definedName name="________________________________________TZ268">[6]BASE!$D$85</definedName>
    <definedName name="________________________________________TZ323" localSheetId="4">'[3]BASE ORIGINAL'!#REF!</definedName>
    <definedName name="________________________________________TZ323" localSheetId="5">'[3]BASE ORIGINAL'!#REF!</definedName>
    <definedName name="________________________________________TZ323" localSheetId="1">'[4]BASE ORIGINAL'!#REF!</definedName>
    <definedName name="________________________________________TZ323">'[3]BASE ORIGINAL'!#REF!</definedName>
    <definedName name="________________________________________TZ324" localSheetId="4">'[3]BASE ORIGINAL'!#REF!</definedName>
    <definedName name="________________________________________TZ324" localSheetId="5">'[3]BASE ORIGINAL'!#REF!</definedName>
    <definedName name="________________________________________TZ324" localSheetId="1">'[4]BASE ORIGINAL'!#REF!</definedName>
    <definedName name="________________________________________TZ324">'[3]BASE ORIGINAL'!#REF!</definedName>
    <definedName name="________________________________________TZ32510" localSheetId="4">#N/A</definedName>
    <definedName name="________________________________________TZ32510" localSheetId="5">#N/A</definedName>
    <definedName name="________________________________________TZ32510">#N/A</definedName>
    <definedName name="_______________________________________ADH12" localSheetId="4">[3]BASE!$D$218</definedName>
    <definedName name="_______________________________________ADH12" localSheetId="5">[3]BASE!$D$218</definedName>
    <definedName name="_______________________________________ADH12" localSheetId="1">[4]BASE!$D$218</definedName>
    <definedName name="_______________________________________ADH12">[3]BASE!$D$218</definedName>
    <definedName name="_______________________________________ADM12" localSheetId="4">[3]BASE!$D$219</definedName>
    <definedName name="_______________________________________ADM12" localSheetId="5">[3]BASE!$D$219</definedName>
    <definedName name="_______________________________________ADM12" localSheetId="1">[4]BASE!$D$219</definedName>
    <definedName name="_______________________________________ADM12">[3]BASE!$D$219</definedName>
    <definedName name="_______________________________________ADM4" localSheetId="4">[3]BASE!$D$120</definedName>
    <definedName name="_______________________________________ADM4" localSheetId="5">[3]BASE!$D$120</definedName>
    <definedName name="_______________________________________ADM4" localSheetId="1">[4]BASE!$D$120</definedName>
    <definedName name="_______________________________________ADM4">[3]BASE!$D$120</definedName>
    <definedName name="_______________________________________AIU1" localSheetId="4">#REF!</definedName>
    <definedName name="_______________________________________AIU1" localSheetId="5">#REF!</definedName>
    <definedName name="_______________________________________AIU1">#REF!</definedName>
    <definedName name="_______________________________________AIU2">[5]BASE!$C$5</definedName>
    <definedName name="_______________________________________BAZ10" localSheetId="4">[3]BASE!$D$270</definedName>
    <definedName name="_______________________________________BAZ10" localSheetId="5">[3]BASE!$D$270</definedName>
    <definedName name="_______________________________________BAZ10" localSheetId="1">[4]BASE!$D$270</definedName>
    <definedName name="_______________________________________BAZ10">[3]BASE!$D$270</definedName>
    <definedName name="_______________________________________BLO20" localSheetId="4">[3]BASE!$D$56</definedName>
    <definedName name="_______________________________________BLO20" localSheetId="5">[3]BASE!$D$56</definedName>
    <definedName name="_______________________________________BLO20" localSheetId="1">[4]BASE!$D$56</definedName>
    <definedName name="_______________________________________BLO20">[3]BASE!$D$56</definedName>
    <definedName name="_______________________________________CAN28" localSheetId="4">[3]BASE!$D$315</definedName>
    <definedName name="_______________________________________CAN28" localSheetId="5">[3]BASE!$D$315</definedName>
    <definedName name="_______________________________________CAN28" localSheetId="1">[4]BASE!$D$315</definedName>
    <definedName name="_______________________________________CAN28">[3]BASE!$D$315</definedName>
    <definedName name="_______________________________________Cod1" localSheetId="4">#REF!</definedName>
    <definedName name="_______________________________________Cod1" localSheetId="5">#REF!</definedName>
    <definedName name="_______________________________________Cod1">#REF!</definedName>
    <definedName name="_______________________________________CUA44" localSheetId="4">[3]BASE!$D$253</definedName>
    <definedName name="_______________________________________CUA44" localSheetId="5">[3]BASE!$D$253</definedName>
    <definedName name="_______________________________________CUA44" localSheetId="1">[4]BASE!$D$253</definedName>
    <definedName name="_______________________________________CUA44">[3]BASE!$D$253</definedName>
    <definedName name="_______________________________________LA124" localSheetId="4">[3]BASE!$D$64</definedName>
    <definedName name="_______________________________________LA124" localSheetId="5">[3]BASE!$D$64</definedName>
    <definedName name="_______________________________________LA124" localSheetId="1">[4]BASE!$D$64</definedName>
    <definedName name="_______________________________________LA124">[3]BASE!$D$64</definedName>
    <definedName name="_______________________________________LAC18">[6]BASE!$D$252</definedName>
    <definedName name="_______________________________________Po2">[7]REAJUSTESACTA1PROVI!#REF!</definedName>
    <definedName name="_______________________________________R84JH">[6]BASE!$D$172</definedName>
    <definedName name="_______________________________________REP43">[8]BASE!$D$136</definedName>
    <definedName name="_______________________________________TEP44" localSheetId="4">#N/A</definedName>
    <definedName name="_______________________________________TEP44" localSheetId="5">#N/A</definedName>
    <definedName name="_______________________________________TEP44">#N/A</definedName>
    <definedName name="_______________________________________TPE1132" localSheetId="4">#N/A</definedName>
    <definedName name="_______________________________________TPE1132" localSheetId="5">#N/A</definedName>
    <definedName name="_______________________________________TPE1132">#N/A</definedName>
    <definedName name="_______________________________________TPE12" localSheetId="4">#REF!</definedName>
    <definedName name="_______________________________________TPE12" localSheetId="5">#REF!</definedName>
    <definedName name="_______________________________________TPE12">#REF!</definedName>
    <definedName name="_______________________________________TPE1331" localSheetId="4">#N/A</definedName>
    <definedName name="_______________________________________TPE1331" localSheetId="5">#N/A</definedName>
    <definedName name="_______________________________________TPE1331">#N/A</definedName>
    <definedName name="_______________________________________TPE1702" localSheetId="4">#N/A</definedName>
    <definedName name="_______________________________________TPE1702" localSheetId="5">#N/A</definedName>
    <definedName name="_______________________________________TPE1702">#N/A</definedName>
    <definedName name="_______________________________________TPE1703" localSheetId="4">#N/A</definedName>
    <definedName name="_______________________________________TPE1703" localSheetId="5">#N/A</definedName>
    <definedName name="_______________________________________TPE1703">#N/A</definedName>
    <definedName name="_______________________________________TPE1704" localSheetId="4">#N/A</definedName>
    <definedName name="_______________________________________TPE1704" localSheetId="5">#N/A</definedName>
    <definedName name="_______________________________________TPE1704">#N/A</definedName>
    <definedName name="_______________________________________TPE1706" localSheetId="4">#N/A</definedName>
    <definedName name="_______________________________________TPE1706" localSheetId="5">#N/A</definedName>
    <definedName name="_______________________________________TPE1706">#N/A</definedName>
    <definedName name="_______________________________________TPE1708" localSheetId="4">#N/A</definedName>
    <definedName name="_______________________________________TPE1708" localSheetId="5">#N/A</definedName>
    <definedName name="_______________________________________TPE1708">#N/A</definedName>
    <definedName name="_______________________________________TPE1710" localSheetId="4">#N/A</definedName>
    <definedName name="_______________________________________TPE1710" localSheetId="5">#N/A</definedName>
    <definedName name="_______________________________________TPE1710">#N/A</definedName>
    <definedName name="_______________________________________TPE1735" localSheetId="4">#N/A</definedName>
    <definedName name="_______________________________________TPE1735" localSheetId="5">#N/A</definedName>
    <definedName name="_______________________________________TPE1735">#N/A</definedName>
    <definedName name="_______________________________________TPE1763" localSheetId="4">#N/A</definedName>
    <definedName name="_______________________________________TPE1763" localSheetId="5">#N/A</definedName>
    <definedName name="_______________________________________TPE1763">#N/A</definedName>
    <definedName name="_______________________________________TPE1790" localSheetId="4">#N/A</definedName>
    <definedName name="_______________________________________TPE1790" localSheetId="5">#N/A</definedName>
    <definedName name="_______________________________________TPE1790">#N/A</definedName>
    <definedName name="_______________________________________TPF12" localSheetId="4">[3]BASE!$D$217</definedName>
    <definedName name="_______________________________________TPF12" localSheetId="5">[3]BASE!$D$217</definedName>
    <definedName name="_______________________________________TPF12" localSheetId="1">[4]BASE!$D$217</definedName>
    <definedName name="_______________________________________TPF12">[3]BASE!$D$217</definedName>
    <definedName name="_______________________________________TUZ22" localSheetId="4">'[3]BASE ORIGINAL'!#REF!</definedName>
    <definedName name="_______________________________________TUZ22" localSheetId="5">'[3]BASE ORIGINAL'!#REF!</definedName>
    <definedName name="_______________________________________TUZ22" localSheetId="1">'[4]BASE ORIGINAL'!#REF!</definedName>
    <definedName name="_______________________________________TUZ22">'[3]BASE ORIGINAL'!#REF!</definedName>
    <definedName name="_______________________________________TUZ36" localSheetId="4">'[3]BASE ORIGINAL'!#REF!</definedName>
    <definedName name="_______________________________________TUZ36" localSheetId="5">'[3]BASE ORIGINAL'!#REF!</definedName>
    <definedName name="_______________________________________TUZ36" localSheetId="1">'[4]BASE ORIGINAL'!#REF!</definedName>
    <definedName name="_______________________________________TUZ36">'[3]BASE ORIGINAL'!#REF!</definedName>
    <definedName name="_______________________________________TZ2110" localSheetId="4">[3]BASE!$D$79</definedName>
    <definedName name="_______________________________________TZ2110" localSheetId="5">[3]BASE!$D$79</definedName>
    <definedName name="_______________________________________TZ2110" localSheetId="1">[4]BASE!$D$79</definedName>
    <definedName name="_______________________________________TZ2110">[3]BASE!$D$79</definedName>
    <definedName name="_______________________________________TZ214" localSheetId="4">#N/A</definedName>
    <definedName name="_______________________________________TZ214" localSheetId="5">#N/A</definedName>
    <definedName name="_______________________________________TZ214">#N/A</definedName>
    <definedName name="_______________________________________TZ216" localSheetId="4">#N/A</definedName>
    <definedName name="_______________________________________TZ216" localSheetId="5">#N/A</definedName>
    <definedName name="_______________________________________TZ216">#N/A</definedName>
    <definedName name="_______________________________________TZ268">[6]BASE!$D$85</definedName>
    <definedName name="_______________________________________TZ323" localSheetId="4">'[3]BASE ORIGINAL'!#REF!</definedName>
    <definedName name="_______________________________________TZ323" localSheetId="5">'[3]BASE ORIGINAL'!#REF!</definedName>
    <definedName name="_______________________________________TZ323" localSheetId="1">'[4]BASE ORIGINAL'!#REF!</definedName>
    <definedName name="_______________________________________TZ323">'[3]BASE ORIGINAL'!#REF!</definedName>
    <definedName name="_______________________________________TZ324" localSheetId="4">'[3]BASE ORIGINAL'!#REF!</definedName>
    <definedName name="_______________________________________TZ324" localSheetId="5">'[3]BASE ORIGINAL'!#REF!</definedName>
    <definedName name="_______________________________________TZ324" localSheetId="1">'[4]BASE ORIGINAL'!#REF!</definedName>
    <definedName name="_______________________________________TZ324">'[3]BASE ORIGINAL'!#REF!</definedName>
    <definedName name="_______________________________________TZ32510" localSheetId="4">#N/A</definedName>
    <definedName name="_______________________________________TZ32510" localSheetId="5">#N/A</definedName>
    <definedName name="_______________________________________TZ32510">#N/A</definedName>
    <definedName name="______________________________________ADH12" localSheetId="4">[3]BASE!$D$218</definedName>
    <definedName name="______________________________________ADH12" localSheetId="5">[3]BASE!$D$218</definedName>
    <definedName name="______________________________________ADH12" localSheetId="1">[4]BASE!$D$218</definedName>
    <definedName name="______________________________________ADH12">[3]BASE!$D$218</definedName>
    <definedName name="______________________________________ADM12" localSheetId="4">[3]BASE!$D$219</definedName>
    <definedName name="______________________________________ADM12" localSheetId="5">[3]BASE!$D$219</definedName>
    <definedName name="______________________________________ADM12" localSheetId="1">[4]BASE!$D$219</definedName>
    <definedName name="______________________________________ADM12">[3]BASE!$D$219</definedName>
    <definedName name="______________________________________ADM4" localSheetId="4">[3]BASE!$D$120</definedName>
    <definedName name="______________________________________ADM4" localSheetId="5">[3]BASE!$D$120</definedName>
    <definedName name="______________________________________ADM4" localSheetId="1">[4]BASE!$D$120</definedName>
    <definedName name="______________________________________ADM4">[3]BASE!$D$120</definedName>
    <definedName name="______________________________________AIU1" localSheetId="4">#REF!</definedName>
    <definedName name="______________________________________AIU1" localSheetId="5">#REF!</definedName>
    <definedName name="______________________________________AIU1">#REF!</definedName>
    <definedName name="______________________________________AIU2">[5]BASE!$C$5</definedName>
    <definedName name="______________________________________BAZ10" localSheetId="4">[3]BASE!$D$270</definedName>
    <definedName name="______________________________________BAZ10" localSheetId="5">[3]BASE!$D$270</definedName>
    <definedName name="______________________________________BAZ10" localSheetId="1">[4]BASE!$D$270</definedName>
    <definedName name="______________________________________BAZ10">[3]BASE!$D$270</definedName>
    <definedName name="______________________________________BLO20" localSheetId="4">[3]BASE!$D$56</definedName>
    <definedName name="______________________________________BLO20" localSheetId="5">[3]BASE!$D$56</definedName>
    <definedName name="______________________________________BLO20" localSheetId="1">[4]BASE!$D$56</definedName>
    <definedName name="______________________________________BLO20">[3]BASE!$D$56</definedName>
    <definedName name="______________________________________CAN28" localSheetId="4">[3]BASE!$D$315</definedName>
    <definedName name="______________________________________CAN28" localSheetId="5">[3]BASE!$D$315</definedName>
    <definedName name="______________________________________CAN28" localSheetId="1">[4]BASE!$D$315</definedName>
    <definedName name="______________________________________CAN28">[3]BASE!$D$315</definedName>
    <definedName name="______________________________________Cod1" localSheetId="4">#REF!</definedName>
    <definedName name="______________________________________Cod1" localSheetId="5">#REF!</definedName>
    <definedName name="______________________________________Cod1">#REF!</definedName>
    <definedName name="______________________________________CUA44" localSheetId="4">[3]BASE!$D$253</definedName>
    <definedName name="______________________________________CUA44" localSheetId="5">[3]BASE!$D$253</definedName>
    <definedName name="______________________________________CUA44" localSheetId="1">[4]BASE!$D$253</definedName>
    <definedName name="______________________________________CUA44">[3]BASE!$D$253</definedName>
    <definedName name="______________________________________LA124" localSheetId="4">[3]BASE!$D$64</definedName>
    <definedName name="______________________________________LA124" localSheetId="5">[3]BASE!$D$64</definedName>
    <definedName name="______________________________________LA124" localSheetId="1">[4]BASE!$D$64</definedName>
    <definedName name="______________________________________LA124">[3]BASE!$D$64</definedName>
    <definedName name="______________________________________LAC18">[6]BASE!$D$252</definedName>
    <definedName name="______________________________________Po2">[7]REAJUSTESACTA1PROVI!#REF!</definedName>
    <definedName name="______________________________________R84JH">[6]BASE!$D$172</definedName>
    <definedName name="______________________________________REP43">[8]BASE!$D$136</definedName>
    <definedName name="______________________________________TEP44" localSheetId="4">[9]BASE!$D$116</definedName>
    <definedName name="______________________________________TEP44" localSheetId="5">[9]BASE!$D$116</definedName>
    <definedName name="______________________________________TEP44" localSheetId="1">[10]BASE!$D$116</definedName>
    <definedName name="______________________________________TEP44">[9]BASE!$D$116</definedName>
    <definedName name="______________________________________TPE1132" localSheetId="4">#N/A</definedName>
    <definedName name="______________________________________TPE1132" localSheetId="5">#N/A</definedName>
    <definedName name="______________________________________TPE1132">#N/A</definedName>
    <definedName name="______________________________________TPE12" localSheetId="4">#REF!</definedName>
    <definedName name="______________________________________TPE12" localSheetId="5">#REF!</definedName>
    <definedName name="______________________________________TPE12">#REF!</definedName>
    <definedName name="______________________________________TPE1331" localSheetId="4">#N/A</definedName>
    <definedName name="______________________________________TPE1331" localSheetId="5">#N/A</definedName>
    <definedName name="______________________________________TPE1331">#N/A</definedName>
    <definedName name="______________________________________TPE1702" localSheetId="4">#N/A</definedName>
    <definedName name="______________________________________TPE1702" localSheetId="5">#N/A</definedName>
    <definedName name="______________________________________TPE1702">#N/A</definedName>
    <definedName name="______________________________________TPE1703" localSheetId="4">#N/A</definedName>
    <definedName name="______________________________________TPE1703" localSheetId="5">#N/A</definedName>
    <definedName name="______________________________________TPE1703">#N/A</definedName>
    <definedName name="______________________________________TPE1704" localSheetId="4">#N/A</definedName>
    <definedName name="______________________________________TPE1704" localSheetId="5">#N/A</definedName>
    <definedName name="______________________________________TPE1704">#N/A</definedName>
    <definedName name="______________________________________TPE1706" localSheetId="4">#N/A</definedName>
    <definedName name="______________________________________TPE1706" localSheetId="5">#N/A</definedName>
    <definedName name="______________________________________TPE1706">#N/A</definedName>
    <definedName name="______________________________________TPE1708" localSheetId="4">#N/A</definedName>
    <definedName name="______________________________________TPE1708" localSheetId="5">#N/A</definedName>
    <definedName name="______________________________________TPE1708">#N/A</definedName>
    <definedName name="______________________________________TPE1710" localSheetId="4">#N/A</definedName>
    <definedName name="______________________________________TPE1710" localSheetId="5">#N/A</definedName>
    <definedName name="______________________________________TPE1710">#N/A</definedName>
    <definedName name="______________________________________TPE1735" localSheetId="4">#N/A</definedName>
    <definedName name="______________________________________TPE1735" localSheetId="5">#N/A</definedName>
    <definedName name="______________________________________TPE1735">#N/A</definedName>
    <definedName name="______________________________________TPE1763" localSheetId="4">#N/A</definedName>
    <definedName name="______________________________________TPE1763" localSheetId="5">#N/A</definedName>
    <definedName name="______________________________________TPE1763">#N/A</definedName>
    <definedName name="______________________________________TPE1790" localSheetId="4">#N/A</definedName>
    <definedName name="______________________________________TPE1790" localSheetId="5">#N/A</definedName>
    <definedName name="______________________________________TPE1790">#N/A</definedName>
    <definedName name="______________________________________TPF12" localSheetId="4">[3]BASE!$D$217</definedName>
    <definedName name="______________________________________TPF12" localSheetId="5">[3]BASE!$D$217</definedName>
    <definedName name="______________________________________TPF12" localSheetId="1">[4]BASE!$D$217</definedName>
    <definedName name="______________________________________TPF12">[3]BASE!$D$217</definedName>
    <definedName name="______________________________________TUZ22" localSheetId="4">'[3]BASE ORIGINAL'!#REF!</definedName>
    <definedName name="______________________________________TUZ22" localSheetId="5">'[3]BASE ORIGINAL'!#REF!</definedName>
    <definedName name="______________________________________TUZ22" localSheetId="1">'[4]BASE ORIGINAL'!#REF!</definedName>
    <definedName name="______________________________________TUZ22">'[3]BASE ORIGINAL'!#REF!</definedName>
    <definedName name="______________________________________TUZ36" localSheetId="4">'[3]BASE ORIGINAL'!#REF!</definedName>
    <definedName name="______________________________________TUZ36" localSheetId="5">'[3]BASE ORIGINAL'!#REF!</definedName>
    <definedName name="______________________________________TUZ36" localSheetId="1">'[4]BASE ORIGINAL'!#REF!</definedName>
    <definedName name="______________________________________TUZ36">'[3]BASE ORIGINAL'!#REF!</definedName>
    <definedName name="______________________________________TZ2110" localSheetId="4">[3]BASE!$D$79</definedName>
    <definedName name="______________________________________TZ2110" localSheetId="5">[3]BASE!$D$79</definedName>
    <definedName name="______________________________________TZ2110" localSheetId="1">[4]BASE!$D$79</definedName>
    <definedName name="______________________________________TZ2110">[3]BASE!$D$79</definedName>
    <definedName name="______________________________________TZ214" localSheetId="4">#N/A</definedName>
    <definedName name="______________________________________TZ214" localSheetId="5">#N/A</definedName>
    <definedName name="______________________________________TZ214">#N/A</definedName>
    <definedName name="______________________________________TZ216" localSheetId="4">[9]BASE!$D$87</definedName>
    <definedName name="______________________________________TZ216" localSheetId="5">[9]BASE!$D$87</definedName>
    <definedName name="______________________________________TZ216" localSheetId="1">[10]BASE!$D$87</definedName>
    <definedName name="______________________________________TZ216">[9]BASE!$D$87</definedName>
    <definedName name="______________________________________TZ268">[6]BASE!$D$85</definedName>
    <definedName name="______________________________________TZ323" localSheetId="4">'[3]BASE ORIGINAL'!#REF!</definedName>
    <definedName name="______________________________________TZ323" localSheetId="5">'[3]BASE ORIGINAL'!#REF!</definedName>
    <definedName name="______________________________________TZ323" localSheetId="1">'[4]BASE ORIGINAL'!#REF!</definedName>
    <definedName name="______________________________________TZ323">'[3]BASE ORIGINAL'!#REF!</definedName>
    <definedName name="______________________________________TZ324" localSheetId="4">'[3]BASE ORIGINAL'!#REF!</definedName>
    <definedName name="______________________________________TZ324" localSheetId="5">'[3]BASE ORIGINAL'!#REF!</definedName>
    <definedName name="______________________________________TZ324" localSheetId="1">'[4]BASE ORIGINAL'!#REF!</definedName>
    <definedName name="______________________________________TZ324">'[3]BASE ORIGINAL'!#REF!</definedName>
    <definedName name="______________________________________TZ32510" localSheetId="4">#N/A</definedName>
    <definedName name="______________________________________TZ32510" localSheetId="5">#N/A</definedName>
    <definedName name="______________________________________TZ32510">#N/A</definedName>
    <definedName name="_____________________________________ADH12" localSheetId="4">[3]BASE!$D$218</definedName>
    <definedName name="_____________________________________ADH12" localSheetId="5">[3]BASE!$D$218</definedName>
    <definedName name="_____________________________________ADH12" localSheetId="1">[4]BASE!$D$218</definedName>
    <definedName name="_____________________________________ADH12">[3]BASE!$D$218</definedName>
    <definedName name="_____________________________________ADM12" localSheetId="4">[3]BASE!$D$219</definedName>
    <definedName name="_____________________________________ADM12" localSheetId="5">[3]BASE!$D$219</definedName>
    <definedName name="_____________________________________ADM12" localSheetId="1">[4]BASE!$D$219</definedName>
    <definedName name="_____________________________________ADM12">[3]BASE!$D$219</definedName>
    <definedName name="_____________________________________ADM4" localSheetId="4">[3]BASE!$D$120</definedName>
    <definedName name="_____________________________________ADM4" localSheetId="5">[3]BASE!$D$120</definedName>
    <definedName name="_____________________________________ADM4" localSheetId="1">[4]BASE!$D$120</definedName>
    <definedName name="_____________________________________ADM4">[3]BASE!$D$120</definedName>
    <definedName name="_____________________________________AIU1" localSheetId="4">#REF!</definedName>
    <definedName name="_____________________________________AIU1" localSheetId="5">#REF!</definedName>
    <definedName name="_____________________________________AIU1">#REF!</definedName>
    <definedName name="_____________________________________AIU2">[5]BASE!$C$5</definedName>
    <definedName name="_____________________________________BAZ10" localSheetId="4">[3]BASE!$D$270</definedName>
    <definedName name="_____________________________________BAZ10" localSheetId="5">[3]BASE!$D$270</definedName>
    <definedName name="_____________________________________BAZ10" localSheetId="1">[4]BASE!$D$270</definedName>
    <definedName name="_____________________________________BAZ10">[3]BASE!$D$270</definedName>
    <definedName name="_____________________________________BLO20" localSheetId="4">[3]BASE!$D$56</definedName>
    <definedName name="_____________________________________BLO20" localSheetId="5">[3]BASE!$D$56</definedName>
    <definedName name="_____________________________________BLO20" localSheetId="1">[4]BASE!$D$56</definedName>
    <definedName name="_____________________________________BLO20">[3]BASE!$D$56</definedName>
    <definedName name="_____________________________________CAN28" localSheetId="4">[3]BASE!$D$315</definedName>
    <definedName name="_____________________________________CAN28" localSheetId="5">[3]BASE!$D$315</definedName>
    <definedName name="_____________________________________CAN28" localSheetId="1">[4]BASE!$D$315</definedName>
    <definedName name="_____________________________________CAN28">[3]BASE!$D$315</definedName>
    <definedName name="_____________________________________Cod1" localSheetId="4">#REF!</definedName>
    <definedName name="_____________________________________Cod1" localSheetId="5">#REF!</definedName>
    <definedName name="_____________________________________Cod1">#REF!</definedName>
    <definedName name="_____________________________________CUA44" localSheetId="4">[3]BASE!$D$253</definedName>
    <definedName name="_____________________________________CUA44" localSheetId="5">[3]BASE!$D$253</definedName>
    <definedName name="_____________________________________CUA44" localSheetId="1">[4]BASE!$D$253</definedName>
    <definedName name="_____________________________________CUA44">[3]BASE!$D$253</definedName>
    <definedName name="_____________________________________LA124" localSheetId="4">[3]BASE!$D$64</definedName>
    <definedName name="_____________________________________LA124" localSheetId="5">[3]BASE!$D$64</definedName>
    <definedName name="_____________________________________LA124" localSheetId="1">[4]BASE!$D$64</definedName>
    <definedName name="_____________________________________LA124">[3]BASE!$D$64</definedName>
    <definedName name="_____________________________________LAC18">[6]BASE!$D$252</definedName>
    <definedName name="_____________________________________Po2">[7]REAJUSTESACTA1PROVI!#REF!</definedName>
    <definedName name="_____________________________________R84JH">[6]BASE!$D$172</definedName>
    <definedName name="_____________________________________REP43">[8]BASE!$D$136</definedName>
    <definedName name="_____________________________________TEP44" localSheetId="4">#N/A</definedName>
    <definedName name="_____________________________________TEP44" localSheetId="5">#N/A</definedName>
    <definedName name="_____________________________________TEP44">#N/A</definedName>
    <definedName name="_____________________________________TPE1132" localSheetId="4">[9]BASE!#REF!</definedName>
    <definedName name="_____________________________________TPE1132" localSheetId="5">[9]BASE!#REF!</definedName>
    <definedName name="_____________________________________TPE1132" localSheetId="1">[10]BASE!#REF!</definedName>
    <definedName name="_____________________________________TPE1132">[9]BASE!#REF!</definedName>
    <definedName name="_____________________________________TPE12" localSheetId="4">#REF!</definedName>
    <definedName name="_____________________________________TPE12" localSheetId="5">#REF!</definedName>
    <definedName name="_____________________________________TPE12">#REF!</definedName>
    <definedName name="_____________________________________TPE1331" localSheetId="4">[9]BASE!#REF!</definedName>
    <definedName name="_____________________________________TPE1331" localSheetId="5">[9]BASE!#REF!</definedName>
    <definedName name="_____________________________________TPE1331" localSheetId="1">[10]BASE!#REF!</definedName>
    <definedName name="_____________________________________TPE1331">[9]BASE!#REF!</definedName>
    <definedName name="_____________________________________TPE1702" localSheetId="4">[9]BASE!#REF!</definedName>
    <definedName name="_____________________________________TPE1702" localSheetId="5">[9]BASE!#REF!</definedName>
    <definedName name="_____________________________________TPE1702" localSheetId="1">[10]BASE!#REF!</definedName>
    <definedName name="_____________________________________TPE1702">[9]BASE!#REF!</definedName>
    <definedName name="_____________________________________TPE1703" localSheetId="4">[9]BASE!#REF!</definedName>
    <definedName name="_____________________________________TPE1703" localSheetId="5">[9]BASE!#REF!</definedName>
    <definedName name="_____________________________________TPE1703" localSheetId="1">[10]BASE!#REF!</definedName>
    <definedName name="_____________________________________TPE1703">[9]BASE!#REF!</definedName>
    <definedName name="_____________________________________TPE1704" localSheetId="4">[9]BASE!#REF!</definedName>
    <definedName name="_____________________________________TPE1704" localSheetId="5">[9]BASE!#REF!</definedName>
    <definedName name="_____________________________________TPE1704" localSheetId="1">[10]BASE!#REF!</definedName>
    <definedName name="_____________________________________TPE1704">[9]BASE!#REF!</definedName>
    <definedName name="_____________________________________TPE1706" localSheetId="4">[9]BASE!#REF!</definedName>
    <definedName name="_____________________________________TPE1706" localSheetId="5">[9]BASE!#REF!</definedName>
    <definedName name="_____________________________________TPE1706" localSheetId="1">[10]BASE!#REF!</definedName>
    <definedName name="_____________________________________TPE1706">[9]BASE!#REF!</definedName>
    <definedName name="_____________________________________TPE1708" localSheetId="4">[9]BASE!#REF!</definedName>
    <definedName name="_____________________________________TPE1708" localSheetId="5">[9]BASE!#REF!</definedName>
    <definedName name="_____________________________________TPE1708" localSheetId="1">[10]BASE!#REF!</definedName>
    <definedName name="_____________________________________TPE1708">[9]BASE!#REF!</definedName>
    <definedName name="_____________________________________TPE1710" localSheetId="4">[9]BASE!#REF!</definedName>
    <definedName name="_____________________________________TPE1710" localSheetId="5">[9]BASE!#REF!</definedName>
    <definedName name="_____________________________________TPE1710" localSheetId="1">[10]BASE!#REF!</definedName>
    <definedName name="_____________________________________TPE1710">[9]BASE!#REF!</definedName>
    <definedName name="_____________________________________TPE1735" localSheetId="4">[9]BASE!#REF!</definedName>
    <definedName name="_____________________________________TPE1735" localSheetId="5">[9]BASE!#REF!</definedName>
    <definedName name="_____________________________________TPE1735" localSheetId="1">[10]BASE!#REF!</definedName>
    <definedName name="_____________________________________TPE1735">[9]BASE!#REF!</definedName>
    <definedName name="_____________________________________TPE1763" localSheetId="4">[9]BASE!#REF!</definedName>
    <definedName name="_____________________________________TPE1763" localSheetId="5">[9]BASE!#REF!</definedName>
    <definedName name="_____________________________________TPE1763" localSheetId="1">[10]BASE!#REF!</definedName>
    <definedName name="_____________________________________TPE1763">[9]BASE!#REF!</definedName>
    <definedName name="_____________________________________TPE1790" localSheetId="4">[9]BASE!#REF!</definedName>
    <definedName name="_____________________________________TPE1790" localSheetId="5">[9]BASE!#REF!</definedName>
    <definedName name="_____________________________________TPE1790" localSheetId="1">[10]BASE!#REF!</definedName>
    <definedName name="_____________________________________TPE1790">[9]BASE!#REF!</definedName>
    <definedName name="_____________________________________TPF12" localSheetId="4">[3]BASE!$D$217</definedName>
    <definedName name="_____________________________________TPF12" localSheetId="5">[3]BASE!$D$217</definedName>
    <definedName name="_____________________________________TPF12" localSheetId="1">[4]BASE!$D$217</definedName>
    <definedName name="_____________________________________TPF12">[3]BASE!$D$217</definedName>
    <definedName name="_____________________________________TUZ22" localSheetId="4">'[12]BASE ORIGINAL'!#REF!</definedName>
    <definedName name="_____________________________________TUZ22" localSheetId="5">'[12]BASE ORIGINAL'!#REF!</definedName>
    <definedName name="_____________________________________TUZ22">'[12]BASE ORIGINAL'!#REF!</definedName>
    <definedName name="_____________________________________TUZ36" localSheetId="4">'[12]BASE ORIGINAL'!#REF!</definedName>
    <definedName name="_____________________________________TUZ36" localSheetId="5">'[12]BASE ORIGINAL'!#REF!</definedName>
    <definedName name="_____________________________________TUZ36">'[12]BASE ORIGINAL'!#REF!</definedName>
    <definedName name="_____________________________________TZ2110" localSheetId="4">[3]BASE!$D$79</definedName>
    <definedName name="_____________________________________TZ2110" localSheetId="5">[3]BASE!$D$79</definedName>
    <definedName name="_____________________________________TZ2110" localSheetId="1">[4]BASE!$D$79</definedName>
    <definedName name="_____________________________________TZ2110">[3]BASE!$D$79</definedName>
    <definedName name="_____________________________________TZ214" localSheetId="4">[9]BASE!$D$86</definedName>
    <definedName name="_____________________________________TZ214" localSheetId="5">[9]BASE!$D$86</definedName>
    <definedName name="_____________________________________TZ214" localSheetId="1">[10]BASE!$D$86</definedName>
    <definedName name="_____________________________________TZ214">[9]BASE!$D$86</definedName>
    <definedName name="_____________________________________TZ216" localSheetId="4">#N/A</definedName>
    <definedName name="_____________________________________TZ216" localSheetId="5">#N/A</definedName>
    <definedName name="_____________________________________TZ216">#N/A</definedName>
    <definedName name="_____________________________________TZ268">[6]BASE!$D$85</definedName>
    <definedName name="_____________________________________TZ323" localSheetId="4">'[12]BASE ORIGINAL'!#REF!</definedName>
    <definedName name="_____________________________________TZ323" localSheetId="5">'[12]BASE ORIGINAL'!#REF!</definedName>
    <definedName name="_____________________________________TZ323">'[12]BASE ORIGINAL'!#REF!</definedName>
    <definedName name="_____________________________________TZ324" localSheetId="4">'[12]BASE ORIGINAL'!#REF!</definedName>
    <definedName name="_____________________________________TZ324" localSheetId="5">'[12]BASE ORIGINAL'!#REF!</definedName>
    <definedName name="_____________________________________TZ324">'[12]BASE ORIGINAL'!#REF!</definedName>
    <definedName name="_____________________________________TZ32510" localSheetId="4">[9]BASE!$D$106</definedName>
    <definedName name="_____________________________________TZ32510" localSheetId="5">[9]BASE!$D$106</definedName>
    <definedName name="_____________________________________TZ32510" localSheetId="1">[10]BASE!$D$106</definedName>
    <definedName name="_____________________________________TZ32510">[9]BASE!$D$106</definedName>
    <definedName name="____________________________________ADH12" localSheetId="4">[3]BASE!$D$218</definedName>
    <definedName name="____________________________________ADH12" localSheetId="5">[3]BASE!$D$218</definedName>
    <definedName name="____________________________________ADH12" localSheetId="1">[4]BASE!$D$218</definedName>
    <definedName name="____________________________________ADH12">[3]BASE!$D$218</definedName>
    <definedName name="____________________________________ADM12" localSheetId="4">[3]BASE!$D$219</definedName>
    <definedName name="____________________________________ADM12" localSheetId="5">[3]BASE!$D$219</definedName>
    <definedName name="____________________________________ADM12" localSheetId="1">[4]BASE!$D$219</definedName>
    <definedName name="____________________________________ADM12">[3]BASE!$D$219</definedName>
    <definedName name="____________________________________ADM4" localSheetId="4">[3]BASE!$D$120</definedName>
    <definedName name="____________________________________ADM4" localSheetId="5">[3]BASE!$D$120</definedName>
    <definedName name="____________________________________ADM4" localSheetId="1">[4]BASE!$D$120</definedName>
    <definedName name="____________________________________ADM4">[3]BASE!$D$120</definedName>
    <definedName name="____________________________________AIU1" localSheetId="4">#REF!</definedName>
    <definedName name="____________________________________AIU1" localSheetId="5">#REF!</definedName>
    <definedName name="____________________________________AIU1">#REF!</definedName>
    <definedName name="____________________________________AIU2">[5]BASE!$C$5</definedName>
    <definedName name="____________________________________BAZ10" localSheetId="4">[3]BASE!$D$270</definedName>
    <definedName name="____________________________________BAZ10" localSheetId="5">[3]BASE!$D$270</definedName>
    <definedName name="____________________________________BAZ10" localSheetId="1">[4]BASE!$D$270</definedName>
    <definedName name="____________________________________BAZ10">[3]BASE!$D$270</definedName>
    <definedName name="____________________________________BLO20" localSheetId="4">[3]BASE!$D$56</definedName>
    <definedName name="____________________________________BLO20" localSheetId="5">[3]BASE!$D$56</definedName>
    <definedName name="____________________________________BLO20" localSheetId="1">[4]BASE!$D$56</definedName>
    <definedName name="____________________________________BLO20">[3]BASE!$D$56</definedName>
    <definedName name="____________________________________CAN28" localSheetId="4">[3]BASE!$D$315</definedName>
    <definedName name="____________________________________CAN28" localSheetId="5">[3]BASE!$D$315</definedName>
    <definedName name="____________________________________CAN28" localSheetId="1">[4]BASE!$D$315</definedName>
    <definedName name="____________________________________CAN28">[3]BASE!$D$315</definedName>
    <definedName name="____________________________________Cod1" localSheetId="4">#REF!</definedName>
    <definedName name="____________________________________Cod1" localSheetId="5">#REF!</definedName>
    <definedName name="____________________________________Cod1">#REF!</definedName>
    <definedName name="____________________________________CUA44" localSheetId="4">[3]BASE!$D$253</definedName>
    <definedName name="____________________________________CUA44" localSheetId="5">[3]BASE!$D$253</definedName>
    <definedName name="____________________________________CUA44" localSheetId="1">[4]BASE!$D$253</definedName>
    <definedName name="____________________________________CUA44">[3]BASE!$D$253</definedName>
    <definedName name="____________________________________LA124" localSheetId="4">[3]BASE!$D$64</definedName>
    <definedName name="____________________________________LA124" localSheetId="5">[3]BASE!$D$64</definedName>
    <definedName name="____________________________________LA124" localSheetId="1">[4]BASE!$D$64</definedName>
    <definedName name="____________________________________LA124">[3]BASE!$D$64</definedName>
    <definedName name="____________________________________LAC18">[6]BASE!$D$252</definedName>
    <definedName name="____________________________________Po2">[7]REAJUSTESACTA1PROVI!#REF!</definedName>
    <definedName name="____________________________________R84JH">[6]BASE!$D$172</definedName>
    <definedName name="____________________________________REP43">[8]BASE!$D$136</definedName>
    <definedName name="____________________________________TEP44" localSheetId="4">[9]BASE!$D$116</definedName>
    <definedName name="____________________________________TEP44" localSheetId="5">[9]BASE!$D$116</definedName>
    <definedName name="____________________________________TEP44" localSheetId="1">[10]BASE!$D$116</definedName>
    <definedName name="____________________________________TEP44">[9]BASE!$D$116</definedName>
    <definedName name="____________________________________TPE1132" localSheetId="4">#N/A</definedName>
    <definedName name="____________________________________TPE1132" localSheetId="5">#N/A</definedName>
    <definedName name="____________________________________TPE1132">#N/A</definedName>
    <definedName name="____________________________________TPE12" localSheetId="4">#REF!</definedName>
    <definedName name="____________________________________TPE12" localSheetId="5">#REF!</definedName>
    <definedName name="____________________________________TPE12">#REF!</definedName>
    <definedName name="____________________________________TPE1331" localSheetId="4">#N/A</definedName>
    <definedName name="____________________________________TPE1331" localSheetId="5">#N/A</definedName>
    <definedName name="____________________________________TPE1331">#N/A</definedName>
    <definedName name="____________________________________TPE1702" localSheetId="4">#N/A</definedName>
    <definedName name="____________________________________TPE1702" localSheetId="5">#N/A</definedName>
    <definedName name="____________________________________TPE1702">#N/A</definedName>
    <definedName name="____________________________________TPE1703" localSheetId="4">#N/A</definedName>
    <definedName name="____________________________________TPE1703" localSheetId="5">#N/A</definedName>
    <definedName name="____________________________________TPE1703">#N/A</definedName>
    <definedName name="____________________________________TPE1704" localSheetId="4">#N/A</definedName>
    <definedName name="____________________________________TPE1704" localSheetId="5">#N/A</definedName>
    <definedName name="____________________________________TPE1704">#N/A</definedName>
    <definedName name="____________________________________TPE1706" localSheetId="4">#N/A</definedName>
    <definedName name="____________________________________TPE1706" localSheetId="5">#N/A</definedName>
    <definedName name="____________________________________TPE1706">#N/A</definedName>
    <definedName name="____________________________________TPE1708" localSheetId="4">#N/A</definedName>
    <definedName name="____________________________________TPE1708" localSheetId="5">#N/A</definedName>
    <definedName name="____________________________________TPE1708">#N/A</definedName>
    <definedName name="____________________________________TPE1710" localSheetId="4">#N/A</definedName>
    <definedName name="____________________________________TPE1710" localSheetId="5">#N/A</definedName>
    <definedName name="____________________________________TPE1710">#N/A</definedName>
    <definedName name="____________________________________TPE1735" localSheetId="4">#N/A</definedName>
    <definedName name="____________________________________TPE1735" localSheetId="5">#N/A</definedName>
    <definedName name="____________________________________TPE1735">#N/A</definedName>
    <definedName name="____________________________________TPE1763" localSheetId="4">#N/A</definedName>
    <definedName name="____________________________________TPE1763" localSheetId="5">#N/A</definedName>
    <definedName name="____________________________________TPE1763">#N/A</definedName>
    <definedName name="____________________________________TPE1790" localSheetId="4">#N/A</definedName>
    <definedName name="____________________________________TPE1790" localSheetId="5">#N/A</definedName>
    <definedName name="____________________________________TPE1790">#N/A</definedName>
    <definedName name="____________________________________TPF12" localSheetId="4">[3]BASE!$D$217</definedName>
    <definedName name="____________________________________TPF12" localSheetId="5">[3]BASE!$D$217</definedName>
    <definedName name="____________________________________TPF12" localSheetId="1">[4]BASE!$D$217</definedName>
    <definedName name="____________________________________TPF12">[3]BASE!$D$217</definedName>
    <definedName name="____________________________________TUZ22" localSheetId="4">'[3]BASE ORIGINAL'!#REF!</definedName>
    <definedName name="____________________________________TUZ22" localSheetId="5">'[3]BASE ORIGINAL'!#REF!</definedName>
    <definedName name="____________________________________TUZ22" localSheetId="1">'[4]BASE ORIGINAL'!#REF!</definedName>
    <definedName name="____________________________________TUZ22">'[3]BASE ORIGINAL'!#REF!</definedName>
    <definedName name="____________________________________TUZ36" localSheetId="4">'[3]BASE ORIGINAL'!#REF!</definedName>
    <definedName name="____________________________________TUZ36" localSheetId="5">'[3]BASE ORIGINAL'!#REF!</definedName>
    <definedName name="____________________________________TUZ36" localSheetId="1">'[4]BASE ORIGINAL'!#REF!</definedName>
    <definedName name="____________________________________TUZ36">'[3]BASE ORIGINAL'!#REF!</definedName>
    <definedName name="____________________________________TZ2110" localSheetId="4">[3]BASE!$D$79</definedName>
    <definedName name="____________________________________TZ2110" localSheetId="5">[3]BASE!$D$79</definedName>
    <definedName name="____________________________________TZ2110" localSheetId="1">[4]BASE!$D$79</definedName>
    <definedName name="____________________________________TZ2110">[3]BASE!$D$79</definedName>
    <definedName name="____________________________________TZ214" localSheetId="4">#N/A</definedName>
    <definedName name="____________________________________TZ214" localSheetId="5">#N/A</definedName>
    <definedName name="____________________________________TZ214">#N/A</definedName>
    <definedName name="____________________________________TZ216" localSheetId="4">[9]BASE!$D$87</definedName>
    <definedName name="____________________________________TZ216" localSheetId="5">[9]BASE!$D$87</definedName>
    <definedName name="____________________________________TZ216" localSheetId="1">[10]BASE!$D$87</definedName>
    <definedName name="____________________________________TZ216">[9]BASE!$D$87</definedName>
    <definedName name="____________________________________TZ268">[6]BASE!$D$85</definedName>
    <definedName name="____________________________________TZ323" localSheetId="4">'[3]BASE ORIGINAL'!#REF!</definedName>
    <definedName name="____________________________________TZ323" localSheetId="5">'[3]BASE ORIGINAL'!#REF!</definedName>
    <definedName name="____________________________________TZ323" localSheetId="1">'[4]BASE ORIGINAL'!#REF!</definedName>
    <definedName name="____________________________________TZ323">'[3]BASE ORIGINAL'!#REF!</definedName>
    <definedName name="____________________________________TZ324" localSheetId="4">'[3]BASE ORIGINAL'!#REF!</definedName>
    <definedName name="____________________________________TZ324" localSheetId="5">'[3]BASE ORIGINAL'!#REF!</definedName>
    <definedName name="____________________________________TZ324" localSheetId="1">'[4]BASE ORIGINAL'!#REF!</definedName>
    <definedName name="____________________________________TZ324">'[3]BASE ORIGINAL'!#REF!</definedName>
    <definedName name="____________________________________TZ32510" localSheetId="4">#N/A</definedName>
    <definedName name="____________________________________TZ32510" localSheetId="5">#N/A</definedName>
    <definedName name="____________________________________TZ32510">#N/A</definedName>
    <definedName name="___________________________________ADH12" localSheetId="4">[3]BASE!$D$218</definedName>
    <definedName name="___________________________________ADH12" localSheetId="5">[3]BASE!$D$218</definedName>
    <definedName name="___________________________________ADH12" localSheetId="1">[4]BASE!$D$218</definedName>
    <definedName name="___________________________________ADH12">[3]BASE!$D$218</definedName>
    <definedName name="___________________________________ADM12" localSheetId="4">[3]BASE!$D$219</definedName>
    <definedName name="___________________________________ADM12" localSheetId="5">[3]BASE!$D$219</definedName>
    <definedName name="___________________________________ADM12" localSheetId="1">[4]BASE!$D$219</definedName>
    <definedName name="___________________________________ADM12">[3]BASE!$D$219</definedName>
    <definedName name="___________________________________ADM4" localSheetId="4">[3]BASE!$D$120</definedName>
    <definedName name="___________________________________ADM4" localSheetId="5">[3]BASE!$D$120</definedName>
    <definedName name="___________________________________ADM4" localSheetId="1">[4]BASE!$D$120</definedName>
    <definedName name="___________________________________ADM4">[3]BASE!$D$120</definedName>
    <definedName name="___________________________________AIU1" localSheetId="4">#REF!</definedName>
    <definedName name="___________________________________AIU1" localSheetId="5">#REF!</definedName>
    <definedName name="___________________________________AIU1">#REF!</definedName>
    <definedName name="___________________________________AIU2">[5]BASE!$C$5</definedName>
    <definedName name="___________________________________BAZ10" localSheetId="4">[3]BASE!$D$270</definedName>
    <definedName name="___________________________________BAZ10" localSheetId="5">[3]BASE!$D$270</definedName>
    <definedName name="___________________________________BAZ10" localSheetId="1">[4]BASE!$D$270</definedName>
    <definedName name="___________________________________BAZ10">[3]BASE!$D$270</definedName>
    <definedName name="___________________________________BLO20" localSheetId="4">[3]BASE!$D$56</definedName>
    <definedName name="___________________________________BLO20" localSheetId="5">[3]BASE!$D$56</definedName>
    <definedName name="___________________________________BLO20" localSheetId="1">[4]BASE!$D$56</definedName>
    <definedName name="___________________________________BLO20">[3]BASE!$D$56</definedName>
    <definedName name="___________________________________CAN28" localSheetId="4">[3]BASE!$D$315</definedName>
    <definedName name="___________________________________CAN28" localSheetId="5">[3]BASE!$D$315</definedName>
    <definedName name="___________________________________CAN28" localSheetId="1">[4]BASE!$D$315</definedName>
    <definedName name="___________________________________CAN28">[3]BASE!$D$315</definedName>
    <definedName name="___________________________________Cod1" localSheetId="4">#REF!</definedName>
    <definedName name="___________________________________Cod1" localSheetId="5">#REF!</definedName>
    <definedName name="___________________________________Cod1">#REF!</definedName>
    <definedName name="___________________________________CUA44" localSheetId="4">[3]BASE!$D$253</definedName>
    <definedName name="___________________________________CUA44" localSheetId="5">[3]BASE!$D$253</definedName>
    <definedName name="___________________________________CUA44" localSheetId="1">[4]BASE!$D$253</definedName>
    <definedName name="___________________________________CUA44">[3]BASE!$D$253</definedName>
    <definedName name="___________________________________LA124" localSheetId="4">[3]BASE!$D$64</definedName>
    <definedName name="___________________________________LA124" localSheetId="5">[3]BASE!$D$64</definedName>
    <definedName name="___________________________________LA124" localSheetId="1">[4]BASE!$D$64</definedName>
    <definedName name="___________________________________LA124">[3]BASE!$D$64</definedName>
    <definedName name="___________________________________LAC18">[6]BASE!$D$252</definedName>
    <definedName name="___________________________________Po2">[7]REAJUSTESACTA1PROVI!#REF!</definedName>
    <definedName name="___________________________________R84JH">[6]BASE!$D$172</definedName>
    <definedName name="___________________________________REP43">[8]BASE!$D$136</definedName>
    <definedName name="___________________________________TEP44" localSheetId="4">#N/A</definedName>
    <definedName name="___________________________________TEP44" localSheetId="5">#N/A</definedName>
    <definedName name="___________________________________TEP44">#N/A</definedName>
    <definedName name="___________________________________TPE1132" localSheetId="4">[9]BASE!#REF!</definedName>
    <definedName name="___________________________________TPE1132" localSheetId="5">[9]BASE!#REF!</definedName>
    <definedName name="___________________________________TPE1132" localSheetId="1">[10]BASE!#REF!</definedName>
    <definedName name="___________________________________TPE1132">[9]BASE!#REF!</definedName>
    <definedName name="___________________________________TPE12" localSheetId="4">#REF!</definedName>
    <definedName name="___________________________________TPE12" localSheetId="5">#REF!</definedName>
    <definedName name="___________________________________TPE12">#REF!</definedName>
    <definedName name="___________________________________TPE1331" localSheetId="4">[9]BASE!#REF!</definedName>
    <definedName name="___________________________________TPE1331" localSheetId="5">[9]BASE!#REF!</definedName>
    <definedName name="___________________________________TPE1331" localSheetId="1">[10]BASE!#REF!</definedName>
    <definedName name="___________________________________TPE1331">[9]BASE!#REF!</definedName>
    <definedName name="___________________________________TPE1702" localSheetId="4">[9]BASE!#REF!</definedName>
    <definedName name="___________________________________TPE1702" localSheetId="5">[9]BASE!#REF!</definedName>
    <definedName name="___________________________________TPE1702" localSheetId="1">[10]BASE!#REF!</definedName>
    <definedName name="___________________________________TPE1702">[9]BASE!#REF!</definedName>
    <definedName name="___________________________________TPE1703" localSheetId="4">[9]BASE!#REF!</definedName>
    <definedName name="___________________________________TPE1703" localSheetId="5">[9]BASE!#REF!</definedName>
    <definedName name="___________________________________TPE1703" localSheetId="1">[10]BASE!#REF!</definedName>
    <definedName name="___________________________________TPE1703">[9]BASE!#REF!</definedName>
    <definedName name="___________________________________TPE1704" localSheetId="4">[9]BASE!#REF!</definedName>
    <definedName name="___________________________________TPE1704" localSheetId="5">[9]BASE!#REF!</definedName>
    <definedName name="___________________________________TPE1704" localSheetId="1">[10]BASE!#REF!</definedName>
    <definedName name="___________________________________TPE1704">[9]BASE!#REF!</definedName>
    <definedName name="___________________________________TPE1706" localSheetId="4">[9]BASE!#REF!</definedName>
    <definedName name="___________________________________TPE1706" localSheetId="5">[9]BASE!#REF!</definedName>
    <definedName name="___________________________________TPE1706" localSheetId="1">[10]BASE!#REF!</definedName>
    <definedName name="___________________________________TPE1706">[9]BASE!#REF!</definedName>
    <definedName name="___________________________________TPE1708" localSheetId="4">[9]BASE!#REF!</definedName>
    <definedName name="___________________________________TPE1708" localSheetId="5">[9]BASE!#REF!</definedName>
    <definedName name="___________________________________TPE1708" localSheetId="1">[10]BASE!#REF!</definedName>
    <definedName name="___________________________________TPE1708">[9]BASE!#REF!</definedName>
    <definedName name="___________________________________TPE1710" localSheetId="4">[9]BASE!#REF!</definedName>
    <definedName name="___________________________________TPE1710" localSheetId="5">[9]BASE!#REF!</definedName>
    <definedName name="___________________________________TPE1710" localSheetId="1">[10]BASE!#REF!</definedName>
    <definedName name="___________________________________TPE1710">[9]BASE!#REF!</definedName>
    <definedName name="___________________________________TPE1735" localSheetId="4">[9]BASE!#REF!</definedName>
    <definedName name="___________________________________TPE1735" localSheetId="5">[9]BASE!#REF!</definedName>
    <definedName name="___________________________________TPE1735" localSheetId="1">[10]BASE!#REF!</definedName>
    <definedName name="___________________________________TPE1735">[9]BASE!#REF!</definedName>
    <definedName name="___________________________________TPE1763" localSheetId="4">[9]BASE!#REF!</definedName>
    <definedName name="___________________________________TPE1763" localSheetId="5">[9]BASE!#REF!</definedName>
    <definedName name="___________________________________TPE1763" localSheetId="1">[10]BASE!#REF!</definedName>
    <definedName name="___________________________________TPE1763">[9]BASE!#REF!</definedName>
    <definedName name="___________________________________TPE1790" localSheetId="4">[9]BASE!#REF!</definedName>
    <definedName name="___________________________________TPE1790" localSheetId="5">[9]BASE!#REF!</definedName>
    <definedName name="___________________________________TPE1790" localSheetId="1">[10]BASE!#REF!</definedName>
    <definedName name="___________________________________TPE1790">[9]BASE!#REF!</definedName>
    <definedName name="___________________________________TPF12" localSheetId="4">[3]BASE!$D$217</definedName>
    <definedName name="___________________________________TPF12" localSheetId="5">[3]BASE!$D$217</definedName>
    <definedName name="___________________________________TPF12" localSheetId="1">[4]BASE!$D$217</definedName>
    <definedName name="___________________________________TPF12">[3]BASE!$D$217</definedName>
    <definedName name="___________________________________TUZ22" localSheetId="4">'[12]BASE ORIGINAL'!#REF!</definedName>
    <definedName name="___________________________________TUZ22" localSheetId="5">'[12]BASE ORIGINAL'!#REF!</definedName>
    <definedName name="___________________________________TUZ22">'[12]BASE ORIGINAL'!#REF!</definedName>
    <definedName name="___________________________________TUZ36" localSheetId="4">'[12]BASE ORIGINAL'!#REF!</definedName>
    <definedName name="___________________________________TUZ36" localSheetId="5">'[12]BASE ORIGINAL'!#REF!</definedName>
    <definedName name="___________________________________TUZ36">'[12]BASE ORIGINAL'!#REF!</definedName>
    <definedName name="___________________________________TZ2110" localSheetId="4">[3]BASE!$D$79</definedName>
    <definedName name="___________________________________TZ2110" localSheetId="5">[3]BASE!$D$79</definedName>
    <definedName name="___________________________________TZ2110" localSheetId="1">[4]BASE!$D$79</definedName>
    <definedName name="___________________________________TZ2110">[3]BASE!$D$79</definedName>
    <definedName name="___________________________________TZ214" localSheetId="4">[9]BASE!$D$86</definedName>
    <definedName name="___________________________________TZ214" localSheetId="5">[9]BASE!$D$86</definedName>
    <definedName name="___________________________________TZ214" localSheetId="1">[10]BASE!$D$86</definedName>
    <definedName name="___________________________________TZ214">[9]BASE!$D$86</definedName>
    <definedName name="___________________________________TZ216" localSheetId="4">#N/A</definedName>
    <definedName name="___________________________________TZ216" localSheetId="5">#N/A</definedName>
    <definedName name="___________________________________TZ216">#N/A</definedName>
    <definedName name="___________________________________TZ268">[6]BASE!$D$85</definedName>
    <definedName name="___________________________________TZ323" localSheetId="4">'[12]BASE ORIGINAL'!#REF!</definedName>
    <definedName name="___________________________________TZ323" localSheetId="5">'[12]BASE ORIGINAL'!#REF!</definedName>
    <definedName name="___________________________________TZ323">'[12]BASE ORIGINAL'!#REF!</definedName>
    <definedName name="___________________________________TZ324" localSheetId="4">'[12]BASE ORIGINAL'!#REF!</definedName>
    <definedName name="___________________________________TZ324" localSheetId="5">'[12]BASE ORIGINAL'!#REF!</definedName>
    <definedName name="___________________________________TZ324">'[12]BASE ORIGINAL'!#REF!</definedName>
    <definedName name="___________________________________TZ32510" localSheetId="4">[9]BASE!$D$106</definedName>
    <definedName name="___________________________________TZ32510" localSheetId="5">[9]BASE!$D$106</definedName>
    <definedName name="___________________________________TZ32510" localSheetId="1">[10]BASE!$D$106</definedName>
    <definedName name="___________________________________TZ32510">[9]BASE!$D$106</definedName>
    <definedName name="__________________________________ADH12" localSheetId="4">[3]BASE!$D$218</definedName>
    <definedName name="__________________________________ADH12" localSheetId="5">[3]BASE!$D$218</definedName>
    <definedName name="__________________________________ADH12" localSheetId="1">[4]BASE!$D$218</definedName>
    <definedName name="__________________________________ADH12">[3]BASE!$D$218</definedName>
    <definedName name="__________________________________ADM12" localSheetId="4">[3]BASE!$D$219</definedName>
    <definedName name="__________________________________ADM12" localSheetId="5">[3]BASE!$D$219</definedName>
    <definedName name="__________________________________ADM12" localSheetId="1">[4]BASE!$D$219</definedName>
    <definedName name="__________________________________ADM12">[3]BASE!$D$219</definedName>
    <definedName name="__________________________________ADM4" localSheetId="4">[3]BASE!$D$120</definedName>
    <definedName name="__________________________________ADM4" localSheetId="5">[3]BASE!$D$120</definedName>
    <definedName name="__________________________________ADM4" localSheetId="1">[4]BASE!$D$120</definedName>
    <definedName name="__________________________________ADM4">[3]BASE!$D$120</definedName>
    <definedName name="__________________________________AIU1" localSheetId="4">#REF!</definedName>
    <definedName name="__________________________________AIU1" localSheetId="5">#REF!</definedName>
    <definedName name="__________________________________AIU1">#REF!</definedName>
    <definedName name="__________________________________AIU2">[5]BASE!$C$5</definedName>
    <definedName name="__________________________________BAZ10" localSheetId="4">[3]BASE!$D$270</definedName>
    <definedName name="__________________________________BAZ10" localSheetId="5">[3]BASE!$D$270</definedName>
    <definedName name="__________________________________BAZ10" localSheetId="1">[4]BASE!$D$270</definedName>
    <definedName name="__________________________________BAZ10">[3]BASE!$D$270</definedName>
    <definedName name="__________________________________BLO20" localSheetId="4">[3]BASE!$D$56</definedName>
    <definedName name="__________________________________BLO20" localSheetId="5">[3]BASE!$D$56</definedName>
    <definedName name="__________________________________BLO20" localSheetId="1">[4]BASE!$D$56</definedName>
    <definedName name="__________________________________BLO20">[3]BASE!$D$56</definedName>
    <definedName name="__________________________________CAN28" localSheetId="4">[3]BASE!$D$315</definedName>
    <definedName name="__________________________________CAN28" localSheetId="5">[3]BASE!$D$315</definedName>
    <definedName name="__________________________________CAN28" localSheetId="1">[4]BASE!$D$315</definedName>
    <definedName name="__________________________________CAN28">[3]BASE!$D$315</definedName>
    <definedName name="__________________________________Cod1" localSheetId="4">#REF!</definedName>
    <definedName name="__________________________________Cod1" localSheetId="5">#REF!</definedName>
    <definedName name="__________________________________Cod1">#REF!</definedName>
    <definedName name="__________________________________CUA44" localSheetId="4">[3]BASE!$D$253</definedName>
    <definedName name="__________________________________CUA44" localSheetId="5">[3]BASE!$D$253</definedName>
    <definedName name="__________________________________CUA44" localSheetId="1">[4]BASE!$D$253</definedName>
    <definedName name="__________________________________CUA44">[3]BASE!$D$253</definedName>
    <definedName name="__________________________________LA124" localSheetId="4">[3]BASE!$D$64</definedName>
    <definedName name="__________________________________LA124" localSheetId="5">[3]BASE!$D$64</definedName>
    <definedName name="__________________________________LA124" localSheetId="1">[4]BASE!$D$64</definedName>
    <definedName name="__________________________________LA124">[3]BASE!$D$64</definedName>
    <definedName name="__________________________________LAC18">[6]BASE!$D$252</definedName>
    <definedName name="__________________________________Po2">[7]REAJUSTESACTA1PROVI!#REF!</definedName>
    <definedName name="__________________________________R84JH">[6]BASE!$D$172</definedName>
    <definedName name="__________________________________REP43">[8]BASE!$D$136</definedName>
    <definedName name="__________________________________TEP44" localSheetId="4">#N/A</definedName>
    <definedName name="__________________________________TEP44" localSheetId="5">#N/A</definedName>
    <definedName name="__________________________________TEP44">#N/A</definedName>
    <definedName name="__________________________________TPE1132" localSheetId="4">#N/A</definedName>
    <definedName name="__________________________________TPE1132" localSheetId="5">#N/A</definedName>
    <definedName name="__________________________________TPE1132">#N/A</definedName>
    <definedName name="__________________________________TPE12" localSheetId="4">#REF!</definedName>
    <definedName name="__________________________________TPE12" localSheetId="5">#REF!</definedName>
    <definedName name="__________________________________TPE12">#REF!</definedName>
    <definedName name="__________________________________TPE1331" localSheetId="4">#N/A</definedName>
    <definedName name="__________________________________TPE1331" localSheetId="5">#N/A</definedName>
    <definedName name="__________________________________TPE1331">#N/A</definedName>
    <definedName name="__________________________________TPE1702" localSheetId="4">#N/A</definedName>
    <definedName name="__________________________________TPE1702" localSheetId="5">#N/A</definedName>
    <definedName name="__________________________________TPE1702">#N/A</definedName>
    <definedName name="__________________________________TPE1703" localSheetId="4">#N/A</definedName>
    <definedName name="__________________________________TPE1703" localSheetId="5">#N/A</definedName>
    <definedName name="__________________________________TPE1703">#N/A</definedName>
    <definedName name="__________________________________TPE1704" localSheetId="4">#N/A</definedName>
    <definedName name="__________________________________TPE1704" localSheetId="5">#N/A</definedName>
    <definedName name="__________________________________TPE1704">#N/A</definedName>
    <definedName name="__________________________________TPE1706" localSheetId="4">#N/A</definedName>
    <definedName name="__________________________________TPE1706" localSheetId="5">#N/A</definedName>
    <definedName name="__________________________________TPE1706">#N/A</definedName>
    <definedName name="__________________________________TPE1708" localSheetId="4">#N/A</definedName>
    <definedName name="__________________________________TPE1708" localSheetId="5">#N/A</definedName>
    <definedName name="__________________________________TPE1708">#N/A</definedName>
    <definedName name="__________________________________TPE1710" localSheetId="4">#N/A</definedName>
    <definedName name="__________________________________TPE1710" localSheetId="5">#N/A</definedName>
    <definedName name="__________________________________TPE1710">#N/A</definedName>
    <definedName name="__________________________________TPE1735" localSheetId="4">#N/A</definedName>
    <definedName name="__________________________________TPE1735" localSheetId="5">#N/A</definedName>
    <definedName name="__________________________________TPE1735">#N/A</definedName>
    <definedName name="__________________________________TPE1763" localSheetId="4">#N/A</definedName>
    <definedName name="__________________________________TPE1763" localSheetId="5">#N/A</definedName>
    <definedName name="__________________________________TPE1763">#N/A</definedName>
    <definedName name="__________________________________TPE1790" localSheetId="4">#N/A</definedName>
    <definedName name="__________________________________TPE1790" localSheetId="5">#N/A</definedName>
    <definedName name="__________________________________TPE1790">#N/A</definedName>
    <definedName name="__________________________________TPF12" localSheetId="4">[3]BASE!$D$217</definedName>
    <definedName name="__________________________________TPF12" localSheetId="5">[3]BASE!$D$217</definedName>
    <definedName name="__________________________________TPF12" localSheetId="1">[4]BASE!$D$217</definedName>
    <definedName name="__________________________________TPF12">[3]BASE!$D$217</definedName>
    <definedName name="__________________________________TUZ22" localSheetId="4">'[3]BASE ORIGINAL'!#REF!</definedName>
    <definedName name="__________________________________TUZ22" localSheetId="5">'[3]BASE ORIGINAL'!#REF!</definedName>
    <definedName name="__________________________________TUZ22" localSheetId="1">'[4]BASE ORIGINAL'!#REF!</definedName>
    <definedName name="__________________________________TUZ22">'[3]BASE ORIGINAL'!#REF!</definedName>
    <definedName name="__________________________________TUZ36" localSheetId="4">'[3]BASE ORIGINAL'!#REF!</definedName>
    <definedName name="__________________________________TUZ36" localSheetId="5">'[3]BASE ORIGINAL'!#REF!</definedName>
    <definedName name="__________________________________TUZ36" localSheetId="1">'[4]BASE ORIGINAL'!#REF!</definedName>
    <definedName name="__________________________________TUZ36">'[3]BASE ORIGINAL'!#REF!</definedName>
    <definedName name="__________________________________TZ2110" localSheetId="4">[3]BASE!$D$79</definedName>
    <definedName name="__________________________________TZ2110" localSheetId="5">[3]BASE!$D$79</definedName>
    <definedName name="__________________________________TZ2110" localSheetId="1">[4]BASE!$D$79</definedName>
    <definedName name="__________________________________TZ2110">[3]BASE!$D$79</definedName>
    <definedName name="__________________________________TZ214" localSheetId="4">#N/A</definedName>
    <definedName name="__________________________________TZ214" localSheetId="5">#N/A</definedName>
    <definedName name="__________________________________TZ214">#N/A</definedName>
    <definedName name="__________________________________TZ216" localSheetId="4">#N/A</definedName>
    <definedName name="__________________________________TZ216" localSheetId="5">#N/A</definedName>
    <definedName name="__________________________________TZ216">#N/A</definedName>
    <definedName name="__________________________________TZ268">[6]BASE!$D$85</definedName>
    <definedName name="__________________________________TZ323" localSheetId="4">'[3]BASE ORIGINAL'!#REF!</definedName>
    <definedName name="__________________________________TZ323" localSheetId="5">'[3]BASE ORIGINAL'!#REF!</definedName>
    <definedName name="__________________________________TZ323" localSheetId="1">'[4]BASE ORIGINAL'!#REF!</definedName>
    <definedName name="__________________________________TZ323">'[3]BASE ORIGINAL'!#REF!</definedName>
    <definedName name="__________________________________TZ324" localSheetId="4">'[3]BASE ORIGINAL'!#REF!</definedName>
    <definedName name="__________________________________TZ324" localSheetId="5">'[3]BASE ORIGINAL'!#REF!</definedName>
    <definedName name="__________________________________TZ324" localSheetId="1">'[4]BASE ORIGINAL'!#REF!</definedName>
    <definedName name="__________________________________TZ324">'[3]BASE ORIGINAL'!#REF!</definedName>
    <definedName name="__________________________________TZ32510" localSheetId="4">#N/A</definedName>
    <definedName name="__________________________________TZ32510" localSheetId="5">#N/A</definedName>
    <definedName name="__________________________________TZ32510">#N/A</definedName>
    <definedName name="_________________________________ADH12" localSheetId="4">[3]BASE!$D$218</definedName>
    <definedName name="_________________________________ADH12" localSheetId="5">[3]BASE!$D$218</definedName>
    <definedName name="_________________________________ADH12" localSheetId="1">[4]BASE!$D$218</definedName>
    <definedName name="_________________________________ADH12">[3]BASE!$D$218</definedName>
    <definedName name="_________________________________ADM12" localSheetId="4">[3]BASE!$D$219</definedName>
    <definedName name="_________________________________ADM12" localSheetId="5">[3]BASE!$D$219</definedName>
    <definedName name="_________________________________ADM12" localSheetId="1">[4]BASE!$D$219</definedName>
    <definedName name="_________________________________ADM12">[3]BASE!$D$219</definedName>
    <definedName name="_________________________________ADM4" localSheetId="4">[3]BASE!$D$120</definedName>
    <definedName name="_________________________________ADM4" localSheetId="5">[3]BASE!$D$120</definedName>
    <definedName name="_________________________________ADM4" localSheetId="1">[4]BASE!$D$120</definedName>
    <definedName name="_________________________________ADM4">[3]BASE!$D$120</definedName>
    <definedName name="_________________________________AIU1" localSheetId="4">#REF!</definedName>
    <definedName name="_________________________________AIU1" localSheetId="5">#REF!</definedName>
    <definedName name="_________________________________AIU1">#REF!</definedName>
    <definedName name="_________________________________AIU2">[5]BASE!$C$5</definedName>
    <definedName name="_________________________________BAZ10" localSheetId="4">[3]BASE!$D$270</definedName>
    <definedName name="_________________________________BAZ10" localSheetId="5">[3]BASE!$D$270</definedName>
    <definedName name="_________________________________BAZ10" localSheetId="1">[4]BASE!$D$270</definedName>
    <definedName name="_________________________________BAZ10">[3]BASE!$D$270</definedName>
    <definedName name="_________________________________BLO20" localSheetId="4">[3]BASE!$D$56</definedName>
    <definedName name="_________________________________BLO20" localSheetId="5">[3]BASE!$D$56</definedName>
    <definedName name="_________________________________BLO20" localSheetId="1">[4]BASE!$D$56</definedName>
    <definedName name="_________________________________BLO20">[3]BASE!$D$56</definedName>
    <definedName name="_________________________________CAN28" localSheetId="4">[3]BASE!$D$315</definedName>
    <definedName name="_________________________________CAN28" localSheetId="5">[3]BASE!$D$315</definedName>
    <definedName name="_________________________________CAN28" localSheetId="1">[4]BASE!$D$315</definedName>
    <definedName name="_________________________________CAN28">[3]BASE!$D$315</definedName>
    <definedName name="_________________________________Cod1" localSheetId="4">#REF!</definedName>
    <definedName name="_________________________________Cod1" localSheetId="5">#REF!</definedName>
    <definedName name="_________________________________Cod1">#REF!</definedName>
    <definedName name="_________________________________CUA44" localSheetId="4">[3]BASE!$D$253</definedName>
    <definedName name="_________________________________CUA44" localSheetId="5">[3]BASE!$D$253</definedName>
    <definedName name="_________________________________CUA44" localSheetId="1">[4]BASE!$D$253</definedName>
    <definedName name="_________________________________CUA44">[3]BASE!$D$253</definedName>
    <definedName name="_________________________________LA124" localSheetId="4">[3]BASE!$D$64</definedName>
    <definedName name="_________________________________LA124" localSheetId="5">[3]BASE!$D$64</definedName>
    <definedName name="_________________________________LA124" localSheetId="1">[4]BASE!$D$64</definedName>
    <definedName name="_________________________________LA124">[3]BASE!$D$64</definedName>
    <definedName name="_________________________________LAC18">[6]BASE!$D$252</definedName>
    <definedName name="_________________________________Po2">[7]REAJUSTESACTA1PROVI!#REF!</definedName>
    <definedName name="_________________________________R84JH">[6]BASE!$D$172</definedName>
    <definedName name="_________________________________REP43">[8]BASE!$D$136</definedName>
    <definedName name="_________________________________TEP44" localSheetId="4">#N/A</definedName>
    <definedName name="_________________________________TEP44" localSheetId="5">#N/A</definedName>
    <definedName name="_________________________________TEP44">#N/A</definedName>
    <definedName name="_________________________________TPE1132" localSheetId="4">#N/A</definedName>
    <definedName name="_________________________________TPE1132" localSheetId="5">#N/A</definedName>
    <definedName name="_________________________________TPE1132">#N/A</definedName>
    <definedName name="_________________________________TPE12" localSheetId="4">#REF!</definedName>
    <definedName name="_________________________________TPE12" localSheetId="5">#REF!</definedName>
    <definedName name="_________________________________TPE12">#REF!</definedName>
    <definedName name="_________________________________TPE1331" localSheetId="4">#N/A</definedName>
    <definedName name="_________________________________TPE1331" localSheetId="5">#N/A</definedName>
    <definedName name="_________________________________TPE1331">#N/A</definedName>
    <definedName name="_________________________________TPE1702" localSheetId="4">#N/A</definedName>
    <definedName name="_________________________________TPE1702" localSheetId="5">#N/A</definedName>
    <definedName name="_________________________________TPE1702">#N/A</definedName>
    <definedName name="_________________________________TPE1703" localSheetId="4">#N/A</definedName>
    <definedName name="_________________________________TPE1703" localSheetId="5">#N/A</definedName>
    <definedName name="_________________________________TPE1703">#N/A</definedName>
    <definedName name="_________________________________TPE1704" localSheetId="4">#N/A</definedName>
    <definedName name="_________________________________TPE1704" localSheetId="5">#N/A</definedName>
    <definedName name="_________________________________TPE1704">#N/A</definedName>
    <definedName name="_________________________________TPE1706" localSheetId="4">#N/A</definedName>
    <definedName name="_________________________________TPE1706" localSheetId="5">#N/A</definedName>
    <definedName name="_________________________________TPE1706">#N/A</definedName>
    <definedName name="_________________________________TPE1708" localSheetId="4">#N/A</definedName>
    <definedName name="_________________________________TPE1708" localSheetId="5">#N/A</definedName>
    <definedName name="_________________________________TPE1708">#N/A</definedName>
    <definedName name="_________________________________TPE1710" localSheetId="4">#N/A</definedName>
    <definedName name="_________________________________TPE1710" localSheetId="5">#N/A</definedName>
    <definedName name="_________________________________TPE1710">#N/A</definedName>
    <definedName name="_________________________________TPE1735" localSheetId="4">#N/A</definedName>
    <definedName name="_________________________________TPE1735" localSheetId="5">#N/A</definedName>
    <definedName name="_________________________________TPE1735">#N/A</definedName>
    <definedName name="_________________________________TPE1763" localSheetId="4">#N/A</definedName>
    <definedName name="_________________________________TPE1763" localSheetId="5">#N/A</definedName>
    <definedName name="_________________________________TPE1763">#N/A</definedName>
    <definedName name="_________________________________TPE1790" localSheetId="4">#N/A</definedName>
    <definedName name="_________________________________TPE1790" localSheetId="5">#N/A</definedName>
    <definedName name="_________________________________TPE1790">#N/A</definedName>
    <definedName name="_________________________________TPF12" localSheetId="4">[3]BASE!$D$217</definedName>
    <definedName name="_________________________________TPF12" localSheetId="5">[3]BASE!$D$217</definedName>
    <definedName name="_________________________________TPF12" localSheetId="1">[4]BASE!$D$217</definedName>
    <definedName name="_________________________________TPF12">[3]BASE!$D$217</definedName>
    <definedName name="_________________________________TUZ22" localSheetId="4">'[3]BASE ORIGINAL'!#REF!</definedName>
    <definedName name="_________________________________TUZ22" localSheetId="5">'[3]BASE ORIGINAL'!#REF!</definedName>
    <definedName name="_________________________________TUZ22" localSheetId="1">'[4]BASE ORIGINAL'!#REF!</definedName>
    <definedName name="_________________________________TUZ22">'[3]BASE ORIGINAL'!#REF!</definedName>
    <definedName name="_________________________________TUZ36" localSheetId="4">'[3]BASE ORIGINAL'!#REF!</definedName>
    <definedName name="_________________________________TUZ36" localSheetId="5">'[3]BASE ORIGINAL'!#REF!</definedName>
    <definedName name="_________________________________TUZ36" localSheetId="1">'[4]BASE ORIGINAL'!#REF!</definedName>
    <definedName name="_________________________________TUZ36">'[3]BASE ORIGINAL'!#REF!</definedName>
    <definedName name="_________________________________TZ2110" localSheetId="4">[3]BASE!$D$79</definedName>
    <definedName name="_________________________________TZ2110" localSheetId="5">[3]BASE!$D$79</definedName>
    <definedName name="_________________________________TZ2110" localSheetId="1">[4]BASE!$D$79</definedName>
    <definedName name="_________________________________TZ2110">[3]BASE!$D$79</definedName>
    <definedName name="_________________________________TZ214" localSheetId="4">#N/A</definedName>
    <definedName name="_________________________________TZ214" localSheetId="5">#N/A</definedName>
    <definedName name="_________________________________TZ214">#N/A</definedName>
    <definedName name="_________________________________TZ216" localSheetId="4">#N/A</definedName>
    <definedName name="_________________________________TZ216" localSheetId="5">#N/A</definedName>
    <definedName name="_________________________________TZ216">#N/A</definedName>
    <definedName name="_________________________________TZ268">[6]BASE!$D$85</definedName>
    <definedName name="_________________________________TZ323" localSheetId="4">'[3]BASE ORIGINAL'!#REF!</definedName>
    <definedName name="_________________________________TZ323" localSheetId="5">'[3]BASE ORIGINAL'!#REF!</definedName>
    <definedName name="_________________________________TZ323" localSheetId="1">'[4]BASE ORIGINAL'!#REF!</definedName>
    <definedName name="_________________________________TZ323">'[3]BASE ORIGINAL'!#REF!</definedName>
    <definedName name="_________________________________TZ324" localSheetId="4">'[3]BASE ORIGINAL'!#REF!</definedName>
    <definedName name="_________________________________TZ324" localSheetId="5">'[3]BASE ORIGINAL'!#REF!</definedName>
    <definedName name="_________________________________TZ324" localSheetId="1">'[4]BASE ORIGINAL'!#REF!</definedName>
    <definedName name="_________________________________TZ324">'[3]BASE ORIGINAL'!#REF!</definedName>
    <definedName name="_________________________________TZ32510" localSheetId="4">#N/A</definedName>
    <definedName name="_________________________________TZ32510" localSheetId="5">#N/A</definedName>
    <definedName name="_________________________________TZ32510">#N/A</definedName>
    <definedName name="________________________________ADH12" localSheetId="4">[3]BASE!$D$218</definedName>
    <definedName name="________________________________ADH12" localSheetId="5">[3]BASE!$D$218</definedName>
    <definedName name="________________________________ADH12" localSheetId="1">[4]BASE!$D$218</definedName>
    <definedName name="________________________________ADH12">[3]BASE!$D$218</definedName>
    <definedName name="________________________________ADM12" localSheetId="4">[3]BASE!$D$219</definedName>
    <definedName name="________________________________ADM12" localSheetId="5">[3]BASE!$D$219</definedName>
    <definedName name="________________________________ADM12" localSheetId="1">[4]BASE!$D$219</definedName>
    <definedName name="________________________________ADM12">[3]BASE!$D$219</definedName>
    <definedName name="________________________________ADM4" localSheetId="4">[3]BASE!$D$120</definedName>
    <definedName name="________________________________ADM4" localSheetId="5">[3]BASE!$D$120</definedName>
    <definedName name="________________________________ADM4" localSheetId="1">[4]BASE!$D$120</definedName>
    <definedName name="________________________________ADM4">[3]BASE!$D$120</definedName>
    <definedName name="________________________________AIU1" localSheetId="4">#REF!</definedName>
    <definedName name="________________________________AIU1" localSheetId="5">#REF!</definedName>
    <definedName name="________________________________AIU1">#REF!</definedName>
    <definedName name="________________________________AIU2">[5]BASE!$C$5</definedName>
    <definedName name="________________________________BAZ10" localSheetId="4">[3]BASE!$D$270</definedName>
    <definedName name="________________________________BAZ10" localSheetId="5">[3]BASE!$D$270</definedName>
    <definedName name="________________________________BAZ10" localSheetId="1">[4]BASE!$D$270</definedName>
    <definedName name="________________________________BAZ10">[3]BASE!$D$270</definedName>
    <definedName name="________________________________BLO20" localSheetId="4">[3]BASE!$D$56</definedName>
    <definedName name="________________________________BLO20" localSheetId="5">[3]BASE!$D$56</definedName>
    <definedName name="________________________________BLO20" localSheetId="1">[4]BASE!$D$56</definedName>
    <definedName name="________________________________BLO20">[3]BASE!$D$56</definedName>
    <definedName name="________________________________CAN28" localSheetId="4">[3]BASE!$D$315</definedName>
    <definedName name="________________________________CAN28" localSheetId="5">[3]BASE!$D$315</definedName>
    <definedName name="________________________________CAN28" localSheetId="1">[4]BASE!$D$315</definedName>
    <definedName name="________________________________CAN28">[3]BASE!$D$315</definedName>
    <definedName name="________________________________Cod1" localSheetId="4">#REF!</definedName>
    <definedName name="________________________________Cod1" localSheetId="5">#REF!</definedName>
    <definedName name="________________________________Cod1">#REF!</definedName>
    <definedName name="________________________________CUA44" localSheetId="4">[3]BASE!$D$253</definedName>
    <definedName name="________________________________CUA44" localSheetId="5">[3]BASE!$D$253</definedName>
    <definedName name="________________________________CUA44" localSheetId="1">[4]BASE!$D$253</definedName>
    <definedName name="________________________________CUA44">[3]BASE!$D$253</definedName>
    <definedName name="________________________________LA124" localSheetId="4">[3]BASE!$D$64</definedName>
    <definedName name="________________________________LA124" localSheetId="5">[3]BASE!$D$64</definedName>
    <definedName name="________________________________LA124" localSheetId="1">[4]BASE!$D$64</definedName>
    <definedName name="________________________________LA124">[3]BASE!$D$64</definedName>
    <definedName name="________________________________LAC18">[6]BASE!$D$252</definedName>
    <definedName name="________________________________Po2">[7]REAJUSTESACTA1PROVI!#REF!</definedName>
    <definedName name="________________________________R84JH">[6]BASE!$D$172</definedName>
    <definedName name="________________________________REP43">[8]BASE!$D$136</definedName>
    <definedName name="________________________________TEP44" localSheetId="4">#N/A</definedName>
    <definedName name="________________________________TEP44" localSheetId="5">#N/A</definedName>
    <definedName name="________________________________TEP44">#N/A</definedName>
    <definedName name="________________________________TPE1132" localSheetId="4">#N/A</definedName>
    <definedName name="________________________________TPE1132" localSheetId="5">#N/A</definedName>
    <definedName name="________________________________TPE1132">#N/A</definedName>
    <definedName name="________________________________TPE12" localSheetId="4">#REF!</definedName>
    <definedName name="________________________________TPE12" localSheetId="5">#REF!</definedName>
    <definedName name="________________________________TPE12">#REF!</definedName>
    <definedName name="________________________________TPE1331" localSheetId="4">#N/A</definedName>
    <definedName name="________________________________TPE1331" localSheetId="5">#N/A</definedName>
    <definedName name="________________________________TPE1331">#N/A</definedName>
    <definedName name="________________________________TPE1702" localSheetId="4">#N/A</definedName>
    <definedName name="________________________________TPE1702" localSheetId="5">#N/A</definedName>
    <definedName name="________________________________TPE1702">#N/A</definedName>
    <definedName name="________________________________TPE1703" localSheetId="4">#N/A</definedName>
    <definedName name="________________________________TPE1703" localSheetId="5">#N/A</definedName>
    <definedName name="________________________________TPE1703">#N/A</definedName>
    <definedName name="________________________________TPE1704" localSheetId="4">#N/A</definedName>
    <definedName name="________________________________TPE1704" localSheetId="5">#N/A</definedName>
    <definedName name="________________________________TPE1704">#N/A</definedName>
    <definedName name="________________________________TPE1706" localSheetId="4">#N/A</definedName>
    <definedName name="________________________________TPE1706" localSheetId="5">#N/A</definedName>
    <definedName name="________________________________TPE1706">#N/A</definedName>
    <definedName name="________________________________TPE1708" localSheetId="4">#N/A</definedName>
    <definedName name="________________________________TPE1708" localSheetId="5">#N/A</definedName>
    <definedName name="________________________________TPE1708">#N/A</definedName>
    <definedName name="________________________________TPE1710" localSheetId="4">#N/A</definedName>
    <definedName name="________________________________TPE1710" localSheetId="5">#N/A</definedName>
    <definedName name="________________________________TPE1710">#N/A</definedName>
    <definedName name="________________________________TPE1735" localSheetId="4">#N/A</definedName>
    <definedName name="________________________________TPE1735" localSheetId="5">#N/A</definedName>
    <definedName name="________________________________TPE1735">#N/A</definedName>
    <definedName name="________________________________TPE1763" localSheetId="4">#N/A</definedName>
    <definedName name="________________________________TPE1763" localSheetId="5">#N/A</definedName>
    <definedName name="________________________________TPE1763">#N/A</definedName>
    <definedName name="________________________________TPE1790" localSheetId="4">#N/A</definedName>
    <definedName name="________________________________TPE1790" localSheetId="5">#N/A</definedName>
    <definedName name="________________________________TPE1790">#N/A</definedName>
    <definedName name="________________________________TPF12" localSheetId="4">[3]BASE!$D$217</definedName>
    <definedName name="________________________________TPF12" localSheetId="5">[3]BASE!$D$217</definedName>
    <definedName name="________________________________TPF12" localSheetId="1">[4]BASE!$D$217</definedName>
    <definedName name="________________________________TPF12">[3]BASE!$D$217</definedName>
    <definedName name="________________________________TUZ22" localSheetId="4">'[3]BASE ORIGINAL'!#REF!</definedName>
    <definedName name="________________________________TUZ22" localSheetId="5">'[3]BASE ORIGINAL'!#REF!</definedName>
    <definedName name="________________________________TUZ22" localSheetId="1">'[4]BASE ORIGINAL'!#REF!</definedName>
    <definedName name="________________________________TUZ22">'[3]BASE ORIGINAL'!#REF!</definedName>
    <definedName name="________________________________TUZ36" localSheetId="4">'[3]BASE ORIGINAL'!#REF!</definedName>
    <definedName name="________________________________TUZ36" localSheetId="5">'[3]BASE ORIGINAL'!#REF!</definedName>
    <definedName name="________________________________TUZ36" localSheetId="1">'[4]BASE ORIGINAL'!#REF!</definedName>
    <definedName name="________________________________TUZ36">'[3]BASE ORIGINAL'!#REF!</definedName>
    <definedName name="________________________________TZ2110" localSheetId="4">[3]BASE!$D$79</definedName>
    <definedName name="________________________________TZ2110" localSheetId="5">[3]BASE!$D$79</definedName>
    <definedName name="________________________________TZ2110" localSheetId="1">[4]BASE!$D$79</definedName>
    <definedName name="________________________________TZ2110">[3]BASE!$D$79</definedName>
    <definedName name="________________________________TZ214" localSheetId="4">#N/A</definedName>
    <definedName name="________________________________TZ214" localSheetId="5">#N/A</definedName>
    <definedName name="________________________________TZ214">#N/A</definedName>
    <definedName name="________________________________TZ216" localSheetId="4">#N/A</definedName>
    <definedName name="________________________________TZ216" localSheetId="5">#N/A</definedName>
    <definedName name="________________________________TZ216">#N/A</definedName>
    <definedName name="________________________________TZ268">[6]BASE!$D$85</definedName>
    <definedName name="________________________________TZ323" localSheetId="4">'[3]BASE ORIGINAL'!#REF!</definedName>
    <definedName name="________________________________TZ323" localSheetId="5">'[3]BASE ORIGINAL'!#REF!</definedName>
    <definedName name="________________________________TZ323" localSheetId="1">'[4]BASE ORIGINAL'!#REF!</definedName>
    <definedName name="________________________________TZ323">'[3]BASE ORIGINAL'!#REF!</definedName>
    <definedName name="________________________________TZ324" localSheetId="4">'[3]BASE ORIGINAL'!#REF!</definedName>
    <definedName name="________________________________TZ324" localSheetId="5">'[3]BASE ORIGINAL'!#REF!</definedName>
    <definedName name="________________________________TZ324" localSheetId="1">'[4]BASE ORIGINAL'!#REF!</definedName>
    <definedName name="________________________________TZ324">'[3]BASE ORIGINAL'!#REF!</definedName>
    <definedName name="________________________________TZ32510" localSheetId="4">#N/A</definedName>
    <definedName name="________________________________TZ32510" localSheetId="5">#N/A</definedName>
    <definedName name="________________________________TZ32510">#N/A</definedName>
    <definedName name="_______________________________ADH12" localSheetId="4">[3]BASE!$D$218</definedName>
    <definedName name="_______________________________ADH12" localSheetId="5">[3]BASE!$D$218</definedName>
    <definedName name="_______________________________ADH12" localSheetId="1">[4]BASE!$D$218</definedName>
    <definedName name="_______________________________ADH12">[3]BASE!$D$218</definedName>
    <definedName name="_______________________________ADM12" localSheetId="4">[3]BASE!$D$219</definedName>
    <definedName name="_______________________________ADM12" localSheetId="5">[3]BASE!$D$219</definedName>
    <definedName name="_______________________________ADM12" localSheetId="1">[4]BASE!$D$219</definedName>
    <definedName name="_______________________________ADM12">[3]BASE!$D$219</definedName>
    <definedName name="_______________________________ADM4" localSheetId="4">[3]BASE!$D$120</definedName>
    <definedName name="_______________________________ADM4" localSheetId="5">[3]BASE!$D$120</definedName>
    <definedName name="_______________________________ADM4" localSheetId="1">[4]BASE!$D$120</definedName>
    <definedName name="_______________________________ADM4">[3]BASE!$D$120</definedName>
    <definedName name="_______________________________AIU1" localSheetId="4">#REF!</definedName>
    <definedName name="_______________________________AIU1" localSheetId="5">#REF!</definedName>
    <definedName name="_______________________________AIU1">#REF!</definedName>
    <definedName name="_______________________________AIU2">[5]BASE!$C$5</definedName>
    <definedName name="_______________________________BAZ10" localSheetId="4">[3]BASE!$D$270</definedName>
    <definedName name="_______________________________BAZ10" localSheetId="5">[3]BASE!$D$270</definedName>
    <definedName name="_______________________________BAZ10" localSheetId="1">[4]BASE!$D$270</definedName>
    <definedName name="_______________________________BAZ10">[3]BASE!$D$270</definedName>
    <definedName name="_______________________________BLO20" localSheetId="4">[3]BASE!$D$56</definedName>
    <definedName name="_______________________________BLO20" localSheetId="5">[3]BASE!$D$56</definedName>
    <definedName name="_______________________________BLO20" localSheetId="1">[4]BASE!$D$56</definedName>
    <definedName name="_______________________________BLO20">[3]BASE!$D$56</definedName>
    <definedName name="_______________________________CAN28" localSheetId="4">[3]BASE!$D$315</definedName>
    <definedName name="_______________________________CAN28" localSheetId="5">[3]BASE!$D$315</definedName>
    <definedName name="_______________________________CAN28" localSheetId="1">[4]BASE!$D$315</definedName>
    <definedName name="_______________________________CAN28">[3]BASE!$D$315</definedName>
    <definedName name="_______________________________Cod1" localSheetId="4">#REF!</definedName>
    <definedName name="_______________________________Cod1" localSheetId="5">#REF!</definedName>
    <definedName name="_______________________________Cod1">#REF!</definedName>
    <definedName name="_______________________________CUA44" localSheetId="4">[3]BASE!$D$253</definedName>
    <definedName name="_______________________________CUA44" localSheetId="5">[3]BASE!$D$253</definedName>
    <definedName name="_______________________________CUA44" localSheetId="1">[4]BASE!$D$253</definedName>
    <definedName name="_______________________________CUA44">[3]BASE!$D$253</definedName>
    <definedName name="_______________________________LA124" localSheetId="4">[3]BASE!$D$64</definedName>
    <definedName name="_______________________________LA124" localSheetId="5">[3]BASE!$D$64</definedName>
    <definedName name="_______________________________LA124" localSheetId="1">[4]BASE!$D$64</definedName>
    <definedName name="_______________________________LA124">[3]BASE!$D$64</definedName>
    <definedName name="_______________________________LAC18">[6]BASE!$D$252</definedName>
    <definedName name="_______________________________Po2">[7]REAJUSTESACTA1PROVI!#REF!</definedName>
    <definedName name="_______________________________R84JH">[6]BASE!$D$172</definedName>
    <definedName name="_______________________________REP43">[8]BASE!$D$136</definedName>
    <definedName name="_______________________________TEP44" localSheetId="4">#N/A</definedName>
    <definedName name="_______________________________TEP44" localSheetId="5">#N/A</definedName>
    <definedName name="_______________________________TEP44">#N/A</definedName>
    <definedName name="_______________________________TPE1132" localSheetId="4">#N/A</definedName>
    <definedName name="_______________________________TPE1132" localSheetId="5">#N/A</definedName>
    <definedName name="_______________________________TPE1132">#N/A</definedName>
    <definedName name="_______________________________TPE12" localSheetId="4">#REF!</definedName>
    <definedName name="_______________________________TPE12" localSheetId="5">#REF!</definedName>
    <definedName name="_______________________________TPE12">#REF!</definedName>
    <definedName name="_______________________________TPE1331" localSheetId="4">#N/A</definedName>
    <definedName name="_______________________________TPE1331" localSheetId="5">#N/A</definedName>
    <definedName name="_______________________________TPE1331">#N/A</definedName>
    <definedName name="_______________________________TPE1702" localSheetId="4">#N/A</definedName>
    <definedName name="_______________________________TPE1702" localSheetId="5">#N/A</definedName>
    <definedName name="_______________________________TPE1702">#N/A</definedName>
    <definedName name="_______________________________TPE1703" localSheetId="4">#N/A</definedName>
    <definedName name="_______________________________TPE1703" localSheetId="5">#N/A</definedName>
    <definedName name="_______________________________TPE1703">#N/A</definedName>
    <definedName name="_______________________________TPE1704" localSheetId="4">#N/A</definedName>
    <definedName name="_______________________________TPE1704" localSheetId="5">#N/A</definedName>
    <definedName name="_______________________________TPE1704">#N/A</definedName>
    <definedName name="_______________________________TPE1706" localSheetId="4">#N/A</definedName>
    <definedName name="_______________________________TPE1706" localSheetId="5">#N/A</definedName>
    <definedName name="_______________________________TPE1706">#N/A</definedName>
    <definedName name="_______________________________TPE1708" localSheetId="4">#N/A</definedName>
    <definedName name="_______________________________TPE1708" localSheetId="5">#N/A</definedName>
    <definedName name="_______________________________TPE1708">#N/A</definedName>
    <definedName name="_______________________________TPE1710" localSheetId="4">#N/A</definedName>
    <definedName name="_______________________________TPE1710" localSheetId="5">#N/A</definedName>
    <definedName name="_______________________________TPE1710">#N/A</definedName>
    <definedName name="_______________________________TPE1735" localSheetId="4">#N/A</definedName>
    <definedName name="_______________________________TPE1735" localSheetId="5">#N/A</definedName>
    <definedName name="_______________________________TPE1735">#N/A</definedName>
    <definedName name="_______________________________TPE1763" localSheetId="4">#N/A</definedName>
    <definedName name="_______________________________TPE1763" localSheetId="5">#N/A</definedName>
    <definedName name="_______________________________TPE1763">#N/A</definedName>
    <definedName name="_______________________________TPE1790" localSheetId="4">#N/A</definedName>
    <definedName name="_______________________________TPE1790" localSheetId="5">#N/A</definedName>
    <definedName name="_______________________________TPE1790">#N/A</definedName>
    <definedName name="_______________________________TPF12" localSheetId="4">[3]BASE!$D$217</definedName>
    <definedName name="_______________________________TPF12" localSheetId="5">[3]BASE!$D$217</definedName>
    <definedName name="_______________________________TPF12" localSheetId="1">[4]BASE!$D$217</definedName>
    <definedName name="_______________________________TPF12">[3]BASE!$D$217</definedName>
    <definedName name="_______________________________TUZ22" localSheetId="4">'[3]BASE ORIGINAL'!#REF!</definedName>
    <definedName name="_______________________________TUZ22" localSheetId="5">'[3]BASE ORIGINAL'!#REF!</definedName>
    <definedName name="_______________________________TUZ22" localSheetId="1">'[4]BASE ORIGINAL'!#REF!</definedName>
    <definedName name="_______________________________TUZ22">'[3]BASE ORIGINAL'!#REF!</definedName>
    <definedName name="_______________________________TUZ36" localSheetId="4">'[3]BASE ORIGINAL'!#REF!</definedName>
    <definedName name="_______________________________TUZ36" localSheetId="5">'[3]BASE ORIGINAL'!#REF!</definedName>
    <definedName name="_______________________________TUZ36" localSheetId="1">'[4]BASE ORIGINAL'!#REF!</definedName>
    <definedName name="_______________________________TUZ36">'[3]BASE ORIGINAL'!#REF!</definedName>
    <definedName name="_______________________________TZ2110" localSheetId="4">[3]BASE!$D$79</definedName>
    <definedName name="_______________________________TZ2110" localSheetId="5">[3]BASE!$D$79</definedName>
    <definedName name="_______________________________TZ2110" localSheetId="1">[4]BASE!$D$79</definedName>
    <definedName name="_______________________________TZ2110">[3]BASE!$D$79</definedName>
    <definedName name="_______________________________TZ214" localSheetId="4">#N/A</definedName>
    <definedName name="_______________________________TZ214" localSheetId="5">#N/A</definedName>
    <definedName name="_______________________________TZ214">#N/A</definedName>
    <definedName name="_______________________________TZ216" localSheetId="4">#N/A</definedName>
    <definedName name="_______________________________TZ216" localSheetId="5">#N/A</definedName>
    <definedName name="_______________________________TZ216">#N/A</definedName>
    <definedName name="_______________________________TZ268">[6]BASE!$D$85</definedName>
    <definedName name="_______________________________TZ323" localSheetId="4">'[3]BASE ORIGINAL'!#REF!</definedName>
    <definedName name="_______________________________TZ323" localSheetId="5">'[3]BASE ORIGINAL'!#REF!</definedName>
    <definedName name="_______________________________TZ323" localSheetId="1">'[4]BASE ORIGINAL'!#REF!</definedName>
    <definedName name="_______________________________TZ323">'[3]BASE ORIGINAL'!#REF!</definedName>
    <definedName name="_______________________________TZ324" localSheetId="4">'[3]BASE ORIGINAL'!#REF!</definedName>
    <definedName name="_______________________________TZ324" localSheetId="5">'[3]BASE ORIGINAL'!#REF!</definedName>
    <definedName name="_______________________________TZ324" localSheetId="1">'[4]BASE ORIGINAL'!#REF!</definedName>
    <definedName name="_______________________________TZ324">'[3]BASE ORIGINAL'!#REF!</definedName>
    <definedName name="_______________________________TZ32510" localSheetId="4">#N/A</definedName>
    <definedName name="_______________________________TZ32510" localSheetId="5">#N/A</definedName>
    <definedName name="_______________________________TZ32510">#N/A</definedName>
    <definedName name="______________________________ADH12" localSheetId="4">[3]BASE!$D$218</definedName>
    <definedName name="______________________________ADH12" localSheetId="5">[3]BASE!$D$218</definedName>
    <definedName name="______________________________ADH12" localSheetId="1">[4]BASE!$D$218</definedName>
    <definedName name="______________________________ADH12">[3]BASE!$D$218</definedName>
    <definedName name="______________________________ADM12" localSheetId="4">[3]BASE!$D$219</definedName>
    <definedName name="______________________________ADM12" localSheetId="5">[3]BASE!$D$219</definedName>
    <definedName name="______________________________ADM12" localSheetId="1">[4]BASE!$D$219</definedName>
    <definedName name="______________________________ADM12">[3]BASE!$D$219</definedName>
    <definedName name="______________________________ADM4" localSheetId="4">[3]BASE!$D$120</definedName>
    <definedName name="______________________________ADM4" localSheetId="5">[3]BASE!$D$120</definedName>
    <definedName name="______________________________ADM4" localSheetId="1">[4]BASE!$D$120</definedName>
    <definedName name="______________________________ADM4">[3]BASE!$D$120</definedName>
    <definedName name="______________________________AIU1" localSheetId="4">#REF!</definedName>
    <definedName name="______________________________AIU1" localSheetId="5">#REF!</definedName>
    <definedName name="______________________________AIU1">#REF!</definedName>
    <definedName name="______________________________AIU2">[5]BASE!$C$5</definedName>
    <definedName name="______________________________BAZ10" localSheetId="4">[3]BASE!$D$270</definedName>
    <definedName name="______________________________BAZ10" localSheetId="5">[3]BASE!$D$270</definedName>
    <definedName name="______________________________BAZ10" localSheetId="1">[4]BASE!$D$270</definedName>
    <definedName name="______________________________BAZ10">[3]BASE!$D$270</definedName>
    <definedName name="______________________________BLO20" localSheetId="4">[3]BASE!$D$56</definedName>
    <definedName name="______________________________BLO20" localSheetId="5">[3]BASE!$D$56</definedName>
    <definedName name="______________________________BLO20" localSheetId="1">[4]BASE!$D$56</definedName>
    <definedName name="______________________________BLO20">[3]BASE!$D$56</definedName>
    <definedName name="______________________________CAN28" localSheetId="4">[3]BASE!$D$315</definedName>
    <definedName name="______________________________CAN28" localSheetId="5">[3]BASE!$D$315</definedName>
    <definedName name="______________________________CAN28" localSheetId="1">[4]BASE!$D$315</definedName>
    <definedName name="______________________________CAN28">[3]BASE!$D$315</definedName>
    <definedName name="______________________________Cod1" localSheetId="4">#REF!</definedName>
    <definedName name="______________________________Cod1" localSheetId="5">#REF!</definedName>
    <definedName name="______________________________Cod1">#REF!</definedName>
    <definedName name="______________________________CUA44" localSheetId="4">[3]BASE!$D$253</definedName>
    <definedName name="______________________________CUA44" localSheetId="5">[3]BASE!$D$253</definedName>
    <definedName name="______________________________CUA44" localSheetId="1">[4]BASE!$D$253</definedName>
    <definedName name="______________________________CUA44">[3]BASE!$D$253</definedName>
    <definedName name="______________________________LA124" localSheetId="4">[3]BASE!$D$64</definedName>
    <definedName name="______________________________LA124" localSheetId="5">[3]BASE!$D$64</definedName>
    <definedName name="______________________________LA124" localSheetId="1">[4]BASE!$D$64</definedName>
    <definedName name="______________________________LA124">[3]BASE!$D$64</definedName>
    <definedName name="______________________________LAC18">[6]BASE!$D$252</definedName>
    <definedName name="______________________________Po2">[7]REAJUSTESACTA1PROVI!#REF!</definedName>
    <definedName name="______________________________R84JH">[6]BASE!$D$172</definedName>
    <definedName name="______________________________REP43">[8]BASE!$D$136</definedName>
    <definedName name="______________________________TEP44" localSheetId="4">#N/A</definedName>
    <definedName name="______________________________TEP44" localSheetId="5">#N/A</definedName>
    <definedName name="______________________________TEP44">#N/A</definedName>
    <definedName name="______________________________TPE1132" localSheetId="4">#N/A</definedName>
    <definedName name="______________________________TPE1132" localSheetId="5">#N/A</definedName>
    <definedName name="______________________________TPE1132">#N/A</definedName>
    <definedName name="______________________________TPE12" localSheetId="4">#REF!</definedName>
    <definedName name="______________________________TPE12" localSheetId="5">#REF!</definedName>
    <definedName name="______________________________TPE12">#REF!</definedName>
    <definedName name="______________________________TPE1331" localSheetId="4">#N/A</definedName>
    <definedName name="______________________________TPE1331" localSheetId="5">#N/A</definedName>
    <definedName name="______________________________TPE1331">#N/A</definedName>
    <definedName name="______________________________TPE1702" localSheetId="4">#N/A</definedName>
    <definedName name="______________________________TPE1702" localSheetId="5">#N/A</definedName>
    <definedName name="______________________________TPE1702">#N/A</definedName>
    <definedName name="______________________________TPE1703" localSheetId="4">#N/A</definedName>
    <definedName name="______________________________TPE1703" localSheetId="5">#N/A</definedName>
    <definedName name="______________________________TPE1703">#N/A</definedName>
    <definedName name="______________________________TPE1704" localSheetId="4">#N/A</definedName>
    <definedName name="______________________________TPE1704" localSheetId="5">#N/A</definedName>
    <definedName name="______________________________TPE1704">#N/A</definedName>
    <definedName name="______________________________TPE1706" localSheetId="4">#N/A</definedName>
    <definedName name="______________________________TPE1706" localSheetId="5">#N/A</definedName>
    <definedName name="______________________________TPE1706">#N/A</definedName>
    <definedName name="______________________________TPE1708" localSheetId="4">#N/A</definedName>
    <definedName name="______________________________TPE1708" localSheetId="5">#N/A</definedName>
    <definedName name="______________________________TPE1708">#N/A</definedName>
    <definedName name="______________________________TPE1710" localSheetId="4">#N/A</definedName>
    <definedName name="______________________________TPE1710" localSheetId="5">#N/A</definedName>
    <definedName name="______________________________TPE1710">#N/A</definedName>
    <definedName name="______________________________TPE1735" localSheetId="4">#N/A</definedName>
    <definedName name="______________________________TPE1735" localSheetId="5">#N/A</definedName>
    <definedName name="______________________________TPE1735">#N/A</definedName>
    <definedName name="______________________________TPE1763" localSheetId="4">#N/A</definedName>
    <definedName name="______________________________TPE1763" localSheetId="5">#N/A</definedName>
    <definedName name="______________________________TPE1763">#N/A</definedName>
    <definedName name="______________________________TPE1790" localSheetId="4">#N/A</definedName>
    <definedName name="______________________________TPE1790" localSheetId="5">#N/A</definedName>
    <definedName name="______________________________TPE1790">#N/A</definedName>
    <definedName name="______________________________TPF12" localSheetId="4">[3]BASE!$D$217</definedName>
    <definedName name="______________________________TPF12" localSheetId="5">[3]BASE!$D$217</definedName>
    <definedName name="______________________________TPF12" localSheetId="1">[4]BASE!$D$217</definedName>
    <definedName name="______________________________TPF12">[3]BASE!$D$217</definedName>
    <definedName name="______________________________TUZ22" localSheetId="4">'[3]BASE ORIGINAL'!#REF!</definedName>
    <definedName name="______________________________TUZ22" localSheetId="5">'[3]BASE ORIGINAL'!#REF!</definedName>
    <definedName name="______________________________TUZ22" localSheetId="1">'[4]BASE ORIGINAL'!#REF!</definedName>
    <definedName name="______________________________TUZ22">'[3]BASE ORIGINAL'!#REF!</definedName>
    <definedName name="______________________________TUZ36" localSheetId="4">'[3]BASE ORIGINAL'!#REF!</definedName>
    <definedName name="______________________________TUZ36" localSheetId="5">'[3]BASE ORIGINAL'!#REF!</definedName>
    <definedName name="______________________________TUZ36" localSheetId="1">'[4]BASE ORIGINAL'!#REF!</definedName>
    <definedName name="______________________________TUZ36">'[3]BASE ORIGINAL'!#REF!</definedName>
    <definedName name="______________________________TZ2110" localSheetId="4">[3]BASE!$D$79</definedName>
    <definedName name="______________________________TZ2110" localSheetId="5">[3]BASE!$D$79</definedName>
    <definedName name="______________________________TZ2110" localSheetId="1">[4]BASE!$D$79</definedName>
    <definedName name="______________________________TZ2110">[3]BASE!$D$79</definedName>
    <definedName name="______________________________TZ214" localSheetId="4">#N/A</definedName>
    <definedName name="______________________________TZ214" localSheetId="5">#N/A</definedName>
    <definedName name="______________________________TZ214">#N/A</definedName>
    <definedName name="______________________________TZ216" localSheetId="4">#N/A</definedName>
    <definedName name="______________________________TZ216" localSheetId="5">#N/A</definedName>
    <definedName name="______________________________TZ216">#N/A</definedName>
    <definedName name="______________________________TZ268">[6]BASE!$D$85</definedName>
    <definedName name="______________________________TZ323" localSheetId="4">'[3]BASE ORIGINAL'!#REF!</definedName>
    <definedName name="______________________________TZ323" localSheetId="5">'[3]BASE ORIGINAL'!#REF!</definedName>
    <definedName name="______________________________TZ323" localSheetId="1">'[4]BASE ORIGINAL'!#REF!</definedName>
    <definedName name="______________________________TZ323">'[3]BASE ORIGINAL'!#REF!</definedName>
    <definedName name="______________________________TZ324" localSheetId="4">'[3]BASE ORIGINAL'!#REF!</definedName>
    <definedName name="______________________________TZ324" localSheetId="5">'[3]BASE ORIGINAL'!#REF!</definedName>
    <definedName name="______________________________TZ324" localSheetId="1">'[4]BASE ORIGINAL'!#REF!</definedName>
    <definedName name="______________________________TZ324">'[3]BASE ORIGINAL'!#REF!</definedName>
    <definedName name="______________________________TZ32510" localSheetId="4">#N/A</definedName>
    <definedName name="______________________________TZ32510" localSheetId="5">#N/A</definedName>
    <definedName name="______________________________TZ32510">#N/A</definedName>
    <definedName name="_____________________________ADH12" localSheetId="4">[3]BASE!$D$218</definedName>
    <definedName name="_____________________________ADH12" localSheetId="5">[3]BASE!$D$218</definedName>
    <definedName name="_____________________________ADH12" localSheetId="1">[4]BASE!$D$218</definedName>
    <definedName name="_____________________________ADH12">[3]BASE!$D$218</definedName>
    <definedName name="_____________________________ADM12" localSheetId="4">[3]BASE!$D$219</definedName>
    <definedName name="_____________________________ADM12" localSheetId="5">[3]BASE!$D$219</definedName>
    <definedName name="_____________________________ADM12" localSheetId="1">[4]BASE!$D$219</definedName>
    <definedName name="_____________________________ADM12">[3]BASE!$D$219</definedName>
    <definedName name="_____________________________ADM4" localSheetId="4">[3]BASE!$D$120</definedName>
    <definedName name="_____________________________ADM4" localSheetId="5">[3]BASE!$D$120</definedName>
    <definedName name="_____________________________ADM4" localSheetId="1">[4]BASE!$D$120</definedName>
    <definedName name="_____________________________ADM4">[3]BASE!$D$120</definedName>
    <definedName name="_____________________________AIU1" localSheetId="4">#REF!</definedName>
    <definedName name="_____________________________AIU1" localSheetId="5">#REF!</definedName>
    <definedName name="_____________________________AIU1">#REF!</definedName>
    <definedName name="_____________________________AIU2">[5]BASE!$C$5</definedName>
    <definedName name="_____________________________BAZ10" localSheetId="4">[3]BASE!$D$270</definedName>
    <definedName name="_____________________________BAZ10" localSheetId="5">[3]BASE!$D$270</definedName>
    <definedName name="_____________________________BAZ10" localSheetId="1">[4]BASE!$D$270</definedName>
    <definedName name="_____________________________BAZ10">[3]BASE!$D$270</definedName>
    <definedName name="_____________________________BLO20" localSheetId="4">[3]BASE!$D$56</definedName>
    <definedName name="_____________________________BLO20" localSheetId="5">[3]BASE!$D$56</definedName>
    <definedName name="_____________________________BLO20" localSheetId="1">[4]BASE!$D$56</definedName>
    <definedName name="_____________________________BLO20">[3]BASE!$D$56</definedName>
    <definedName name="_____________________________CAN28" localSheetId="4">[3]BASE!$D$315</definedName>
    <definedName name="_____________________________CAN28" localSheetId="5">[3]BASE!$D$315</definedName>
    <definedName name="_____________________________CAN28" localSheetId="1">[4]BASE!$D$315</definedName>
    <definedName name="_____________________________CAN28">[3]BASE!$D$315</definedName>
    <definedName name="_____________________________Cod1" localSheetId="4">#REF!</definedName>
    <definedName name="_____________________________Cod1" localSheetId="5">#REF!</definedName>
    <definedName name="_____________________________Cod1">#REF!</definedName>
    <definedName name="_____________________________CUA44" localSheetId="4">[3]BASE!$D$253</definedName>
    <definedName name="_____________________________CUA44" localSheetId="5">[3]BASE!$D$253</definedName>
    <definedName name="_____________________________CUA44" localSheetId="1">[4]BASE!$D$253</definedName>
    <definedName name="_____________________________CUA44">[3]BASE!$D$253</definedName>
    <definedName name="_____________________________LA124" localSheetId="4">[3]BASE!$D$64</definedName>
    <definedName name="_____________________________LA124" localSheetId="5">[3]BASE!$D$64</definedName>
    <definedName name="_____________________________LA124" localSheetId="1">[4]BASE!$D$64</definedName>
    <definedName name="_____________________________LA124">[3]BASE!$D$64</definedName>
    <definedName name="_____________________________LAC18">[6]BASE!$D$252</definedName>
    <definedName name="_____________________________Po2">[7]REAJUSTESACTA1PROVI!#REF!</definedName>
    <definedName name="_____________________________R84JH">[6]BASE!$D$172</definedName>
    <definedName name="_____________________________REP43">[8]BASE!$D$136</definedName>
    <definedName name="_____________________________TEP44" localSheetId="4">#N/A</definedName>
    <definedName name="_____________________________TEP44" localSheetId="5">#N/A</definedName>
    <definedName name="_____________________________TEP44">#N/A</definedName>
    <definedName name="_____________________________TPE1132" localSheetId="4">#N/A</definedName>
    <definedName name="_____________________________TPE1132" localSheetId="5">#N/A</definedName>
    <definedName name="_____________________________TPE1132">#N/A</definedName>
    <definedName name="_____________________________TPE12" localSheetId="4">#REF!</definedName>
    <definedName name="_____________________________TPE12" localSheetId="5">#REF!</definedName>
    <definedName name="_____________________________TPE12">#REF!</definedName>
    <definedName name="_____________________________TPE1331" localSheetId="4">#N/A</definedName>
    <definedName name="_____________________________TPE1331" localSheetId="5">#N/A</definedName>
    <definedName name="_____________________________TPE1331">#N/A</definedName>
    <definedName name="_____________________________TPE1702" localSheetId="4">#N/A</definedName>
    <definedName name="_____________________________TPE1702" localSheetId="5">#N/A</definedName>
    <definedName name="_____________________________TPE1702">#N/A</definedName>
    <definedName name="_____________________________TPE1703" localSheetId="4">#N/A</definedName>
    <definedName name="_____________________________TPE1703" localSheetId="5">#N/A</definedName>
    <definedName name="_____________________________TPE1703">#N/A</definedName>
    <definedName name="_____________________________TPE1704" localSheetId="4">#N/A</definedName>
    <definedName name="_____________________________TPE1704" localSheetId="5">#N/A</definedName>
    <definedName name="_____________________________TPE1704">#N/A</definedName>
    <definedName name="_____________________________TPE1706" localSheetId="4">#N/A</definedName>
    <definedName name="_____________________________TPE1706" localSheetId="5">#N/A</definedName>
    <definedName name="_____________________________TPE1706">#N/A</definedName>
    <definedName name="_____________________________TPE1708" localSheetId="4">#N/A</definedName>
    <definedName name="_____________________________TPE1708" localSheetId="5">#N/A</definedName>
    <definedName name="_____________________________TPE1708">#N/A</definedName>
    <definedName name="_____________________________TPE1710" localSheetId="4">#N/A</definedName>
    <definedName name="_____________________________TPE1710" localSheetId="5">#N/A</definedName>
    <definedName name="_____________________________TPE1710">#N/A</definedName>
    <definedName name="_____________________________TPE1735" localSheetId="4">#N/A</definedName>
    <definedName name="_____________________________TPE1735" localSheetId="5">#N/A</definedName>
    <definedName name="_____________________________TPE1735">#N/A</definedName>
    <definedName name="_____________________________TPE1763" localSheetId="4">#N/A</definedName>
    <definedName name="_____________________________TPE1763" localSheetId="5">#N/A</definedName>
    <definedName name="_____________________________TPE1763">#N/A</definedName>
    <definedName name="_____________________________TPE1790" localSheetId="4">#N/A</definedName>
    <definedName name="_____________________________TPE1790" localSheetId="5">#N/A</definedName>
    <definedName name="_____________________________TPE1790">#N/A</definedName>
    <definedName name="_____________________________TPF12" localSheetId="4">[3]BASE!$D$217</definedName>
    <definedName name="_____________________________TPF12" localSheetId="5">[3]BASE!$D$217</definedName>
    <definedName name="_____________________________TPF12" localSheetId="1">[4]BASE!$D$217</definedName>
    <definedName name="_____________________________TPF12">[3]BASE!$D$217</definedName>
    <definedName name="_____________________________TUZ22" localSheetId="4">'[3]BASE ORIGINAL'!#REF!</definedName>
    <definedName name="_____________________________TUZ22" localSheetId="5">'[3]BASE ORIGINAL'!#REF!</definedName>
    <definedName name="_____________________________TUZ22" localSheetId="1">'[4]BASE ORIGINAL'!#REF!</definedName>
    <definedName name="_____________________________TUZ22">'[3]BASE ORIGINAL'!#REF!</definedName>
    <definedName name="_____________________________TUZ36" localSheetId="4">'[3]BASE ORIGINAL'!#REF!</definedName>
    <definedName name="_____________________________TUZ36" localSheetId="5">'[3]BASE ORIGINAL'!#REF!</definedName>
    <definedName name="_____________________________TUZ36" localSheetId="1">'[4]BASE ORIGINAL'!#REF!</definedName>
    <definedName name="_____________________________TUZ36">'[3]BASE ORIGINAL'!#REF!</definedName>
    <definedName name="_____________________________TZ2110" localSheetId="4">[3]BASE!$D$79</definedName>
    <definedName name="_____________________________TZ2110" localSheetId="5">[3]BASE!$D$79</definedName>
    <definedName name="_____________________________TZ2110" localSheetId="1">[4]BASE!$D$79</definedName>
    <definedName name="_____________________________TZ2110">[3]BASE!$D$79</definedName>
    <definedName name="_____________________________TZ214" localSheetId="4">#N/A</definedName>
    <definedName name="_____________________________TZ214" localSheetId="5">#N/A</definedName>
    <definedName name="_____________________________TZ214">#N/A</definedName>
    <definedName name="_____________________________TZ216" localSheetId="4">#N/A</definedName>
    <definedName name="_____________________________TZ216" localSheetId="5">#N/A</definedName>
    <definedName name="_____________________________TZ216">#N/A</definedName>
    <definedName name="_____________________________TZ268">[6]BASE!$D$85</definedName>
    <definedName name="_____________________________TZ323" localSheetId="4">'[3]BASE ORIGINAL'!#REF!</definedName>
    <definedName name="_____________________________TZ323" localSheetId="5">'[3]BASE ORIGINAL'!#REF!</definedName>
    <definedName name="_____________________________TZ323" localSheetId="1">'[4]BASE ORIGINAL'!#REF!</definedName>
    <definedName name="_____________________________TZ323">'[3]BASE ORIGINAL'!#REF!</definedName>
    <definedName name="_____________________________TZ324" localSheetId="4">'[3]BASE ORIGINAL'!#REF!</definedName>
    <definedName name="_____________________________TZ324" localSheetId="5">'[3]BASE ORIGINAL'!#REF!</definedName>
    <definedName name="_____________________________TZ324" localSheetId="1">'[4]BASE ORIGINAL'!#REF!</definedName>
    <definedName name="_____________________________TZ324">'[3]BASE ORIGINAL'!#REF!</definedName>
    <definedName name="_____________________________TZ32510" localSheetId="4">#N/A</definedName>
    <definedName name="_____________________________TZ32510" localSheetId="5">#N/A</definedName>
    <definedName name="_____________________________TZ32510">#N/A</definedName>
    <definedName name="____________________________ADH12" localSheetId="4">[3]BASE!$D$218</definedName>
    <definedName name="____________________________ADH12" localSheetId="5">[3]BASE!$D$218</definedName>
    <definedName name="____________________________ADH12" localSheetId="1">[4]BASE!$D$218</definedName>
    <definedName name="____________________________ADH12">[3]BASE!$D$218</definedName>
    <definedName name="____________________________ADM12" localSheetId="4">[3]BASE!$D$219</definedName>
    <definedName name="____________________________ADM12" localSheetId="5">[3]BASE!$D$219</definedName>
    <definedName name="____________________________ADM12" localSheetId="1">[4]BASE!$D$219</definedName>
    <definedName name="____________________________ADM12">[3]BASE!$D$219</definedName>
    <definedName name="____________________________ADM4" localSheetId="4">[3]BASE!$D$120</definedName>
    <definedName name="____________________________ADM4" localSheetId="5">[3]BASE!$D$120</definedName>
    <definedName name="____________________________ADM4" localSheetId="1">[4]BASE!$D$120</definedName>
    <definedName name="____________________________ADM4">[3]BASE!$D$120</definedName>
    <definedName name="____________________________AIU1" localSheetId="4">#REF!</definedName>
    <definedName name="____________________________AIU1" localSheetId="5">#REF!</definedName>
    <definedName name="____________________________AIU1">#REF!</definedName>
    <definedName name="____________________________AIU2">[5]BASE!$C$5</definedName>
    <definedName name="____________________________BAZ10" localSheetId="4">[3]BASE!$D$270</definedName>
    <definedName name="____________________________BAZ10" localSheetId="5">[3]BASE!$D$270</definedName>
    <definedName name="____________________________BAZ10" localSheetId="1">[4]BASE!$D$270</definedName>
    <definedName name="____________________________BAZ10">[3]BASE!$D$270</definedName>
    <definedName name="____________________________BLO20" localSheetId="4">[3]BASE!$D$56</definedName>
    <definedName name="____________________________BLO20" localSheetId="5">[3]BASE!$D$56</definedName>
    <definedName name="____________________________BLO20" localSheetId="1">[4]BASE!$D$56</definedName>
    <definedName name="____________________________BLO20">[3]BASE!$D$56</definedName>
    <definedName name="____________________________CAN28" localSheetId="4">[3]BASE!$D$315</definedName>
    <definedName name="____________________________CAN28" localSheetId="5">[3]BASE!$D$315</definedName>
    <definedName name="____________________________CAN28" localSheetId="1">[4]BASE!$D$315</definedName>
    <definedName name="____________________________CAN28">[3]BASE!$D$315</definedName>
    <definedName name="____________________________Cod1" localSheetId="4">#REF!</definedName>
    <definedName name="____________________________Cod1" localSheetId="5">#REF!</definedName>
    <definedName name="____________________________Cod1">#REF!</definedName>
    <definedName name="____________________________CUA44" localSheetId="4">[3]BASE!$D$253</definedName>
    <definedName name="____________________________CUA44" localSheetId="5">[3]BASE!$D$253</definedName>
    <definedName name="____________________________CUA44" localSheetId="1">[4]BASE!$D$253</definedName>
    <definedName name="____________________________CUA44">[3]BASE!$D$253</definedName>
    <definedName name="____________________________LA124" localSheetId="4">[3]BASE!$D$64</definedName>
    <definedName name="____________________________LA124" localSheetId="5">[3]BASE!$D$64</definedName>
    <definedName name="____________________________LA124" localSheetId="1">[4]BASE!$D$64</definedName>
    <definedName name="____________________________LA124">[3]BASE!$D$64</definedName>
    <definedName name="____________________________LAC18">[6]BASE!$D$252</definedName>
    <definedName name="____________________________Po2">[7]REAJUSTESACTA1PROVI!#REF!</definedName>
    <definedName name="____________________________R84JH">[6]BASE!$D$172</definedName>
    <definedName name="____________________________REP43">[8]BASE!$D$136</definedName>
    <definedName name="____________________________TEP44" localSheetId="4">#N/A</definedName>
    <definedName name="____________________________TEP44" localSheetId="5">#N/A</definedName>
    <definedName name="____________________________TEP44">#N/A</definedName>
    <definedName name="____________________________TPE1132" localSheetId="4">#N/A</definedName>
    <definedName name="____________________________TPE1132" localSheetId="5">#N/A</definedName>
    <definedName name="____________________________TPE1132">#N/A</definedName>
    <definedName name="____________________________TPE12" localSheetId="4">#REF!</definedName>
    <definedName name="____________________________TPE12" localSheetId="5">#REF!</definedName>
    <definedName name="____________________________TPE12">#REF!</definedName>
    <definedName name="____________________________TPE1331" localSheetId="4">#N/A</definedName>
    <definedName name="____________________________TPE1331" localSheetId="5">#N/A</definedName>
    <definedName name="____________________________TPE1331">#N/A</definedName>
    <definedName name="____________________________TPE1702" localSheetId="4">#N/A</definedName>
    <definedName name="____________________________TPE1702" localSheetId="5">#N/A</definedName>
    <definedName name="____________________________TPE1702">#N/A</definedName>
    <definedName name="____________________________TPE1703" localSheetId="4">#N/A</definedName>
    <definedName name="____________________________TPE1703" localSheetId="5">#N/A</definedName>
    <definedName name="____________________________TPE1703">#N/A</definedName>
    <definedName name="____________________________TPE1704" localSheetId="4">#N/A</definedName>
    <definedName name="____________________________TPE1704" localSheetId="5">#N/A</definedName>
    <definedName name="____________________________TPE1704">#N/A</definedName>
    <definedName name="____________________________TPE1706" localSheetId="4">#N/A</definedName>
    <definedName name="____________________________TPE1706" localSheetId="5">#N/A</definedName>
    <definedName name="____________________________TPE1706">#N/A</definedName>
    <definedName name="____________________________TPE1708" localSheetId="4">#N/A</definedName>
    <definedName name="____________________________TPE1708" localSheetId="5">#N/A</definedName>
    <definedName name="____________________________TPE1708">#N/A</definedName>
    <definedName name="____________________________TPE1710" localSheetId="4">#N/A</definedName>
    <definedName name="____________________________TPE1710" localSheetId="5">#N/A</definedName>
    <definedName name="____________________________TPE1710">#N/A</definedName>
    <definedName name="____________________________TPE1735" localSheetId="4">#N/A</definedName>
    <definedName name="____________________________TPE1735" localSheetId="5">#N/A</definedName>
    <definedName name="____________________________TPE1735">#N/A</definedName>
    <definedName name="____________________________TPE1763" localSheetId="4">#N/A</definedName>
    <definedName name="____________________________TPE1763" localSheetId="5">#N/A</definedName>
    <definedName name="____________________________TPE1763">#N/A</definedName>
    <definedName name="____________________________TPE1790" localSheetId="4">#N/A</definedName>
    <definedName name="____________________________TPE1790" localSheetId="5">#N/A</definedName>
    <definedName name="____________________________TPE1790">#N/A</definedName>
    <definedName name="____________________________TPF12" localSheetId="4">[3]BASE!$D$217</definedName>
    <definedName name="____________________________TPF12" localSheetId="5">[3]BASE!$D$217</definedName>
    <definedName name="____________________________TPF12" localSheetId="1">[4]BASE!$D$217</definedName>
    <definedName name="____________________________TPF12">[3]BASE!$D$217</definedName>
    <definedName name="____________________________TUZ22" localSheetId="4">'[3]BASE ORIGINAL'!#REF!</definedName>
    <definedName name="____________________________TUZ22" localSheetId="5">'[3]BASE ORIGINAL'!#REF!</definedName>
    <definedName name="____________________________TUZ22" localSheetId="1">'[4]BASE ORIGINAL'!#REF!</definedName>
    <definedName name="____________________________TUZ22">'[3]BASE ORIGINAL'!#REF!</definedName>
    <definedName name="____________________________TUZ36" localSheetId="4">'[3]BASE ORIGINAL'!#REF!</definedName>
    <definedName name="____________________________TUZ36" localSheetId="5">'[3]BASE ORIGINAL'!#REF!</definedName>
    <definedName name="____________________________TUZ36" localSheetId="1">'[4]BASE ORIGINAL'!#REF!</definedName>
    <definedName name="____________________________TUZ36">'[3]BASE ORIGINAL'!#REF!</definedName>
    <definedName name="____________________________TZ2110" localSheetId="4">[3]BASE!$D$79</definedName>
    <definedName name="____________________________TZ2110" localSheetId="5">[3]BASE!$D$79</definedName>
    <definedName name="____________________________TZ2110" localSheetId="1">[4]BASE!$D$79</definedName>
    <definedName name="____________________________TZ2110">[3]BASE!$D$79</definedName>
    <definedName name="____________________________TZ214" localSheetId="4">#N/A</definedName>
    <definedName name="____________________________TZ214" localSheetId="5">#N/A</definedName>
    <definedName name="____________________________TZ214">#N/A</definedName>
    <definedName name="____________________________TZ216" localSheetId="4">#N/A</definedName>
    <definedName name="____________________________TZ216" localSheetId="5">#N/A</definedName>
    <definedName name="____________________________TZ216">#N/A</definedName>
    <definedName name="____________________________TZ268">[6]BASE!$D$85</definedName>
    <definedName name="____________________________TZ323" localSheetId="4">'[3]BASE ORIGINAL'!#REF!</definedName>
    <definedName name="____________________________TZ323" localSheetId="5">'[3]BASE ORIGINAL'!#REF!</definedName>
    <definedName name="____________________________TZ323" localSheetId="1">'[4]BASE ORIGINAL'!#REF!</definedName>
    <definedName name="____________________________TZ323">'[3]BASE ORIGINAL'!#REF!</definedName>
    <definedName name="____________________________TZ324" localSheetId="4">'[3]BASE ORIGINAL'!#REF!</definedName>
    <definedName name="____________________________TZ324" localSheetId="5">'[3]BASE ORIGINAL'!#REF!</definedName>
    <definedName name="____________________________TZ324" localSheetId="1">'[4]BASE ORIGINAL'!#REF!</definedName>
    <definedName name="____________________________TZ324">'[3]BASE ORIGINAL'!#REF!</definedName>
    <definedName name="____________________________TZ32510" localSheetId="4">#N/A</definedName>
    <definedName name="____________________________TZ32510" localSheetId="5">#N/A</definedName>
    <definedName name="____________________________TZ32510">#N/A</definedName>
    <definedName name="___________________________ADH12" localSheetId="4">[3]BASE!$D$218</definedName>
    <definedName name="___________________________ADH12" localSheetId="5">[3]BASE!$D$218</definedName>
    <definedName name="___________________________ADH12" localSheetId="1">[4]BASE!$D$218</definedName>
    <definedName name="___________________________ADH12">[3]BASE!$D$218</definedName>
    <definedName name="___________________________ADM12" localSheetId="4">[3]BASE!$D$219</definedName>
    <definedName name="___________________________ADM12" localSheetId="5">[3]BASE!$D$219</definedName>
    <definedName name="___________________________ADM12" localSheetId="1">[4]BASE!$D$219</definedName>
    <definedName name="___________________________ADM12">[3]BASE!$D$219</definedName>
    <definedName name="___________________________ADM4" localSheetId="4">[3]BASE!$D$120</definedName>
    <definedName name="___________________________ADM4" localSheetId="5">[3]BASE!$D$120</definedName>
    <definedName name="___________________________ADM4" localSheetId="1">[4]BASE!$D$120</definedName>
    <definedName name="___________________________ADM4">[3]BASE!$D$120</definedName>
    <definedName name="___________________________AIU1" localSheetId="4">#REF!</definedName>
    <definedName name="___________________________AIU1" localSheetId="5">#REF!</definedName>
    <definedName name="___________________________AIU1">#REF!</definedName>
    <definedName name="___________________________AIU2">[5]BASE!$C$5</definedName>
    <definedName name="___________________________BAZ10" localSheetId="4">[3]BASE!$D$270</definedName>
    <definedName name="___________________________BAZ10" localSheetId="5">[3]BASE!$D$270</definedName>
    <definedName name="___________________________BAZ10" localSheetId="1">[4]BASE!$D$270</definedName>
    <definedName name="___________________________BAZ10">[3]BASE!$D$270</definedName>
    <definedName name="___________________________BLO20" localSheetId="4">[3]BASE!$D$56</definedName>
    <definedName name="___________________________BLO20" localSheetId="5">[3]BASE!$D$56</definedName>
    <definedName name="___________________________BLO20" localSheetId="1">[4]BASE!$D$56</definedName>
    <definedName name="___________________________BLO20">[3]BASE!$D$56</definedName>
    <definedName name="___________________________CAN28" localSheetId="4">[3]BASE!$D$315</definedName>
    <definedName name="___________________________CAN28" localSheetId="5">[3]BASE!$D$315</definedName>
    <definedName name="___________________________CAN28" localSheetId="1">[4]BASE!$D$315</definedName>
    <definedName name="___________________________CAN28">[3]BASE!$D$315</definedName>
    <definedName name="___________________________Cod1" localSheetId="4">#REF!</definedName>
    <definedName name="___________________________Cod1" localSheetId="5">#REF!</definedName>
    <definedName name="___________________________Cod1">#REF!</definedName>
    <definedName name="___________________________CUA44" localSheetId="4">[3]BASE!$D$253</definedName>
    <definedName name="___________________________CUA44" localSheetId="5">[3]BASE!$D$253</definedName>
    <definedName name="___________________________CUA44" localSheetId="1">[4]BASE!$D$253</definedName>
    <definedName name="___________________________CUA44">[3]BASE!$D$253</definedName>
    <definedName name="___________________________LA124" localSheetId="4">[3]BASE!$D$64</definedName>
    <definedName name="___________________________LA124" localSheetId="5">[3]BASE!$D$64</definedName>
    <definedName name="___________________________LA124" localSheetId="1">[4]BASE!$D$64</definedName>
    <definedName name="___________________________LA124">[3]BASE!$D$64</definedName>
    <definedName name="___________________________LAC18">[6]BASE!$D$252</definedName>
    <definedName name="___________________________Po2">[7]REAJUSTESACTA1PROVI!#REF!</definedName>
    <definedName name="___________________________R84JH">[6]BASE!$D$172</definedName>
    <definedName name="___________________________REP43">[8]BASE!$D$136</definedName>
    <definedName name="___________________________TEP44" localSheetId="4">#N/A</definedName>
    <definedName name="___________________________TEP44" localSheetId="5">#N/A</definedName>
    <definedName name="___________________________TEP44">#N/A</definedName>
    <definedName name="___________________________TPE1132" localSheetId="4">#N/A</definedName>
    <definedName name="___________________________TPE1132" localSheetId="5">#N/A</definedName>
    <definedName name="___________________________TPE1132">#N/A</definedName>
    <definedName name="___________________________TPE12" localSheetId="4">#REF!</definedName>
    <definedName name="___________________________TPE12" localSheetId="5">#REF!</definedName>
    <definedName name="___________________________TPE12">#REF!</definedName>
    <definedName name="___________________________TPE1331" localSheetId="4">#N/A</definedName>
    <definedName name="___________________________TPE1331" localSheetId="5">#N/A</definedName>
    <definedName name="___________________________TPE1331">#N/A</definedName>
    <definedName name="___________________________TPE1702" localSheetId="4">#N/A</definedName>
    <definedName name="___________________________TPE1702" localSheetId="5">#N/A</definedName>
    <definedName name="___________________________TPE1702">#N/A</definedName>
    <definedName name="___________________________TPE1703" localSheetId="4">#N/A</definedName>
    <definedName name="___________________________TPE1703" localSheetId="5">#N/A</definedName>
    <definedName name="___________________________TPE1703">#N/A</definedName>
    <definedName name="___________________________TPE1704" localSheetId="4">#N/A</definedName>
    <definedName name="___________________________TPE1704" localSheetId="5">#N/A</definedName>
    <definedName name="___________________________TPE1704">#N/A</definedName>
    <definedName name="___________________________TPE1706" localSheetId="4">#N/A</definedName>
    <definedName name="___________________________TPE1706" localSheetId="5">#N/A</definedName>
    <definedName name="___________________________TPE1706">#N/A</definedName>
    <definedName name="___________________________TPE1708" localSheetId="4">#N/A</definedName>
    <definedName name="___________________________TPE1708" localSheetId="5">#N/A</definedName>
    <definedName name="___________________________TPE1708">#N/A</definedName>
    <definedName name="___________________________TPE1710" localSheetId="4">#N/A</definedName>
    <definedName name="___________________________TPE1710" localSheetId="5">#N/A</definedName>
    <definedName name="___________________________TPE1710">#N/A</definedName>
    <definedName name="___________________________TPE1735" localSheetId="4">#N/A</definedName>
    <definedName name="___________________________TPE1735" localSheetId="5">#N/A</definedName>
    <definedName name="___________________________TPE1735">#N/A</definedName>
    <definedName name="___________________________TPE1763" localSheetId="4">#N/A</definedName>
    <definedName name="___________________________TPE1763" localSheetId="5">#N/A</definedName>
    <definedName name="___________________________TPE1763">#N/A</definedName>
    <definedName name="___________________________TPE1790" localSheetId="4">#N/A</definedName>
    <definedName name="___________________________TPE1790" localSheetId="5">#N/A</definedName>
    <definedName name="___________________________TPE1790">#N/A</definedName>
    <definedName name="___________________________TPF12" localSheetId="4">[3]BASE!$D$217</definedName>
    <definedName name="___________________________TPF12" localSheetId="5">[3]BASE!$D$217</definedName>
    <definedName name="___________________________TPF12" localSheetId="1">[4]BASE!$D$217</definedName>
    <definedName name="___________________________TPF12">[3]BASE!$D$217</definedName>
    <definedName name="___________________________TUZ22" localSheetId="4">'[3]BASE ORIGINAL'!#REF!</definedName>
    <definedName name="___________________________TUZ22" localSheetId="5">'[3]BASE ORIGINAL'!#REF!</definedName>
    <definedName name="___________________________TUZ22" localSheetId="1">'[4]BASE ORIGINAL'!#REF!</definedName>
    <definedName name="___________________________TUZ22">'[3]BASE ORIGINAL'!#REF!</definedName>
    <definedName name="___________________________TUZ36" localSheetId="4">'[3]BASE ORIGINAL'!#REF!</definedName>
    <definedName name="___________________________TUZ36" localSheetId="5">'[3]BASE ORIGINAL'!#REF!</definedName>
    <definedName name="___________________________TUZ36" localSheetId="1">'[4]BASE ORIGINAL'!#REF!</definedName>
    <definedName name="___________________________TUZ36">'[3]BASE ORIGINAL'!#REF!</definedName>
    <definedName name="___________________________TZ2110" localSheetId="4">[3]BASE!$D$79</definedName>
    <definedName name="___________________________TZ2110" localSheetId="5">[3]BASE!$D$79</definedName>
    <definedName name="___________________________TZ2110" localSheetId="1">[4]BASE!$D$79</definedName>
    <definedName name="___________________________TZ2110">[3]BASE!$D$79</definedName>
    <definedName name="___________________________TZ214" localSheetId="4">#N/A</definedName>
    <definedName name="___________________________TZ214" localSheetId="5">#N/A</definedName>
    <definedName name="___________________________TZ214">#N/A</definedName>
    <definedName name="___________________________TZ216" localSheetId="4">#N/A</definedName>
    <definedName name="___________________________TZ216" localSheetId="5">#N/A</definedName>
    <definedName name="___________________________TZ216">#N/A</definedName>
    <definedName name="___________________________TZ268">[6]BASE!$D$85</definedName>
    <definedName name="___________________________TZ323" localSheetId="4">'[3]BASE ORIGINAL'!#REF!</definedName>
    <definedName name="___________________________TZ323" localSheetId="5">'[3]BASE ORIGINAL'!#REF!</definedName>
    <definedName name="___________________________TZ323" localSheetId="1">'[4]BASE ORIGINAL'!#REF!</definedName>
    <definedName name="___________________________TZ323">'[3]BASE ORIGINAL'!#REF!</definedName>
    <definedName name="___________________________TZ324" localSheetId="4">'[3]BASE ORIGINAL'!#REF!</definedName>
    <definedName name="___________________________TZ324" localSheetId="5">'[3]BASE ORIGINAL'!#REF!</definedName>
    <definedName name="___________________________TZ324" localSheetId="1">'[4]BASE ORIGINAL'!#REF!</definedName>
    <definedName name="___________________________TZ324">'[3]BASE ORIGINAL'!#REF!</definedName>
    <definedName name="___________________________TZ32510" localSheetId="4">#N/A</definedName>
    <definedName name="___________________________TZ32510" localSheetId="5">#N/A</definedName>
    <definedName name="___________________________TZ32510">#N/A</definedName>
    <definedName name="__________________________ADH12" localSheetId="4">[3]BASE!$D$218</definedName>
    <definedName name="__________________________ADH12" localSheetId="5">[3]BASE!$D$218</definedName>
    <definedName name="__________________________ADH12" localSheetId="1">[4]BASE!$D$218</definedName>
    <definedName name="__________________________ADH12">[3]BASE!$D$218</definedName>
    <definedName name="__________________________ADM12" localSheetId="4">[3]BASE!$D$219</definedName>
    <definedName name="__________________________ADM12" localSheetId="5">[3]BASE!$D$219</definedName>
    <definedName name="__________________________ADM12" localSheetId="1">[4]BASE!$D$219</definedName>
    <definedName name="__________________________ADM12">[3]BASE!$D$219</definedName>
    <definedName name="__________________________ADM4" localSheetId="4">[3]BASE!$D$120</definedName>
    <definedName name="__________________________ADM4" localSheetId="5">[3]BASE!$D$120</definedName>
    <definedName name="__________________________ADM4" localSheetId="1">[4]BASE!$D$120</definedName>
    <definedName name="__________________________ADM4">[3]BASE!$D$120</definedName>
    <definedName name="__________________________AIU1" localSheetId="4">#REF!</definedName>
    <definedName name="__________________________AIU1" localSheetId="5">#REF!</definedName>
    <definedName name="__________________________AIU1">#REF!</definedName>
    <definedName name="__________________________AIU2">[5]BASE!$C$5</definedName>
    <definedName name="__________________________BAZ10" localSheetId="4">[3]BASE!$D$270</definedName>
    <definedName name="__________________________BAZ10" localSheetId="5">[3]BASE!$D$270</definedName>
    <definedName name="__________________________BAZ10" localSheetId="1">[4]BASE!$D$270</definedName>
    <definedName name="__________________________BAZ10">[3]BASE!$D$270</definedName>
    <definedName name="__________________________BLO20" localSheetId="4">[3]BASE!$D$56</definedName>
    <definedName name="__________________________BLO20" localSheetId="5">[3]BASE!$D$56</definedName>
    <definedName name="__________________________BLO20" localSheetId="1">[4]BASE!$D$56</definedName>
    <definedName name="__________________________BLO20">[3]BASE!$D$56</definedName>
    <definedName name="__________________________CAN28" localSheetId="4">[3]BASE!$D$315</definedName>
    <definedName name="__________________________CAN28" localSheetId="5">[3]BASE!$D$315</definedName>
    <definedName name="__________________________CAN28" localSheetId="1">[4]BASE!$D$315</definedName>
    <definedName name="__________________________CAN28">[3]BASE!$D$315</definedName>
    <definedName name="__________________________Cod1" localSheetId="4">#REF!</definedName>
    <definedName name="__________________________Cod1" localSheetId="5">#REF!</definedName>
    <definedName name="__________________________Cod1">#REF!</definedName>
    <definedName name="__________________________CUA44" localSheetId="4">[3]BASE!$D$253</definedName>
    <definedName name="__________________________CUA44" localSheetId="5">[3]BASE!$D$253</definedName>
    <definedName name="__________________________CUA44" localSheetId="1">[4]BASE!$D$253</definedName>
    <definedName name="__________________________CUA44">[3]BASE!$D$253</definedName>
    <definedName name="__________________________LA124" localSheetId="4">[3]BASE!$D$64</definedName>
    <definedName name="__________________________LA124" localSheetId="5">[3]BASE!$D$64</definedName>
    <definedName name="__________________________LA124" localSheetId="1">[4]BASE!$D$64</definedName>
    <definedName name="__________________________LA124">[3]BASE!$D$64</definedName>
    <definedName name="__________________________LAC18">[6]BASE!$D$252</definedName>
    <definedName name="__________________________Po2">[7]REAJUSTESACTA1PROVI!#REF!</definedName>
    <definedName name="__________________________R84JH">[6]BASE!$D$172</definedName>
    <definedName name="__________________________REP43">[8]BASE!$D$136</definedName>
    <definedName name="__________________________TEP44" localSheetId="4">#N/A</definedName>
    <definedName name="__________________________TEP44" localSheetId="5">#N/A</definedName>
    <definedName name="__________________________TEP44">#N/A</definedName>
    <definedName name="__________________________TPE1132" localSheetId="4">#N/A</definedName>
    <definedName name="__________________________TPE1132" localSheetId="5">#N/A</definedName>
    <definedName name="__________________________TPE1132">#N/A</definedName>
    <definedName name="__________________________TPE12" localSheetId="4">#REF!</definedName>
    <definedName name="__________________________TPE12" localSheetId="5">#REF!</definedName>
    <definedName name="__________________________TPE12">#REF!</definedName>
    <definedName name="__________________________TPE1331" localSheetId="4">#N/A</definedName>
    <definedName name="__________________________TPE1331" localSheetId="5">#N/A</definedName>
    <definedName name="__________________________TPE1331">#N/A</definedName>
    <definedName name="__________________________TPE1702" localSheetId="4">#N/A</definedName>
    <definedName name="__________________________TPE1702" localSheetId="5">#N/A</definedName>
    <definedName name="__________________________TPE1702">#N/A</definedName>
    <definedName name="__________________________TPE1703" localSheetId="4">#N/A</definedName>
    <definedName name="__________________________TPE1703" localSheetId="5">#N/A</definedName>
    <definedName name="__________________________TPE1703">#N/A</definedName>
    <definedName name="__________________________TPE1704" localSheetId="4">#N/A</definedName>
    <definedName name="__________________________TPE1704" localSheetId="5">#N/A</definedName>
    <definedName name="__________________________TPE1704">#N/A</definedName>
    <definedName name="__________________________TPE1706" localSheetId="4">#N/A</definedName>
    <definedName name="__________________________TPE1706" localSheetId="5">#N/A</definedName>
    <definedName name="__________________________TPE1706">#N/A</definedName>
    <definedName name="__________________________TPE1708" localSheetId="4">#N/A</definedName>
    <definedName name="__________________________TPE1708" localSheetId="5">#N/A</definedName>
    <definedName name="__________________________TPE1708">#N/A</definedName>
    <definedName name="__________________________TPE1710" localSheetId="4">#N/A</definedName>
    <definedName name="__________________________TPE1710" localSheetId="5">#N/A</definedName>
    <definedName name="__________________________TPE1710">#N/A</definedName>
    <definedName name="__________________________TPE1735" localSheetId="4">#N/A</definedName>
    <definedName name="__________________________TPE1735" localSheetId="5">#N/A</definedName>
    <definedName name="__________________________TPE1735">#N/A</definedName>
    <definedName name="__________________________TPE1763" localSheetId="4">#N/A</definedName>
    <definedName name="__________________________TPE1763" localSheetId="5">#N/A</definedName>
    <definedName name="__________________________TPE1763">#N/A</definedName>
    <definedName name="__________________________TPE1790" localSheetId="4">#N/A</definedName>
    <definedName name="__________________________TPE1790" localSheetId="5">#N/A</definedName>
    <definedName name="__________________________TPE1790">#N/A</definedName>
    <definedName name="__________________________TPF12" localSheetId="4">[3]BASE!$D$217</definedName>
    <definedName name="__________________________TPF12" localSheetId="5">[3]BASE!$D$217</definedName>
    <definedName name="__________________________TPF12" localSheetId="1">[4]BASE!$D$217</definedName>
    <definedName name="__________________________TPF12">[3]BASE!$D$217</definedName>
    <definedName name="__________________________TUZ22" localSheetId="4">'[3]BASE ORIGINAL'!#REF!</definedName>
    <definedName name="__________________________TUZ22" localSheetId="5">'[3]BASE ORIGINAL'!#REF!</definedName>
    <definedName name="__________________________TUZ22" localSheetId="1">'[4]BASE ORIGINAL'!#REF!</definedName>
    <definedName name="__________________________TUZ22">'[3]BASE ORIGINAL'!#REF!</definedName>
    <definedName name="__________________________TUZ36" localSheetId="4">'[3]BASE ORIGINAL'!#REF!</definedName>
    <definedName name="__________________________TUZ36" localSheetId="5">'[3]BASE ORIGINAL'!#REF!</definedName>
    <definedName name="__________________________TUZ36" localSheetId="1">'[4]BASE ORIGINAL'!#REF!</definedName>
    <definedName name="__________________________TUZ36">'[3]BASE ORIGINAL'!#REF!</definedName>
    <definedName name="__________________________TZ2110" localSheetId="4">[3]BASE!$D$79</definedName>
    <definedName name="__________________________TZ2110" localSheetId="5">[3]BASE!$D$79</definedName>
    <definedName name="__________________________TZ2110" localSheetId="1">[4]BASE!$D$79</definedName>
    <definedName name="__________________________TZ2110">[3]BASE!$D$79</definedName>
    <definedName name="__________________________TZ214" localSheetId="4">#N/A</definedName>
    <definedName name="__________________________TZ214" localSheetId="5">#N/A</definedName>
    <definedName name="__________________________TZ214">#N/A</definedName>
    <definedName name="__________________________TZ216" localSheetId="4">#N/A</definedName>
    <definedName name="__________________________TZ216" localSheetId="5">#N/A</definedName>
    <definedName name="__________________________TZ216">#N/A</definedName>
    <definedName name="__________________________TZ268">[6]BASE!$D$85</definedName>
    <definedName name="__________________________TZ323" localSheetId="4">'[3]BASE ORIGINAL'!#REF!</definedName>
    <definedName name="__________________________TZ323" localSheetId="5">'[3]BASE ORIGINAL'!#REF!</definedName>
    <definedName name="__________________________TZ323" localSheetId="1">'[4]BASE ORIGINAL'!#REF!</definedName>
    <definedName name="__________________________TZ323">'[3]BASE ORIGINAL'!#REF!</definedName>
    <definedName name="__________________________TZ324" localSheetId="4">'[3]BASE ORIGINAL'!#REF!</definedName>
    <definedName name="__________________________TZ324" localSheetId="5">'[3]BASE ORIGINAL'!#REF!</definedName>
    <definedName name="__________________________TZ324" localSheetId="1">'[4]BASE ORIGINAL'!#REF!</definedName>
    <definedName name="__________________________TZ324">'[3]BASE ORIGINAL'!#REF!</definedName>
    <definedName name="__________________________TZ32510" localSheetId="4">#N/A</definedName>
    <definedName name="__________________________TZ32510" localSheetId="5">#N/A</definedName>
    <definedName name="__________________________TZ32510">#N/A</definedName>
    <definedName name="_________________________ADH12" localSheetId="4">[3]BASE!$D$218</definedName>
    <definedName name="_________________________ADH12" localSheetId="5">[3]BASE!$D$218</definedName>
    <definedName name="_________________________ADH12" localSheetId="1">[4]BASE!$D$218</definedName>
    <definedName name="_________________________ADH12">[3]BASE!$D$218</definedName>
    <definedName name="_________________________ADM12" localSheetId="4">[3]BASE!$D$219</definedName>
    <definedName name="_________________________ADM12" localSheetId="5">[3]BASE!$D$219</definedName>
    <definedName name="_________________________ADM12" localSheetId="1">[4]BASE!$D$219</definedName>
    <definedName name="_________________________ADM12">[3]BASE!$D$219</definedName>
    <definedName name="_________________________ADM4" localSheetId="4">[3]BASE!$D$120</definedName>
    <definedName name="_________________________ADM4" localSheetId="5">[3]BASE!$D$120</definedName>
    <definedName name="_________________________ADM4" localSheetId="1">[4]BASE!$D$120</definedName>
    <definedName name="_________________________ADM4">[3]BASE!$D$120</definedName>
    <definedName name="_________________________AIU1" localSheetId="4">#REF!</definedName>
    <definedName name="_________________________AIU1" localSheetId="5">#REF!</definedName>
    <definedName name="_________________________AIU1">#REF!</definedName>
    <definedName name="_________________________AIU2">[5]BASE!$C$5</definedName>
    <definedName name="_________________________BAZ10" localSheetId="4">[3]BASE!$D$270</definedName>
    <definedName name="_________________________BAZ10" localSheetId="5">[3]BASE!$D$270</definedName>
    <definedName name="_________________________BAZ10" localSheetId="1">[4]BASE!$D$270</definedName>
    <definedName name="_________________________BAZ10">[3]BASE!$D$270</definedName>
    <definedName name="_________________________BLO20" localSheetId="4">[3]BASE!$D$56</definedName>
    <definedName name="_________________________BLO20" localSheetId="5">[3]BASE!$D$56</definedName>
    <definedName name="_________________________BLO20" localSheetId="1">[4]BASE!$D$56</definedName>
    <definedName name="_________________________BLO20">[3]BASE!$D$56</definedName>
    <definedName name="_________________________CAN28" localSheetId="4">[3]BASE!$D$315</definedName>
    <definedName name="_________________________CAN28" localSheetId="5">[3]BASE!$D$315</definedName>
    <definedName name="_________________________CAN28" localSheetId="1">[4]BASE!$D$315</definedName>
    <definedName name="_________________________CAN28">[3]BASE!$D$315</definedName>
    <definedName name="_________________________Cod1" localSheetId="4">#REF!</definedName>
    <definedName name="_________________________Cod1" localSheetId="5">#REF!</definedName>
    <definedName name="_________________________Cod1">#REF!</definedName>
    <definedName name="_________________________CUA44" localSheetId="4">[3]BASE!$D$253</definedName>
    <definedName name="_________________________CUA44" localSheetId="5">[3]BASE!$D$253</definedName>
    <definedName name="_________________________CUA44" localSheetId="1">[4]BASE!$D$253</definedName>
    <definedName name="_________________________CUA44">[3]BASE!$D$253</definedName>
    <definedName name="_________________________LA124" localSheetId="4">[3]BASE!$D$64</definedName>
    <definedName name="_________________________LA124" localSheetId="5">[3]BASE!$D$64</definedName>
    <definedName name="_________________________LA124" localSheetId="1">[4]BASE!$D$64</definedName>
    <definedName name="_________________________LA124">[3]BASE!$D$64</definedName>
    <definedName name="_________________________LAC18">[6]BASE!$D$252</definedName>
    <definedName name="_________________________Po2">[7]REAJUSTESACTA1PROVI!#REF!</definedName>
    <definedName name="_________________________R84JH">[6]BASE!$D$172</definedName>
    <definedName name="_________________________REP43">[8]BASE!$D$136</definedName>
    <definedName name="_________________________TEP44" localSheetId="4">#N/A</definedName>
    <definedName name="_________________________TEP44" localSheetId="5">#N/A</definedName>
    <definedName name="_________________________TEP44">#N/A</definedName>
    <definedName name="_________________________TPE1132" localSheetId="4">#N/A</definedName>
    <definedName name="_________________________TPE1132" localSheetId="5">#N/A</definedName>
    <definedName name="_________________________TPE1132">#N/A</definedName>
    <definedName name="_________________________TPE12" localSheetId="4">#REF!</definedName>
    <definedName name="_________________________TPE12" localSheetId="5">#REF!</definedName>
    <definedName name="_________________________TPE12">#REF!</definedName>
    <definedName name="_________________________TPE1331" localSheetId="4">#N/A</definedName>
    <definedName name="_________________________TPE1331" localSheetId="5">#N/A</definedName>
    <definedName name="_________________________TPE1331">#N/A</definedName>
    <definedName name="_________________________TPE1702" localSheetId="4">#N/A</definedName>
    <definedName name="_________________________TPE1702" localSheetId="5">#N/A</definedName>
    <definedName name="_________________________TPE1702">#N/A</definedName>
    <definedName name="_________________________TPE1703" localSheetId="4">#N/A</definedName>
    <definedName name="_________________________TPE1703" localSheetId="5">#N/A</definedName>
    <definedName name="_________________________TPE1703">#N/A</definedName>
    <definedName name="_________________________TPE1704" localSheetId="4">#N/A</definedName>
    <definedName name="_________________________TPE1704" localSheetId="5">#N/A</definedName>
    <definedName name="_________________________TPE1704">#N/A</definedName>
    <definedName name="_________________________TPE1706" localSheetId="4">#N/A</definedName>
    <definedName name="_________________________TPE1706" localSheetId="5">#N/A</definedName>
    <definedName name="_________________________TPE1706">#N/A</definedName>
    <definedName name="_________________________TPE1708" localSheetId="4">#N/A</definedName>
    <definedName name="_________________________TPE1708" localSheetId="5">#N/A</definedName>
    <definedName name="_________________________TPE1708">#N/A</definedName>
    <definedName name="_________________________TPE1710" localSheetId="4">#N/A</definedName>
    <definedName name="_________________________TPE1710" localSheetId="5">#N/A</definedName>
    <definedName name="_________________________TPE1710">#N/A</definedName>
    <definedName name="_________________________TPE1735" localSheetId="4">#N/A</definedName>
    <definedName name="_________________________TPE1735" localSheetId="5">#N/A</definedName>
    <definedName name="_________________________TPE1735">#N/A</definedName>
    <definedName name="_________________________TPE1763" localSheetId="4">#N/A</definedName>
    <definedName name="_________________________TPE1763" localSheetId="5">#N/A</definedName>
    <definedName name="_________________________TPE1763">#N/A</definedName>
    <definedName name="_________________________TPE1790" localSheetId="4">#N/A</definedName>
    <definedName name="_________________________TPE1790" localSheetId="5">#N/A</definedName>
    <definedName name="_________________________TPE1790">#N/A</definedName>
    <definedName name="_________________________TPF12" localSheetId="4">[3]BASE!$D$217</definedName>
    <definedName name="_________________________TPF12" localSheetId="5">[3]BASE!$D$217</definedName>
    <definedName name="_________________________TPF12" localSheetId="1">[4]BASE!$D$217</definedName>
    <definedName name="_________________________TPF12">[3]BASE!$D$217</definedName>
    <definedName name="_________________________TUZ22" localSheetId="4">'[3]BASE ORIGINAL'!#REF!</definedName>
    <definedName name="_________________________TUZ22" localSheetId="5">'[3]BASE ORIGINAL'!#REF!</definedName>
    <definedName name="_________________________TUZ22" localSheetId="1">'[4]BASE ORIGINAL'!#REF!</definedName>
    <definedName name="_________________________TUZ22">'[3]BASE ORIGINAL'!#REF!</definedName>
    <definedName name="_________________________TUZ36" localSheetId="4">'[3]BASE ORIGINAL'!#REF!</definedName>
    <definedName name="_________________________TUZ36" localSheetId="5">'[3]BASE ORIGINAL'!#REF!</definedName>
    <definedName name="_________________________TUZ36" localSheetId="1">'[4]BASE ORIGINAL'!#REF!</definedName>
    <definedName name="_________________________TUZ36">'[3]BASE ORIGINAL'!#REF!</definedName>
    <definedName name="_________________________TZ2110" localSheetId="4">[3]BASE!$D$79</definedName>
    <definedName name="_________________________TZ2110" localSheetId="5">[3]BASE!$D$79</definedName>
    <definedName name="_________________________TZ2110" localSheetId="1">[4]BASE!$D$79</definedName>
    <definedName name="_________________________TZ2110">[3]BASE!$D$79</definedName>
    <definedName name="_________________________TZ214" localSheetId="4">#N/A</definedName>
    <definedName name="_________________________TZ214" localSheetId="5">#N/A</definedName>
    <definedName name="_________________________TZ214">#N/A</definedName>
    <definedName name="_________________________TZ216" localSheetId="4">#N/A</definedName>
    <definedName name="_________________________TZ216" localSheetId="5">#N/A</definedName>
    <definedName name="_________________________TZ216">#N/A</definedName>
    <definedName name="_________________________TZ268">[6]BASE!$D$85</definedName>
    <definedName name="_________________________TZ323" localSheetId="4">'[3]BASE ORIGINAL'!#REF!</definedName>
    <definedName name="_________________________TZ323" localSheetId="5">'[3]BASE ORIGINAL'!#REF!</definedName>
    <definedName name="_________________________TZ323" localSheetId="1">'[4]BASE ORIGINAL'!#REF!</definedName>
    <definedName name="_________________________TZ323">'[3]BASE ORIGINAL'!#REF!</definedName>
    <definedName name="_________________________TZ324" localSheetId="4">'[3]BASE ORIGINAL'!#REF!</definedName>
    <definedName name="_________________________TZ324" localSheetId="5">'[3]BASE ORIGINAL'!#REF!</definedName>
    <definedName name="_________________________TZ324" localSheetId="1">'[4]BASE ORIGINAL'!#REF!</definedName>
    <definedName name="_________________________TZ324">'[3]BASE ORIGINAL'!#REF!</definedName>
    <definedName name="_________________________TZ32510" localSheetId="4">#N/A</definedName>
    <definedName name="_________________________TZ32510" localSheetId="5">#N/A</definedName>
    <definedName name="_________________________TZ32510">#N/A</definedName>
    <definedName name="________________________ADH12" localSheetId="4">[3]BASE!$D$218</definedName>
    <definedName name="________________________ADH12" localSheetId="5">[3]BASE!$D$218</definedName>
    <definedName name="________________________ADH12" localSheetId="1">[4]BASE!$D$218</definedName>
    <definedName name="________________________ADH12">[3]BASE!$D$218</definedName>
    <definedName name="________________________ADM12" localSheetId="4">[3]BASE!$D$219</definedName>
    <definedName name="________________________ADM12" localSheetId="5">[3]BASE!$D$219</definedName>
    <definedName name="________________________ADM12" localSheetId="1">[4]BASE!$D$219</definedName>
    <definedName name="________________________ADM12">[3]BASE!$D$219</definedName>
    <definedName name="________________________ADM4" localSheetId="4">[3]BASE!$D$120</definedName>
    <definedName name="________________________ADM4" localSheetId="5">[3]BASE!$D$120</definedName>
    <definedName name="________________________ADM4" localSheetId="1">[4]BASE!$D$120</definedName>
    <definedName name="________________________ADM4">[3]BASE!$D$120</definedName>
    <definedName name="________________________AIU1" localSheetId="4">#REF!</definedName>
    <definedName name="________________________AIU1" localSheetId="5">#REF!</definedName>
    <definedName name="________________________AIU1">#REF!</definedName>
    <definedName name="________________________AIU2">[5]BASE!$C$5</definedName>
    <definedName name="________________________BAZ10" localSheetId="4">[3]BASE!$D$270</definedName>
    <definedName name="________________________BAZ10" localSheetId="5">[3]BASE!$D$270</definedName>
    <definedName name="________________________BAZ10" localSheetId="1">[4]BASE!$D$270</definedName>
    <definedName name="________________________BAZ10">[3]BASE!$D$270</definedName>
    <definedName name="________________________BLO20" localSheetId="4">[3]BASE!$D$56</definedName>
    <definedName name="________________________BLO20" localSheetId="5">[3]BASE!$D$56</definedName>
    <definedName name="________________________BLO20" localSheetId="1">[4]BASE!$D$56</definedName>
    <definedName name="________________________BLO20">[3]BASE!$D$56</definedName>
    <definedName name="________________________CAN28" localSheetId="4">[3]BASE!$D$315</definedName>
    <definedName name="________________________CAN28" localSheetId="5">[3]BASE!$D$315</definedName>
    <definedName name="________________________CAN28" localSheetId="1">[4]BASE!$D$315</definedName>
    <definedName name="________________________CAN28">[3]BASE!$D$315</definedName>
    <definedName name="________________________Cod1" localSheetId="4">#REF!</definedName>
    <definedName name="________________________Cod1" localSheetId="5">#REF!</definedName>
    <definedName name="________________________Cod1">#REF!</definedName>
    <definedName name="________________________CUA44" localSheetId="4">[3]BASE!$D$253</definedName>
    <definedName name="________________________CUA44" localSheetId="5">[3]BASE!$D$253</definedName>
    <definedName name="________________________CUA44" localSheetId="1">[4]BASE!$D$253</definedName>
    <definedName name="________________________CUA44">[3]BASE!$D$253</definedName>
    <definedName name="________________________LA124" localSheetId="4">[3]BASE!$D$64</definedName>
    <definedName name="________________________LA124" localSheetId="5">[3]BASE!$D$64</definedName>
    <definedName name="________________________LA124" localSheetId="1">[4]BASE!$D$64</definedName>
    <definedName name="________________________LA124">[3]BASE!$D$64</definedName>
    <definedName name="________________________LAC18">[6]BASE!$D$252</definedName>
    <definedName name="________________________Po2">[7]REAJUSTESACTA1PROVI!#REF!</definedName>
    <definedName name="________________________R84JH">[6]BASE!$D$172</definedName>
    <definedName name="________________________REP43">[8]BASE!$D$136</definedName>
    <definedName name="________________________TEP44" localSheetId="4">#N/A</definedName>
    <definedName name="________________________TEP44" localSheetId="5">#N/A</definedName>
    <definedName name="________________________TEP44">#N/A</definedName>
    <definedName name="________________________TPE1132" localSheetId="4">#N/A</definedName>
    <definedName name="________________________TPE1132" localSheetId="5">#N/A</definedName>
    <definedName name="________________________TPE1132">#N/A</definedName>
    <definedName name="________________________TPE12" localSheetId="4">#REF!</definedName>
    <definedName name="________________________TPE12" localSheetId="5">#REF!</definedName>
    <definedName name="________________________TPE12">#REF!</definedName>
    <definedName name="________________________TPE1331" localSheetId="4">#N/A</definedName>
    <definedName name="________________________TPE1331" localSheetId="5">#N/A</definedName>
    <definedName name="________________________TPE1331">#N/A</definedName>
    <definedName name="________________________TPE1702" localSheetId="4">#N/A</definedName>
    <definedName name="________________________TPE1702" localSheetId="5">#N/A</definedName>
    <definedName name="________________________TPE1702">#N/A</definedName>
    <definedName name="________________________TPE1703" localSheetId="4">#N/A</definedName>
    <definedName name="________________________TPE1703" localSheetId="5">#N/A</definedName>
    <definedName name="________________________TPE1703">#N/A</definedName>
    <definedName name="________________________TPE1704" localSheetId="4">#N/A</definedName>
    <definedName name="________________________TPE1704" localSheetId="5">#N/A</definedName>
    <definedName name="________________________TPE1704">#N/A</definedName>
    <definedName name="________________________TPE1706" localSheetId="4">#N/A</definedName>
    <definedName name="________________________TPE1706" localSheetId="5">#N/A</definedName>
    <definedName name="________________________TPE1706">#N/A</definedName>
    <definedName name="________________________TPE1708" localSheetId="4">#N/A</definedName>
    <definedName name="________________________TPE1708" localSheetId="5">#N/A</definedName>
    <definedName name="________________________TPE1708">#N/A</definedName>
    <definedName name="________________________TPE1710" localSheetId="4">#N/A</definedName>
    <definedName name="________________________TPE1710" localSheetId="5">#N/A</definedName>
    <definedName name="________________________TPE1710">#N/A</definedName>
    <definedName name="________________________TPE1735" localSheetId="4">#N/A</definedName>
    <definedName name="________________________TPE1735" localSheetId="5">#N/A</definedName>
    <definedName name="________________________TPE1735">#N/A</definedName>
    <definedName name="________________________TPE1763" localSheetId="4">#N/A</definedName>
    <definedName name="________________________TPE1763" localSheetId="5">#N/A</definedName>
    <definedName name="________________________TPE1763">#N/A</definedName>
    <definedName name="________________________TPE1790" localSheetId="4">#N/A</definedName>
    <definedName name="________________________TPE1790" localSheetId="5">#N/A</definedName>
    <definedName name="________________________TPE1790">#N/A</definedName>
    <definedName name="________________________TPF12" localSheetId="4">[3]BASE!$D$217</definedName>
    <definedName name="________________________TPF12" localSheetId="5">[3]BASE!$D$217</definedName>
    <definedName name="________________________TPF12" localSheetId="1">[4]BASE!$D$217</definedName>
    <definedName name="________________________TPF12">[3]BASE!$D$217</definedName>
    <definedName name="________________________TUZ22" localSheetId="4">'[3]BASE ORIGINAL'!#REF!</definedName>
    <definedName name="________________________TUZ22" localSheetId="5">'[3]BASE ORIGINAL'!#REF!</definedName>
    <definedName name="________________________TUZ22" localSheetId="1">'[4]BASE ORIGINAL'!#REF!</definedName>
    <definedName name="________________________TUZ22">'[3]BASE ORIGINAL'!#REF!</definedName>
    <definedName name="________________________TUZ36" localSheetId="4">'[3]BASE ORIGINAL'!#REF!</definedName>
    <definedName name="________________________TUZ36" localSheetId="5">'[3]BASE ORIGINAL'!#REF!</definedName>
    <definedName name="________________________TUZ36" localSheetId="1">'[4]BASE ORIGINAL'!#REF!</definedName>
    <definedName name="________________________TUZ36">'[3]BASE ORIGINAL'!#REF!</definedName>
    <definedName name="________________________TZ2110" localSheetId="4">[3]BASE!$D$79</definedName>
    <definedName name="________________________TZ2110" localSheetId="5">[3]BASE!$D$79</definedName>
    <definedName name="________________________TZ2110" localSheetId="1">[4]BASE!$D$79</definedName>
    <definedName name="________________________TZ2110">[3]BASE!$D$79</definedName>
    <definedName name="________________________TZ214" localSheetId="4">#N/A</definedName>
    <definedName name="________________________TZ214" localSheetId="5">#N/A</definedName>
    <definedName name="________________________TZ214">#N/A</definedName>
    <definedName name="________________________TZ216" localSheetId="4">#N/A</definedName>
    <definedName name="________________________TZ216" localSheetId="5">#N/A</definedName>
    <definedName name="________________________TZ216">#N/A</definedName>
    <definedName name="________________________TZ268">[6]BASE!$D$85</definedName>
    <definedName name="________________________TZ323" localSheetId="4">'[3]BASE ORIGINAL'!#REF!</definedName>
    <definedName name="________________________TZ323" localSheetId="5">'[3]BASE ORIGINAL'!#REF!</definedName>
    <definedName name="________________________TZ323" localSheetId="1">'[4]BASE ORIGINAL'!#REF!</definedName>
    <definedName name="________________________TZ323">'[3]BASE ORIGINAL'!#REF!</definedName>
    <definedName name="________________________TZ324" localSheetId="4">'[3]BASE ORIGINAL'!#REF!</definedName>
    <definedName name="________________________TZ324" localSheetId="5">'[3]BASE ORIGINAL'!#REF!</definedName>
    <definedName name="________________________TZ324" localSheetId="1">'[4]BASE ORIGINAL'!#REF!</definedName>
    <definedName name="________________________TZ324">'[3]BASE ORIGINAL'!#REF!</definedName>
    <definedName name="________________________TZ32510" localSheetId="4">#N/A</definedName>
    <definedName name="________________________TZ32510" localSheetId="5">#N/A</definedName>
    <definedName name="________________________TZ32510">#N/A</definedName>
    <definedName name="_______________________ADH12" localSheetId="4">[3]BASE!$D$218</definedName>
    <definedName name="_______________________ADH12" localSheetId="5">[3]BASE!$D$218</definedName>
    <definedName name="_______________________ADH12" localSheetId="1">[4]BASE!$D$218</definedName>
    <definedName name="_______________________ADH12">[3]BASE!$D$218</definedName>
    <definedName name="_______________________ADM12" localSheetId="4">[3]BASE!$D$219</definedName>
    <definedName name="_______________________ADM12" localSheetId="5">[3]BASE!$D$219</definedName>
    <definedName name="_______________________ADM12" localSheetId="1">[4]BASE!$D$219</definedName>
    <definedName name="_______________________ADM12">[3]BASE!$D$219</definedName>
    <definedName name="_______________________ADM4" localSheetId="4">[3]BASE!$D$120</definedName>
    <definedName name="_______________________ADM4" localSheetId="5">[3]BASE!$D$120</definedName>
    <definedName name="_______________________ADM4" localSheetId="1">[4]BASE!$D$120</definedName>
    <definedName name="_______________________ADM4">[3]BASE!$D$120</definedName>
    <definedName name="_______________________AIU1" localSheetId="4">#REF!</definedName>
    <definedName name="_______________________AIU1" localSheetId="5">#REF!</definedName>
    <definedName name="_______________________AIU1">#REF!</definedName>
    <definedName name="_______________________AIU2">[5]BASE!$C$5</definedName>
    <definedName name="_______________________BAZ10" localSheetId="4">[3]BASE!$D$270</definedName>
    <definedName name="_______________________BAZ10" localSheetId="5">[3]BASE!$D$270</definedName>
    <definedName name="_______________________BAZ10" localSheetId="1">[4]BASE!$D$270</definedName>
    <definedName name="_______________________BAZ10">[3]BASE!$D$270</definedName>
    <definedName name="_______________________BLO20" localSheetId="4">[3]BASE!$D$56</definedName>
    <definedName name="_______________________BLO20" localSheetId="5">[3]BASE!$D$56</definedName>
    <definedName name="_______________________BLO20" localSheetId="1">[4]BASE!$D$56</definedName>
    <definedName name="_______________________BLO20">[3]BASE!$D$56</definedName>
    <definedName name="_______________________CAN28" localSheetId="4">[3]BASE!$D$315</definedName>
    <definedName name="_______________________CAN28" localSheetId="5">[3]BASE!$D$315</definedName>
    <definedName name="_______________________CAN28" localSheetId="1">[4]BASE!$D$315</definedName>
    <definedName name="_______________________CAN28">[3]BASE!$D$315</definedName>
    <definedName name="_______________________Cod1" localSheetId="4">#REF!</definedName>
    <definedName name="_______________________Cod1" localSheetId="5">#REF!</definedName>
    <definedName name="_______________________Cod1">#REF!</definedName>
    <definedName name="_______________________CUA44" localSheetId="4">[3]BASE!$D$253</definedName>
    <definedName name="_______________________CUA44" localSheetId="5">[3]BASE!$D$253</definedName>
    <definedName name="_______________________CUA44" localSheetId="1">[4]BASE!$D$253</definedName>
    <definedName name="_______________________CUA44">[3]BASE!$D$253</definedName>
    <definedName name="_______________________LA124" localSheetId="4">[3]BASE!$D$64</definedName>
    <definedName name="_______________________LA124" localSheetId="5">[3]BASE!$D$64</definedName>
    <definedName name="_______________________LA124" localSheetId="1">[4]BASE!$D$64</definedName>
    <definedName name="_______________________LA124">[3]BASE!$D$64</definedName>
    <definedName name="_______________________LAC18">[6]BASE!$D$252</definedName>
    <definedName name="_______________________Po2">[7]REAJUSTESACTA1PROVI!#REF!</definedName>
    <definedName name="_______________________R84JH">[6]BASE!$D$172</definedName>
    <definedName name="_______________________REP43">[8]BASE!$D$136</definedName>
    <definedName name="_______________________TEP44" localSheetId="4">#N/A</definedName>
    <definedName name="_______________________TEP44" localSheetId="5">#N/A</definedName>
    <definedName name="_______________________TEP44">#N/A</definedName>
    <definedName name="_______________________TPE1132" localSheetId="4">#N/A</definedName>
    <definedName name="_______________________TPE1132" localSheetId="5">#N/A</definedName>
    <definedName name="_______________________TPE1132">#N/A</definedName>
    <definedName name="_______________________TPE12" localSheetId="4">#REF!</definedName>
    <definedName name="_______________________TPE12" localSheetId="5">#REF!</definedName>
    <definedName name="_______________________TPE12">#REF!</definedName>
    <definedName name="_______________________TPE1331" localSheetId="4">#N/A</definedName>
    <definedName name="_______________________TPE1331" localSheetId="5">#N/A</definedName>
    <definedName name="_______________________TPE1331">#N/A</definedName>
    <definedName name="_______________________TPE1702" localSheetId="4">#N/A</definedName>
    <definedName name="_______________________TPE1702" localSheetId="5">#N/A</definedName>
    <definedName name="_______________________TPE1702">#N/A</definedName>
    <definedName name="_______________________TPE1703" localSheetId="4">#N/A</definedName>
    <definedName name="_______________________TPE1703" localSheetId="5">#N/A</definedName>
    <definedName name="_______________________TPE1703">#N/A</definedName>
    <definedName name="_______________________TPE1704" localSheetId="4">#N/A</definedName>
    <definedName name="_______________________TPE1704" localSheetId="5">#N/A</definedName>
    <definedName name="_______________________TPE1704">#N/A</definedName>
    <definedName name="_______________________TPE1706" localSheetId="4">#N/A</definedName>
    <definedName name="_______________________TPE1706" localSheetId="5">#N/A</definedName>
    <definedName name="_______________________TPE1706">#N/A</definedName>
    <definedName name="_______________________TPE1708" localSheetId="4">#N/A</definedName>
    <definedName name="_______________________TPE1708" localSheetId="5">#N/A</definedName>
    <definedName name="_______________________TPE1708">#N/A</definedName>
    <definedName name="_______________________TPE1710" localSheetId="4">#N/A</definedName>
    <definedName name="_______________________TPE1710" localSheetId="5">#N/A</definedName>
    <definedName name="_______________________TPE1710">#N/A</definedName>
    <definedName name="_______________________TPE1735" localSheetId="4">#N/A</definedName>
    <definedName name="_______________________TPE1735" localSheetId="5">#N/A</definedName>
    <definedName name="_______________________TPE1735">#N/A</definedName>
    <definedName name="_______________________TPE1763" localSheetId="4">#N/A</definedName>
    <definedName name="_______________________TPE1763" localSheetId="5">#N/A</definedName>
    <definedName name="_______________________TPE1763">#N/A</definedName>
    <definedName name="_______________________TPE1790" localSheetId="4">#N/A</definedName>
    <definedName name="_______________________TPE1790" localSheetId="5">#N/A</definedName>
    <definedName name="_______________________TPE1790">#N/A</definedName>
    <definedName name="_______________________TPF12" localSheetId="4">[3]BASE!$D$217</definedName>
    <definedName name="_______________________TPF12" localSheetId="5">[3]BASE!$D$217</definedName>
    <definedName name="_______________________TPF12" localSheetId="1">[4]BASE!$D$217</definedName>
    <definedName name="_______________________TPF12">[3]BASE!$D$217</definedName>
    <definedName name="_______________________TUZ22" localSheetId="4">'[3]BASE ORIGINAL'!#REF!</definedName>
    <definedName name="_______________________TUZ22" localSheetId="5">'[3]BASE ORIGINAL'!#REF!</definedName>
    <definedName name="_______________________TUZ22" localSheetId="1">'[4]BASE ORIGINAL'!#REF!</definedName>
    <definedName name="_______________________TUZ22">'[3]BASE ORIGINAL'!#REF!</definedName>
    <definedName name="_______________________TUZ36" localSheetId="4">'[3]BASE ORIGINAL'!#REF!</definedName>
    <definedName name="_______________________TUZ36" localSheetId="5">'[3]BASE ORIGINAL'!#REF!</definedName>
    <definedName name="_______________________TUZ36" localSheetId="1">'[4]BASE ORIGINAL'!#REF!</definedName>
    <definedName name="_______________________TUZ36">'[3]BASE ORIGINAL'!#REF!</definedName>
    <definedName name="_______________________TZ2110" localSheetId="4">[3]BASE!$D$79</definedName>
    <definedName name="_______________________TZ2110" localSheetId="5">[3]BASE!$D$79</definedName>
    <definedName name="_______________________TZ2110" localSheetId="1">[4]BASE!$D$79</definedName>
    <definedName name="_______________________TZ2110">[3]BASE!$D$79</definedName>
    <definedName name="_______________________TZ214" localSheetId="4">#N/A</definedName>
    <definedName name="_______________________TZ214" localSheetId="5">#N/A</definedName>
    <definedName name="_______________________TZ214">#N/A</definedName>
    <definedName name="_______________________TZ216" localSheetId="4">#N/A</definedName>
    <definedName name="_______________________TZ216" localSheetId="5">#N/A</definedName>
    <definedName name="_______________________TZ216">#N/A</definedName>
    <definedName name="_______________________TZ268">[6]BASE!$D$85</definedName>
    <definedName name="_______________________TZ323" localSheetId="4">'[3]BASE ORIGINAL'!#REF!</definedName>
    <definedName name="_______________________TZ323" localSheetId="5">'[3]BASE ORIGINAL'!#REF!</definedName>
    <definedName name="_______________________TZ323" localSheetId="1">'[4]BASE ORIGINAL'!#REF!</definedName>
    <definedName name="_______________________TZ323">'[3]BASE ORIGINAL'!#REF!</definedName>
    <definedName name="_______________________TZ324" localSheetId="4">'[3]BASE ORIGINAL'!#REF!</definedName>
    <definedName name="_______________________TZ324" localSheetId="5">'[3]BASE ORIGINAL'!#REF!</definedName>
    <definedName name="_______________________TZ324" localSheetId="1">'[4]BASE ORIGINAL'!#REF!</definedName>
    <definedName name="_______________________TZ324">'[3]BASE ORIGINAL'!#REF!</definedName>
    <definedName name="_______________________TZ32510" localSheetId="4">#N/A</definedName>
    <definedName name="_______________________TZ32510" localSheetId="5">#N/A</definedName>
    <definedName name="_______________________TZ32510">#N/A</definedName>
    <definedName name="______________________ADH12" localSheetId="4">[3]BASE!$D$218</definedName>
    <definedName name="______________________ADH12" localSheetId="5">[3]BASE!$D$218</definedName>
    <definedName name="______________________ADH12" localSheetId="1">[4]BASE!$D$218</definedName>
    <definedName name="______________________ADH12">[3]BASE!$D$218</definedName>
    <definedName name="______________________ADM12" localSheetId="4">[3]BASE!$D$219</definedName>
    <definedName name="______________________ADM12" localSheetId="5">[3]BASE!$D$219</definedName>
    <definedName name="______________________ADM12" localSheetId="1">[4]BASE!$D$219</definedName>
    <definedName name="______________________ADM12">[3]BASE!$D$219</definedName>
    <definedName name="______________________ADM4" localSheetId="4">[3]BASE!$D$120</definedName>
    <definedName name="______________________ADM4" localSheetId="5">[3]BASE!$D$120</definedName>
    <definedName name="______________________ADM4" localSheetId="1">[4]BASE!$D$120</definedName>
    <definedName name="______________________ADM4">[3]BASE!$D$120</definedName>
    <definedName name="______________________AIU1" localSheetId="4">#REF!</definedName>
    <definedName name="______________________AIU1" localSheetId="5">#REF!</definedName>
    <definedName name="______________________AIU1">#REF!</definedName>
    <definedName name="______________________AIU2">[5]BASE!$C$5</definedName>
    <definedName name="______________________AIU3">[13]BASE!$C$3</definedName>
    <definedName name="______________________BAZ10" localSheetId="4">[3]BASE!$D$270</definedName>
    <definedName name="______________________BAZ10" localSheetId="5">[3]BASE!$D$270</definedName>
    <definedName name="______________________BAZ10" localSheetId="1">[4]BASE!$D$270</definedName>
    <definedName name="______________________BAZ10">[3]BASE!$D$270</definedName>
    <definedName name="______________________BLO20" localSheetId="4">[3]BASE!$D$56</definedName>
    <definedName name="______________________BLO20" localSheetId="5">[3]BASE!$D$56</definedName>
    <definedName name="______________________BLO20" localSheetId="1">[4]BASE!$D$56</definedName>
    <definedName name="______________________BLO20">[3]BASE!$D$56</definedName>
    <definedName name="______________________CAN28" localSheetId="4">[3]BASE!$D$315</definedName>
    <definedName name="______________________CAN28" localSheetId="5">[3]BASE!$D$315</definedName>
    <definedName name="______________________CAN28" localSheetId="1">[4]BASE!$D$315</definedName>
    <definedName name="______________________CAN28">[3]BASE!$D$315</definedName>
    <definedName name="______________________Cod1" localSheetId="4">#REF!</definedName>
    <definedName name="______________________Cod1" localSheetId="5">#REF!</definedName>
    <definedName name="______________________Cod1">#REF!</definedName>
    <definedName name="______________________CUA44" localSheetId="4">[3]BASE!$D$253</definedName>
    <definedName name="______________________CUA44" localSheetId="5">[3]BASE!$D$253</definedName>
    <definedName name="______________________CUA44" localSheetId="1">[4]BASE!$D$253</definedName>
    <definedName name="______________________CUA44">[3]BASE!$D$253</definedName>
    <definedName name="______________________LA124" localSheetId="4">[3]BASE!$D$64</definedName>
    <definedName name="______________________LA124" localSheetId="5">[3]BASE!$D$64</definedName>
    <definedName name="______________________LA124" localSheetId="1">[4]BASE!$D$64</definedName>
    <definedName name="______________________LA124">[3]BASE!$D$64</definedName>
    <definedName name="______________________LAC18">[6]BASE!$D$252</definedName>
    <definedName name="______________________Po2">[7]REAJUSTESACTA1PROVI!#REF!</definedName>
    <definedName name="______________________R84JH">[6]BASE!$D$172</definedName>
    <definedName name="______________________REP43">[8]BASE!$D$136</definedName>
    <definedName name="______________________TEP44" localSheetId="4">#N/A</definedName>
    <definedName name="______________________TEP44" localSheetId="5">#N/A</definedName>
    <definedName name="______________________TEP44">#N/A</definedName>
    <definedName name="______________________TPE1132" localSheetId="4">#N/A</definedName>
    <definedName name="______________________TPE1132" localSheetId="5">#N/A</definedName>
    <definedName name="______________________TPE1132">#N/A</definedName>
    <definedName name="______________________TPE12" localSheetId="4">#REF!</definedName>
    <definedName name="______________________TPE12" localSheetId="5">#REF!</definedName>
    <definedName name="______________________TPE12">#REF!</definedName>
    <definedName name="______________________TPE1331" localSheetId="4">#N/A</definedName>
    <definedName name="______________________TPE1331" localSheetId="5">#N/A</definedName>
    <definedName name="______________________TPE1331">#N/A</definedName>
    <definedName name="______________________TPE1702" localSheetId="4">#N/A</definedName>
    <definedName name="______________________TPE1702" localSheetId="5">#N/A</definedName>
    <definedName name="______________________TPE1702">#N/A</definedName>
    <definedName name="______________________TPE1703" localSheetId="4">#N/A</definedName>
    <definedName name="______________________TPE1703" localSheetId="5">#N/A</definedName>
    <definedName name="______________________TPE1703">#N/A</definedName>
    <definedName name="______________________TPE1704" localSheetId="4">#N/A</definedName>
    <definedName name="______________________TPE1704" localSheetId="5">#N/A</definedName>
    <definedName name="______________________TPE1704">#N/A</definedName>
    <definedName name="______________________TPE1706" localSheetId="4">#N/A</definedName>
    <definedName name="______________________TPE1706" localSheetId="5">#N/A</definedName>
    <definedName name="______________________TPE1706">#N/A</definedName>
    <definedName name="______________________TPE1708" localSheetId="4">#N/A</definedName>
    <definedName name="______________________TPE1708" localSheetId="5">#N/A</definedName>
    <definedName name="______________________TPE1708">#N/A</definedName>
    <definedName name="______________________TPE1710" localSheetId="4">#N/A</definedName>
    <definedName name="______________________TPE1710" localSheetId="5">#N/A</definedName>
    <definedName name="______________________TPE1710">#N/A</definedName>
    <definedName name="______________________TPE1735" localSheetId="4">#N/A</definedName>
    <definedName name="______________________TPE1735" localSheetId="5">#N/A</definedName>
    <definedName name="______________________TPE1735">#N/A</definedName>
    <definedName name="______________________TPE1763" localSheetId="4">#N/A</definedName>
    <definedName name="______________________TPE1763" localSheetId="5">#N/A</definedName>
    <definedName name="______________________TPE1763">#N/A</definedName>
    <definedName name="______________________TPE1790" localSheetId="4">#N/A</definedName>
    <definedName name="______________________TPE1790" localSheetId="5">#N/A</definedName>
    <definedName name="______________________TPE1790">#N/A</definedName>
    <definedName name="______________________TPF12" localSheetId="4">[3]BASE!$D$217</definedName>
    <definedName name="______________________TPF12" localSheetId="5">[3]BASE!$D$217</definedName>
    <definedName name="______________________TPF12" localSheetId="1">[4]BASE!$D$217</definedName>
    <definedName name="______________________TPF12">[3]BASE!$D$217</definedName>
    <definedName name="______________________TUZ22" localSheetId="4">'[3]BASE ORIGINAL'!#REF!</definedName>
    <definedName name="______________________TUZ22" localSheetId="5">'[3]BASE ORIGINAL'!#REF!</definedName>
    <definedName name="______________________TUZ22" localSheetId="1">'[4]BASE ORIGINAL'!#REF!</definedName>
    <definedName name="______________________TUZ22">'[3]BASE ORIGINAL'!#REF!</definedName>
    <definedName name="______________________TUZ36" localSheetId="4">'[3]BASE ORIGINAL'!#REF!</definedName>
    <definedName name="______________________TUZ36" localSheetId="5">'[3]BASE ORIGINAL'!#REF!</definedName>
    <definedName name="______________________TUZ36" localSheetId="1">'[4]BASE ORIGINAL'!#REF!</definedName>
    <definedName name="______________________TUZ36">'[3]BASE ORIGINAL'!#REF!</definedName>
    <definedName name="______________________TZ2110" localSheetId="4">[3]BASE!$D$79</definedName>
    <definedName name="______________________TZ2110" localSheetId="5">[3]BASE!$D$79</definedName>
    <definedName name="______________________TZ2110" localSheetId="1">[4]BASE!$D$79</definedName>
    <definedName name="______________________TZ2110">[3]BASE!$D$79</definedName>
    <definedName name="______________________TZ214" localSheetId="4">#N/A</definedName>
    <definedName name="______________________TZ214" localSheetId="5">#N/A</definedName>
    <definedName name="______________________TZ214">#N/A</definedName>
    <definedName name="______________________TZ216" localSheetId="4">#N/A</definedName>
    <definedName name="______________________TZ216" localSheetId="5">#N/A</definedName>
    <definedName name="______________________TZ216">#N/A</definedName>
    <definedName name="______________________TZ268">[6]BASE!$D$85</definedName>
    <definedName name="______________________TZ323" localSheetId="4">'[3]BASE ORIGINAL'!#REF!</definedName>
    <definedName name="______________________TZ323" localSheetId="5">'[3]BASE ORIGINAL'!#REF!</definedName>
    <definedName name="______________________TZ323" localSheetId="1">'[4]BASE ORIGINAL'!#REF!</definedName>
    <definedName name="______________________TZ323">'[3]BASE ORIGINAL'!#REF!</definedName>
    <definedName name="______________________TZ324" localSheetId="4">'[3]BASE ORIGINAL'!#REF!</definedName>
    <definedName name="______________________TZ324" localSheetId="5">'[3]BASE ORIGINAL'!#REF!</definedName>
    <definedName name="______________________TZ324" localSheetId="1">'[4]BASE ORIGINAL'!#REF!</definedName>
    <definedName name="______________________TZ324">'[3]BASE ORIGINAL'!#REF!</definedName>
    <definedName name="______________________TZ32510" localSheetId="4">#N/A</definedName>
    <definedName name="______________________TZ32510" localSheetId="5">#N/A</definedName>
    <definedName name="______________________TZ32510">#N/A</definedName>
    <definedName name="_____________________ADH12" localSheetId="4">[3]BASE!$D$218</definedName>
    <definedName name="_____________________ADH12" localSheetId="5">[3]BASE!$D$218</definedName>
    <definedName name="_____________________ADH12" localSheetId="1">[4]BASE!$D$218</definedName>
    <definedName name="_____________________ADH12">[3]BASE!$D$218</definedName>
    <definedName name="_____________________ADM12" localSheetId="4">[3]BASE!$D$219</definedName>
    <definedName name="_____________________ADM12" localSheetId="5">[3]BASE!$D$219</definedName>
    <definedName name="_____________________ADM12" localSheetId="1">[4]BASE!$D$219</definedName>
    <definedName name="_____________________ADM12">[3]BASE!$D$219</definedName>
    <definedName name="_____________________ADM4" localSheetId="4">[3]BASE!$D$120</definedName>
    <definedName name="_____________________ADM4" localSheetId="5">[3]BASE!$D$120</definedName>
    <definedName name="_____________________ADM4" localSheetId="1">[4]BASE!$D$120</definedName>
    <definedName name="_____________________ADM4">[3]BASE!$D$120</definedName>
    <definedName name="_____________________AIU1" localSheetId="4">#REF!</definedName>
    <definedName name="_____________________AIU1" localSheetId="5">#REF!</definedName>
    <definedName name="_____________________AIU1">#REF!</definedName>
    <definedName name="_____________________AIU2">[5]BASE!$C$5</definedName>
    <definedName name="_____________________AIU3">[14]BASE!$C$3</definedName>
    <definedName name="_____________________BAZ10" localSheetId="4">[3]BASE!$D$270</definedName>
    <definedName name="_____________________BAZ10" localSheetId="5">[3]BASE!$D$270</definedName>
    <definedName name="_____________________BAZ10" localSheetId="1">[4]BASE!$D$270</definedName>
    <definedName name="_____________________BAZ10">[3]BASE!$D$270</definedName>
    <definedName name="_____________________BLO20" localSheetId="4">[3]BASE!$D$56</definedName>
    <definedName name="_____________________BLO20" localSheetId="5">[3]BASE!$D$56</definedName>
    <definedName name="_____________________BLO20" localSheetId="1">[4]BASE!$D$56</definedName>
    <definedName name="_____________________BLO20">[3]BASE!$D$56</definedName>
    <definedName name="_____________________CAN28" localSheetId="4">[3]BASE!$D$315</definedName>
    <definedName name="_____________________CAN28" localSheetId="5">[3]BASE!$D$315</definedName>
    <definedName name="_____________________CAN28" localSheetId="1">[4]BASE!$D$315</definedName>
    <definedName name="_____________________CAN28">[3]BASE!$D$315</definedName>
    <definedName name="_____________________Cod1" localSheetId="4">#REF!</definedName>
    <definedName name="_____________________Cod1" localSheetId="5">#REF!</definedName>
    <definedName name="_____________________Cod1">#REF!</definedName>
    <definedName name="_____________________CUA44" localSheetId="4">[3]BASE!$D$253</definedName>
    <definedName name="_____________________CUA44" localSheetId="5">[3]BASE!$D$253</definedName>
    <definedName name="_____________________CUA44" localSheetId="1">[4]BASE!$D$253</definedName>
    <definedName name="_____________________CUA44">[3]BASE!$D$253</definedName>
    <definedName name="_____________________LA124" localSheetId="4">[3]BASE!$D$64</definedName>
    <definedName name="_____________________LA124" localSheetId="5">[3]BASE!$D$64</definedName>
    <definedName name="_____________________LA124" localSheetId="1">[4]BASE!$D$64</definedName>
    <definedName name="_____________________LA124">[3]BASE!$D$64</definedName>
    <definedName name="_____________________LAC18">[6]BASE!$D$252</definedName>
    <definedName name="_____________________Po2">[7]REAJUSTESACTA1PROVI!#REF!</definedName>
    <definedName name="_____________________R84JH">[6]BASE!$D$172</definedName>
    <definedName name="_____________________REP43">[8]BASE!$D$136</definedName>
    <definedName name="_____________________TEP44" localSheetId="4">#N/A</definedName>
    <definedName name="_____________________TEP44" localSheetId="5">#N/A</definedName>
    <definedName name="_____________________TEP44">#N/A</definedName>
    <definedName name="_____________________TPE1132" localSheetId="4">#N/A</definedName>
    <definedName name="_____________________TPE1132" localSheetId="5">#N/A</definedName>
    <definedName name="_____________________TPE1132">#N/A</definedName>
    <definedName name="_____________________TPE12" localSheetId="4">#REF!</definedName>
    <definedName name="_____________________TPE12" localSheetId="5">#REF!</definedName>
    <definedName name="_____________________TPE12">#REF!</definedName>
    <definedName name="_____________________TPE1331" localSheetId="4">#N/A</definedName>
    <definedName name="_____________________TPE1331" localSheetId="5">#N/A</definedName>
    <definedName name="_____________________TPE1331">#N/A</definedName>
    <definedName name="_____________________TPE1702" localSheetId="4">#N/A</definedName>
    <definedName name="_____________________TPE1702" localSheetId="5">#N/A</definedName>
    <definedName name="_____________________TPE1702">#N/A</definedName>
    <definedName name="_____________________TPE1703" localSheetId="4">#N/A</definedName>
    <definedName name="_____________________TPE1703" localSheetId="5">#N/A</definedName>
    <definedName name="_____________________TPE1703">#N/A</definedName>
    <definedName name="_____________________TPE1704" localSheetId="4">#N/A</definedName>
    <definedName name="_____________________TPE1704" localSheetId="5">#N/A</definedName>
    <definedName name="_____________________TPE1704">#N/A</definedName>
    <definedName name="_____________________TPE1706" localSheetId="4">#N/A</definedName>
    <definedName name="_____________________TPE1706" localSheetId="5">#N/A</definedName>
    <definedName name="_____________________TPE1706">#N/A</definedName>
    <definedName name="_____________________TPE1708" localSheetId="4">#N/A</definedName>
    <definedName name="_____________________TPE1708" localSheetId="5">#N/A</definedName>
    <definedName name="_____________________TPE1708">#N/A</definedName>
    <definedName name="_____________________TPE1710" localSheetId="4">#N/A</definedName>
    <definedName name="_____________________TPE1710" localSheetId="5">#N/A</definedName>
    <definedName name="_____________________TPE1710">#N/A</definedName>
    <definedName name="_____________________TPE1735" localSheetId="4">#N/A</definedName>
    <definedName name="_____________________TPE1735" localSheetId="5">#N/A</definedName>
    <definedName name="_____________________TPE1735">#N/A</definedName>
    <definedName name="_____________________TPE1763" localSheetId="4">#N/A</definedName>
    <definedName name="_____________________TPE1763" localSheetId="5">#N/A</definedName>
    <definedName name="_____________________TPE1763">#N/A</definedName>
    <definedName name="_____________________TPE1790" localSheetId="4">#N/A</definedName>
    <definedName name="_____________________TPE1790" localSheetId="5">#N/A</definedName>
    <definedName name="_____________________TPE1790">#N/A</definedName>
    <definedName name="_____________________TPF12" localSheetId="4">[3]BASE!$D$217</definedName>
    <definedName name="_____________________TPF12" localSheetId="5">[3]BASE!$D$217</definedName>
    <definedName name="_____________________TPF12" localSheetId="1">[4]BASE!$D$217</definedName>
    <definedName name="_____________________TPF12">[3]BASE!$D$217</definedName>
    <definedName name="_____________________TUZ22" localSheetId="4">'[3]BASE ORIGINAL'!#REF!</definedName>
    <definedName name="_____________________TUZ22" localSheetId="5">'[3]BASE ORIGINAL'!#REF!</definedName>
    <definedName name="_____________________TUZ22" localSheetId="1">'[4]BASE ORIGINAL'!#REF!</definedName>
    <definedName name="_____________________TUZ22">'[3]BASE ORIGINAL'!#REF!</definedName>
    <definedName name="_____________________TUZ36" localSheetId="4">'[3]BASE ORIGINAL'!#REF!</definedName>
    <definedName name="_____________________TUZ36" localSheetId="5">'[3]BASE ORIGINAL'!#REF!</definedName>
    <definedName name="_____________________TUZ36" localSheetId="1">'[4]BASE ORIGINAL'!#REF!</definedName>
    <definedName name="_____________________TUZ36">'[3]BASE ORIGINAL'!#REF!</definedName>
    <definedName name="_____________________TZ2110" localSheetId="4">[3]BASE!$D$79</definedName>
    <definedName name="_____________________TZ2110" localSheetId="5">[3]BASE!$D$79</definedName>
    <definedName name="_____________________TZ2110" localSheetId="1">[4]BASE!$D$79</definedName>
    <definedName name="_____________________TZ2110">[3]BASE!$D$79</definedName>
    <definedName name="_____________________TZ214" localSheetId="4">#N/A</definedName>
    <definedName name="_____________________TZ214" localSheetId="5">#N/A</definedName>
    <definedName name="_____________________TZ214">#N/A</definedName>
    <definedName name="_____________________TZ216" localSheetId="4">#N/A</definedName>
    <definedName name="_____________________TZ216" localSheetId="5">#N/A</definedName>
    <definedName name="_____________________TZ216">#N/A</definedName>
    <definedName name="_____________________TZ268">[6]BASE!$D$85</definedName>
    <definedName name="_____________________TZ323" localSheetId="4">'[3]BASE ORIGINAL'!#REF!</definedName>
    <definedName name="_____________________TZ323" localSheetId="5">'[3]BASE ORIGINAL'!#REF!</definedName>
    <definedName name="_____________________TZ323" localSheetId="1">'[4]BASE ORIGINAL'!#REF!</definedName>
    <definedName name="_____________________TZ323">'[3]BASE ORIGINAL'!#REF!</definedName>
    <definedName name="_____________________TZ324" localSheetId="4">'[3]BASE ORIGINAL'!#REF!</definedName>
    <definedName name="_____________________TZ324" localSheetId="5">'[3]BASE ORIGINAL'!#REF!</definedName>
    <definedName name="_____________________TZ324" localSheetId="1">'[4]BASE ORIGINAL'!#REF!</definedName>
    <definedName name="_____________________TZ324">'[3]BASE ORIGINAL'!#REF!</definedName>
    <definedName name="_____________________TZ32510" localSheetId="4">#N/A</definedName>
    <definedName name="_____________________TZ32510" localSheetId="5">#N/A</definedName>
    <definedName name="_____________________TZ32510">#N/A</definedName>
    <definedName name="____________________ADH12" localSheetId="4">[3]BASE!$D$218</definedName>
    <definedName name="____________________ADH12" localSheetId="5">[3]BASE!$D$218</definedName>
    <definedName name="____________________ADH12" localSheetId="1">[4]BASE!$D$218</definedName>
    <definedName name="____________________ADH12">[3]BASE!$D$218</definedName>
    <definedName name="____________________ADM12" localSheetId="4">[3]BASE!$D$219</definedName>
    <definedName name="____________________ADM12" localSheetId="5">[3]BASE!$D$219</definedName>
    <definedName name="____________________ADM12" localSheetId="1">[4]BASE!$D$219</definedName>
    <definedName name="____________________ADM12">[3]BASE!$D$219</definedName>
    <definedName name="____________________ADM4" localSheetId="4">[3]BASE!$D$120</definedName>
    <definedName name="____________________ADM4" localSheetId="5">[3]BASE!$D$120</definedName>
    <definedName name="____________________ADM4" localSheetId="1">[4]BASE!$D$120</definedName>
    <definedName name="____________________ADM4">[3]BASE!$D$120</definedName>
    <definedName name="____________________AIU1" localSheetId="4">#REF!</definedName>
    <definedName name="____________________AIU1" localSheetId="5">#REF!</definedName>
    <definedName name="____________________AIU1">#REF!</definedName>
    <definedName name="____________________AIU2">[5]BASE!$C$5</definedName>
    <definedName name="____________________AIU3">[14]BASE!$C$3</definedName>
    <definedName name="____________________BAZ10" localSheetId="4">[3]BASE!$D$270</definedName>
    <definedName name="____________________BAZ10" localSheetId="5">[3]BASE!$D$270</definedName>
    <definedName name="____________________BAZ10" localSheetId="1">[4]BASE!$D$270</definedName>
    <definedName name="____________________BAZ10">[3]BASE!$D$270</definedName>
    <definedName name="____________________BLO20" localSheetId="4">[3]BASE!$D$56</definedName>
    <definedName name="____________________BLO20" localSheetId="5">[3]BASE!$D$56</definedName>
    <definedName name="____________________BLO20" localSheetId="1">[4]BASE!$D$56</definedName>
    <definedName name="____________________BLO20">[3]BASE!$D$56</definedName>
    <definedName name="____________________CAN28" localSheetId="4">[3]BASE!$D$315</definedName>
    <definedName name="____________________CAN28" localSheetId="5">[3]BASE!$D$315</definedName>
    <definedName name="____________________CAN28" localSheetId="1">[4]BASE!$D$315</definedName>
    <definedName name="____________________CAN28">[3]BASE!$D$315</definedName>
    <definedName name="____________________Cod1" localSheetId="4">#REF!</definedName>
    <definedName name="____________________Cod1" localSheetId="5">#REF!</definedName>
    <definedName name="____________________Cod1">#REF!</definedName>
    <definedName name="____________________CUA44" localSheetId="4">[3]BASE!$D$253</definedName>
    <definedName name="____________________CUA44" localSheetId="5">[3]BASE!$D$253</definedName>
    <definedName name="____________________CUA44" localSheetId="1">[4]BASE!$D$253</definedName>
    <definedName name="____________________CUA44">[3]BASE!$D$253</definedName>
    <definedName name="____________________LA124" localSheetId="4">[3]BASE!$D$64</definedName>
    <definedName name="____________________LA124" localSheetId="5">[3]BASE!$D$64</definedName>
    <definedName name="____________________LA124" localSheetId="1">[4]BASE!$D$64</definedName>
    <definedName name="____________________LA124">[3]BASE!$D$64</definedName>
    <definedName name="____________________LAC18">[6]BASE!$D$252</definedName>
    <definedName name="____________________Po2">[7]REAJUSTESACTA1PROVI!#REF!</definedName>
    <definedName name="____________________R84JH">[6]BASE!$D$172</definedName>
    <definedName name="____________________REP43">[8]BASE!$D$136</definedName>
    <definedName name="____________________TEP44" localSheetId="4">#N/A</definedName>
    <definedName name="____________________TEP44" localSheetId="5">#N/A</definedName>
    <definedName name="____________________TEP44">#N/A</definedName>
    <definedName name="____________________TPE1132" localSheetId="4">#N/A</definedName>
    <definedName name="____________________TPE1132" localSheetId="5">#N/A</definedName>
    <definedName name="____________________TPE1132">#N/A</definedName>
    <definedName name="____________________TPE12" localSheetId="4">#REF!</definedName>
    <definedName name="____________________TPE12" localSheetId="5">#REF!</definedName>
    <definedName name="____________________TPE12">#REF!</definedName>
    <definedName name="____________________TPE1331" localSheetId="4">#N/A</definedName>
    <definedName name="____________________TPE1331" localSheetId="5">#N/A</definedName>
    <definedName name="____________________TPE1331">#N/A</definedName>
    <definedName name="____________________TPE1702" localSheetId="4">#N/A</definedName>
    <definedName name="____________________TPE1702" localSheetId="5">#N/A</definedName>
    <definedName name="____________________TPE1702">#N/A</definedName>
    <definedName name="____________________TPE1703" localSheetId="4">#N/A</definedName>
    <definedName name="____________________TPE1703" localSheetId="5">#N/A</definedName>
    <definedName name="____________________TPE1703">#N/A</definedName>
    <definedName name="____________________TPE1704" localSheetId="4">#N/A</definedName>
    <definedName name="____________________TPE1704" localSheetId="5">#N/A</definedName>
    <definedName name="____________________TPE1704">#N/A</definedName>
    <definedName name="____________________TPE1706" localSheetId="4">#N/A</definedName>
    <definedName name="____________________TPE1706" localSheetId="5">#N/A</definedName>
    <definedName name="____________________TPE1706">#N/A</definedName>
    <definedName name="____________________TPE1708" localSheetId="4">#N/A</definedName>
    <definedName name="____________________TPE1708" localSheetId="5">#N/A</definedName>
    <definedName name="____________________TPE1708">#N/A</definedName>
    <definedName name="____________________TPE1710" localSheetId="4">#N/A</definedName>
    <definedName name="____________________TPE1710" localSheetId="5">#N/A</definedName>
    <definedName name="____________________TPE1710">#N/A</definedName>
    <definedName name="____________________TPE1735" localSheetId="4">#N/A</definedName>
    <definedName name="____________________TPE1735" localSheetId="5">#N/A</definedName>
    <definedName name="____________________TPE1735">#N/A</definedName>
    <definedName name="____________________TPE1763" localSheetId="4">#N/A</definedName>
    <definedName name="____________________TPE1763" localSheetId="5">#N/A</definedName>
    <definedName name="____________________TPE1763">#N/A</definedName>
    <definedName name="____________________TPE1790" localSheetId="4">#N/A</definedName>
    <definedName name="____________________TPE1790" localSheetId="5">#N/A</definedName>
    <definedName name="____________________TPE1790">#N/A</definedName>
    <definedName name="____________________TPF12" localSheetId="4">[3]BASE!$D$217</definedName>
    <definedName name="____________________TPF12" localSheetId="5">[3]BASE!$D$217</definedName>
    <definedName name="____________________TPF12" localSheetId="1">[4]BASE!$D$217</definedName>
    <definedName name="____________________TPF12">[3]BASE!$D$217</definedName>
    <definedName name="____________________TUZ22" localSheetId="4">'[3]BASE ORIGINAL'!#REF!</definedName>
    <definedName name="____________________TUZ22" localSheetId="5">'[3]BASE ORIGINAL'!#REF!</definedName>
    <definedName name="____________________TUZ22" localSheetId="1">'[4]BASE ORIGINAL'!#REF!</definedName>
    <definedName name="____________________TUZ22">'[3]BASE ORIGINAL'!#REF!</definedName>
    <definedName name="____________________TUZ36" localSheetId="4">'[3]BASE ORIGINAL'!#REF!</definedName>
    <definedName name="____________________TUZ36" localSheetId="5">'[3]BASE ORIGINAL'!#REF!</definedName>
    <definedName name="____________________TUZ36" localSheetId="1">'[4]BASE ORIGINAL'!#REF!</definedName>
    <definedName name="____________________TUZ36">'[3]BASE ORIGINAL'!#REF!</definedName>
    <definedName name="____________________TZ2110" localSheetId="4">[3]BASE!$D$79</definedName>
    <definedName name="____________________TZ2110" localSheetId="5">[3]BASE!$D$79</definedName>
    <definedName name="____________________TZ2110" localSheetId="1">[4]BASE!$D$79</definedName>
    <definedName name="____________________TZ2110">[3]BASE!$D$79</definedName>
    <definedName name="____________________TZ214" localSheetId="4">#N/A</definedName>
    <definedName name="____________________TZ214" localSheetId="5">#N/A</definedName>
    <definedName name="____________________TZ214">#N/A</definedName>
    <definedName name="____________________TZ216" localSheetId="4">#N/A</definedName>
    <definedName name="____________________TZ216" localSheetId="5">#N/A</definedName>
    <definedName name="____________________TZ216">#N/A</definedName>
    <definedName name="____________________TZ268">[6]BASE!$D$85</definedName>
    <definedName name="____________________TZ323" localSheetId="4">'[3]BASE ORIGINAL'!#REF!</definedName>
    <definedName name="____________________TZ323" localSheetId="5">'[3]BASE ORIGINAL'!#REF!</definedName>
    <definedName name="____________________TZ323" localSheetId="1">'[4]BASE ORIGINAL'!#REF!</definedName>
    <definedName name="____________________TZ323">'[3]BASE ORIGINAL'!#REF!</definedName>
    <definedName name="____________________TZ324" localSheetId="4">'[3]BASE ORIGINAL'!#REF!</definedName>
    <definedName name="____________________TZ324" localSheetId="5">'[3]BASE ORIGINAL'!#REF!</definedName>
    <definedName name="____________________TZ324" localSheetId="1">'[4]BASE ORIGINAL'!#REF!</definedName>
    <definedName name="____________________TZ324">'[3]BASE ORIGINAL'!#REF!</definedName>
    <definedName name="____________________TZ32510" localSheetId="4">#N/A</definedName>
    <definedName name="____________________TZ32510" localSheetId="5">#N/A</definedName>
    <definedName name="____________________TZ32510">#N/A</definedName>
    <definedName name="___________________ADH12" localSheetId="4">[3]BASE!$D$218</definedName>
    <definedName name="___________________ADH12" localSheetId="5">[3]BASE!$D$218</definedName>
    <definedName name="___________________ADH12" localSheetId="1">[4]BASE!$D$218</definedName>
    <definedName name="___________________ADH12">[3]BASE!$D$218</definedName>
    <definedName name="___________________ADM12" localSheetId="4">[3]BASE!$D$219</definedName>
    <definedName name="___________________ADM12" localSheetId="5">[3]BASE!$D$219</definedName>
    <definedName name="___________________ADM12" localSheetId="1">[4]BASE!$D$219</definedName>
    <definedName name="___________________ADM12">[3]BASE!$D$219</definedName>
    <definedName name="___________________ADM4" localSheetId="4">[3]BASE!$D$120</definedName>
    <definedName name="___________________ADM4" localSheetId="5">[3]BASE!$D$120</definedName>
    <definedName name="___________________ADM4" localSheetId="1">[4]BASE!$D$120</definedName>
    <definedName name="___________________ADM4">[3]BASE!$D$120</definedName>
    <definedName name="___________________AIU1" localSheetId="4">#REF!</definedName>
    <definedName name="___________________AIU1" localSheetId="5">#REF!</definedName>
    <definedName name="___________________AIU1">#REF!</definedName>
    <definedName name="___________________AIU2">[5]BASE!$C$5</definedName>
    <definedName name="___________________AIU3">[14]BASE!$C$3</definedName>
    <definedName name="___________________BAZ10" localSheetId="4">[3]BASE!$D$270</definedName>
    <definedName name="___________________BAZ10" localSheetId="5">[3]BASE!$D$270</definedName>
    <definedName name="___________________BAZ10" localSheetId="1">[4]BASE!$D$270</definedName>
    <definedName name="___________________BAZ10">[3]BASE!$D$270</definedName>
    <definedName name="___________________BLO20" localSheetId="4">[3]BASE!$D$56</definedName>
    <definedName name="___________________BLO20" localSheetId="5">[3]BASE!$D$56</definedName>
    <definedName name="___________________BLO20" localSheetId="1">[4]BASE!$D$56</definedName>
    <definedName name="___________________BLO20">[3]BASE!$D$56</definedName>
    <definedName name="___________________CAN28" localSheetId="4">[3]BASE!$D$315</definedName>
    <definedName name="___________________CAN28" localSheetId="5">[3]BASE!$D$315</definedName>
    <definedName name="___________________CAN28" localSheetId="1">[4]BASE!$D$315</definedName>
    <definedName name="___________________CAN28">[3]BASE!$D$315</definedName>
    <definedName name="___________________Cod1" localSheetId="4">#REF!</definedName>
    <definedName name="___________________Cod1" localSheetId="5">#REF!</definedName>
    <definedName name="___________________Cod1">#REF!</definedName>
    <definedName name="___________________CUA44" localSheetId="4">[3]BASE!$D$253</definedName>
    <definedName name="___________________CUA44" localSheetId="5">[3]BASE!$D$253</definedName>
    <definedName name="___________________CUA44" localSheetId="1">[4]BASE!$D$253</definedName>
    <definedName name="___________________CUA44">[3]BASE!$D$253</definedName>
    <definedName name="___________________LA124" localSheetId="4">[3]BASE!$D$64</definedName>
    <definedName name="___________________LA124" localSheetId="5">[3]BASE!$D$64</definedName>
    <definedName name="___________________LA124" localSheetId="1">[4]BASE!$D$64</definedName>
    <definedName name="___________________LA124">[3]BASE!$D$64</definedName>
    <definedName name="___________________LAC18">[6]BASE!$D$252</definedName>
    <definedName name="___________________Po2">[7]REAJUSTESACTA1PROVI!#REF!</definedName>
    <definedName name="___________________R84JH">[6]BASE!$D$172</definedName>
    <definedName name="___________________REP43">[8]BASE!$D$136</definedName>
    <definedName name="___________________TEP44" localSheetId="4">#N/A</definedName>
    <definedName name="___________________TEP44" localSheetId="5">#N/A</definedName>
    <definedName name="___________________TEP44">#N/A</definedName>
    <definedName name="___________________TPE1132" localSheetId="4">#N/A</definedName>
    <definedName name="___________________TPE1132" localSheetId="5">#N/A</definedName>
    <definedName name="___________________TPE1132">#N/A</definedName>
    <definedName name="___________________TPE12" localSheetId="4">#REF!</definedName>
    <definedName name="___________________TPE12" localSheetId="5">#REF!</definedName>
    <definedName name="___________________TPE12">#REF!</definedName>
    <definedName name="___________________TPE1331" localSheetId="4">#N/A</definedName>
    <definedName name="___________________TPE1331" localSheetId="5">#N/A</definedName>
    <definedName name="___________________TPE1331">#N/A</definedName>
    <definedName name="___________________TPE1702" localSheetId="4">#N/A</definedName>
    <definedName name="___________________TPE1702" localSheetId="5">#N/A</definedName>
    <definedName name="___________________TPE1702">#N/A</definedName>
    <definedName name="___________________TPE1703" localSheetId="4">#N/A</definedName>
    <definedName name="___________________TPE1703" localSheetId="5">#N/A</definedName>
    <definedName name="___________________TPE1703">#N/A</definedName>
    <definedName name="___________________TPE1704" localSheetId="4">#N/A</definedName>
    <definedName name="___________________TPE1704" localSheetId="5">#N/A</definedName>
    <definedName name="___________________TPE1704">#N/A</definedName>
    <definedName name="___________________TPE1706" localSheetId="4">#N/A</definedName>
    <definedName name="___________________TPE1706" localSheetId="5">#N/A</definedName>
    <definedName name="___________________TPE1706">#N/A</definedName>
    <definedName name="___________________TPE1708" localSheetId="4">#N/A</definedName>
    <definedName name="___________________TPE1708" localSheetId="5">#N/A</definedName>
    <definedName name="___________________TPE1708">#N/A</definedName>
    <definedName name="___________________TPE1710" localSheetId="4">#N/A</definedName>
    <definedName name="___________________TPE1710" localSheetId="5">#N/A</definedName>
    <definedName name="___________________TPE1710">#N/A</definedName>
    <definedName name="___________________TPE1735" localSheetId="4">#N/A</definedName>
    <definedName name="___________________TPE1735" localSheetId="5">#N/A</definedName>
    <definedName name="___________________TPE1735">#N/A</definedName>
    <definedName name="___________________TPE1763" localSheetId="4">#N/A</definedName>
    <definedName name="___________________TPE1763" localSheetId="5">#N/A</definedName>
    <definedName name="___________________TPE1763">#N/A</definedName>
    <definedName name="___________________TPE1790" localSheetId="4">#N/A</definedName>
    <definedName name="___________________TPE1790" localSheetId="5">#N/A</definedName>
    <definedName name="___________________TPE1790">#N/A</definedName>
    <definedName name="___________________TPF12" localSheetId="4">[3]BASE!$D$217</definedName>
    <definedName name="___________________TPF12" localSheetId="5">[3]BASE!$D$217</definedName>
    <definedName name="___________________TPF12" localSheetId="1">[4]BASE!$D$217</definedName>
    <definedName name="___________________TPF12">[3]BASE!$D$217</definedName>
    <definedName name="___________________TUZ22" localSheetId="4">'[3]BASE ORIGINAL'!#REF!</definedName>
    <definedName name="___________________TUZ22" localSheetId="5">'[3]BASE ORIGINAL'!#REF!</definedName>
    <definedName name="___________________TUZ22" localSheetId="1">'[4]BASE ORIGINAL'!#REF!</definedName>
    <definedName name="___________________TUZ22">'[3]BASE ORIGINAL'!#REF!</definedName>
    <definedName name="___________________TUZ36" localSheetId="4">'[3]BASE ORIGINAL'!#REF!</definedName>
    <definedName name="___________________TUZ36" localSheetId="5">'[3]BASE ORIGINAL'!#REF!</definedName>
    <definedName name="___________________TUZ36" localSheetId="1">'[4]BASE ORIGINAL'!#REF!</definedName>
    <definedName name="___________________TUZ36">'[3]BASE ORIGINAL'!#REF!</definedName>
    <definedName name="___________________TZ2110" localSheetId="4">[3]BASE!$D$79</definedName>
    <definedName name="___________________TZ2110" localSheetId="5">[3]BASE!$D$79</definedName>
    <definedName name="___________________TZ2110" localSheetId="1">[4]BASE!$D$79</definedName>
    <definedName name="___________________TZ2110">[3]BASE!$D$79</definedName>
    <definedName name="___________________TZ214" localSheetId="4">#N/A</definedName>
    <definedName name="___________________TZ214" localSheetId="5">#N/A</definedName>
    <definedName name="___________________TZ214">#N/A</definedName>
    <definedName name="___________________TZ216" localSheetId="4">#N/A</definedName>
    <definedName name="___________________TZ216" localSheetId="5">#N/A</definedName>
    <definedName name="___________________TZ216">#N/A</definedName>
    <definedName name="___________________TZ268">[6]BASE!$D$85</definedName>
    <definedName name="___________________TZ323" localSheetId="4">'[3]BASE ORIGINAL'!#REF!</definedName>
    <definedName name="___________________TZ323" localSheetId="5">'[3]BASE ORIGINAL'!#REF!</definedName>
    <definedName name="___________________TZ323" localSheetId="1">'[4]BASE ORIGINAL'!#REF!</definedName>
    <definedName name="___________________TZ323">'[3]BASE ORIGINAL'!#REF!</definedName>
    <definedName name="___________________TZ324" localSheetId="4">'[3]BASE ORIGINAL'!#REF!</definedName>
    <definedName name="___________________TZ324" localSheetId="5">'[3]BASE ORIGINAL'!#REF!</definedName>
    <definedName name="___________________TZ324" localSheetId="1">'[4]BASE ORIGINAL'!#REF!</definedName>
    <definedName name="___________________TZ324">'[3]BASE ORIGINAL'!#REF!</definedName>
    <definedName name="___________________TZ32510" localSheetId="4">#N/A</definedName>
    <definedName name="___________________TZ32510" localSheetId="5">#N/A</definedName>
    <definedName name="___________________TZ32510">#N/A</definedName>
    <definedName name="__________________ADH12" localSheetId="4">[3]BASE!$D$218</definedName>
    <definedName name="__________________ADH12" localSheetId="5">[3]BASE!$D$218</definedName>
    <definedName name="__________________ADH12" localSheetId="1">[4]BASE!$D$218</definedName>
    <definedName name="__________________ADH12">[3]BASE!$D$218</definedName>
    <definedName name="__________________ADM12" localSheetId="4">[3]BASE!$D$219</definedName>
    <definedName name="__________________ADM12" localSheetId="5">[3]BASE!$D$219</definedName>
    <definedName name="__________________ADM12" localSheetId="1">[4]BASE!$D$219</definedName>
    <definedName name="__________________ADM12">[3]BASE!$D$219</definedName>
    <definedName name="__________________ADM4" localSheetId="4">[3]BASE!$D$120</definedName>
    <definedName name="__________________ADM4" localSheetId="5">[3]BASE!$D$120</definedName>
    <definedName name="__________________ADM4" localSheetId="1">[4]BASE!$D$120</definedName>
    <definedName name="__________________ADM4">[3]BASE!$D$120</definedName>
    <definedName name="__________________AIU1" localSheetId="4">#REF!</definedName>
    <definedName name="__________________AIU1" localSheetId="5">#REF!</definedName>
    <definedName name="__________________AIU1">#REF!</definedName>
    <definedName name="__________________AIU2">[5]BASE!$C$5</definedName>
    <definedName name="__________________AIU3">[14]BASE!$C$3</definedName>
    <definedName name="__________________BAZ10" localSheetId="4">[3]BASE!$D$270</definedName>
    <definedName name="__________________BAZ10" localSheetId="5">[3]BASE!$D$270</definedName>
    <definedName name="__________________BAZ10" localSheetId="1">[4]BASE!$D$270</definedName>
    <definedName name="__________________BAZ10">[3]BASE!$D$270</definedName>
    <definedName name="__________________BLO20" localSheetId="4">[3]BASE!$D$56</definedName>
    <definedName name="__________________BLO20" localSheetId="5">[3]BASE!$D$56</definedName>
    <definedName name="__________________BLO20" localSheetId="1">[4]BASE!$D$56</definedName>
    <definedName name="__________________BLO20">[3]BASE!$D$56</definedName>
    <definedName name="__________________CAN28" localSheetId="4">[3]BASE!$D$315</definedName>
    <definedName name="__________________CAN28" localSheetId="5">[3]BASE!$D$315</definedName>
    <definedName name="__________________CAN28" localSheetId="1">[4]BASE!$D$315</definedName>
    <definedName name="__________________CAN28">[3]BASE!$D$315</definedName>
    <definedName name="__________________Cod1" localSheetId="4">#REF!</definedName>
    <definedName name="__________________Cod1" localSheetId="5">#REF!</definedName>
    <definedName name="__________________Cod1">#REF!</definedName>
    <definedName name="__________________CUA44" localSheetId="4">[3]BASE!$D$253</definedName>
    <definedName name="__________________CUA44" localSheetId="5">[3]BASE!$D$253</definedName>
    <definedName name="__________________CUA44" localSheetId="1">[4]BASE!$D$253</definedName>
    <definedName name="__________________CUA44">[3]BASE!$D$253</definedName>
    <definedName name="__________________LA124" localSheetId="4">[3]BASE!$D$64</definedName>
    <definedName name="__________________LA124" localSheetId="5">[3]BASE!$D$64</definedName>
    <definedName name="__________________LA124" localSheetId="1">[4]BASE!$D$64</definedName>
    <definedName name="__________________LA124">[3]BASE!$D$64</definedName>
    <definedName name="__________________LAC18">[6]BASE!$D$252</definedName>
    <definedName name="__________________Po2">[7]REAJUSTESACTA1PROVI!#REF!</definedName>
    <definedName name="__________________R84JH">[6]BASE!$D$172</definedName>
    <definedName name="__________________REP43">[8]BASE!$D$136</definedName>
    <definedName name="__________________TEP44" localSheetId="4">#N/A</definedName>
    <definedName name="__________________TEP44" localSheetId="5">#N/A</definedName>
    <definedName name="__________________TEP44">#N/A</definedName>
    <definedName name="__________________TPE1132" localSheetId="4">#N/A</definedName>
    <definedName name="__________________TPE1132" localSheetId="5">#N/A</definedName>
    <definedName name="__________________TPE1132">#N/A</definedName>
    <definedName name="__________________TPE12" localSheetId="4">#REF!</definedName>
    <definedName name="__________________TPE12" localSheetId="5">#REF!</definedName>
    <definedName name="__________________TPE12">#REF!</definedName>
    <definedName name="__________________TPE1331" localSheetId="4">#N/A</definedName>
    <definedName name="__________________TPE1331" localSheetId="5">#N/A</definedName>
    <definedName name="__________________TPE1331">#N/A</definedName>
    <definedName name="__________________TPE1702" localSheetId="4">#N/A</definedName>
    <definedName name="__________________TPE1702" localSheetId="5">#N/A</definedName>
    <definedName name="__________________TPE1702">#N/A</definedName>
    <definedName name="__________________TPE1703" localSheetId="4">#N/A</definedName>
    <definedName name="__________________TPE1703" localSheetId="5">#N/A</definedName>
    <definedName name="__________________TPE1703">#N/A</definedName>
    <definedName name="__________________TPE1704" localSheetId="4">#N/A</definedName>
    <definedName name="__________________TPE1704" localSheetId="5">#N/A</definedName>
    <definedName name="__________________TPE1704">#N/A</definedName>
    <definedName name="__________________TPE1706" localSheetId="4">#N/A</definedName>
    <definedName name="__________________TPE1706" localSheetId="5">#N/A</definedName>
    <definedName name="__________________TPE1706">#N/A</definedName>
    <definedName name="__________________TPE1708" localSheetId="4">#N/A</definedName>
    <definedName name="__________________TPE1708" localSheetId="5">#N/A</definedName>
    <definedName name="__________________TPE1708">#N/A</definedName>
    <definedName name="__________________TPE1710" localSheetId="4">#N/A</definedName>
    <definedName name="__________________TPE1710" localSheetId="5">#N/A</definedName>
    <definedName name="__________________TPE1710">#N/A</definedName>
    <definedName name="__________________TPE1735" localSheetId="4">#N/A</definedName>
    <definedName name="__________________TPE1735" localSheetId="5">#N/A</definedName>
    <definedName name="__________________TPE1735">#N/A</definedName>
    <definedName name="__________________TPE1763" localSheetId="4">#N/A</definedName>
    <definedName name="__________________TPE1763" localSheetId="5">#N/A</definedName>
    <definedName name="__________________TPE1763">#N/A</definedName>
    <definedName name="__________________TPE1790" localSheetId="4">#N/A</definedName>
    <definedName name="__________________TPE1790" localSheetId="5">#N/A</definedName>
    <definedName name="__________________TPE1790">#N/A</definedName>
    <definedName name="__________________TPF12" localSheetId="4">[3]BASE!$D$217</definedName>
    <definedName name="__________________TPF12" localSheetId="5">[3]BASE!$D$217</definedName>
    <definedName name="__________________TPF12" localSheetId="1">[4]BASE!$D$217</definedName>
    <definedName name="__________________TPF12">[3]BASE!$D$217</definedName>
    <definedName name="__________________TUZ22" localSheetId="4">'[3]BASE ORIGINAL'!#REF!</definedName>
    <definedName name="__________________TUZ22" localSheetId="5">'[3]BASE ORIGINAL'!#REF!</definedName>
    <definedName name="__________________TUZ22" localSheetId="1">'[4]BASE ORIGINAL'!#REF!</definedName>
    <definedName name="__________________TUZ22">'[3]BASE ORIGINAL'!#REF!</definedName>
    <definedName name="__________________TUZ36" localSheetId="4">'[3]BASE ORIGINAL'!#REF!</definedName>
    <definedName name="__________________TUZ36" localSheetId="5">'[3]BASE ORIGINAL'!#REF!</definedName>
    <definedName name="__________________TUZ36" localSheetId="1">'[4]BASE ORIGINAL'!#REF!</definedName>
    <definedName name="__________________TUZ36">'[3]BASE ORIGINAL'!#REF!</definedName>
    <definedName name="__________________TZ2110" localSheetId="4">[3]BASE!$D$79</definedName>
    <definedName name="__________________TZ2110" localSheetId="5">[3]BASE!$D$79</definedName>
    <definedName name="__________________TZ2110" localSheetId="1">[4]BASE!$D$79</definedName>
    <definedName name="__________________TZ2110">[3]BASE!$D$79</definedName>
    <definedName name="__________________TZ214" localSheetId="4">#N/A</definedName>
    <definedName name="__________________TZ214" localSheetId="5">#N/A</definedName>
    <definedName name="__________________TZ214">#N/A</definedName>
    <definedName name="__________________TZ216" localSheetId="4">#N/A</definedName>
    <definedName name="__________________TZ216" localSheetId="5">#N/A</definedName>
    <definedName name="__________________TZ216">#N/A</definedName>
    <definedName name="__________________TZ268">[6]BASE!$D$85</definedName>
    <definedName name="__________________TZ323" localSheetId="4">'[3]BASE ORIGINAL'!#REF!</definedName>
    <definedName name="__________________TZ323" localSheetId="5">'[3]BASE ORIGINAL'!#REF!</definedName>
    <definedName name="__________________TZ323" localSheetId="1">'[4]BASE ORIGINAL'!#REF!</definedName>
    <definedName name="__________________TZ323">'[3]BASE ORIGINAL'!#REF!</definedName>
    <definedName name="__________________TZ324" localSheetId="4">'[3]BASE ORIGINAL'!#REF!</definedName>
    <definedName name="__________________TZ324" localSheetId="5">'[3]BASE ORIGINAL'!#REF!</definedName>
    <definedName name="__________________TZ324" localSheetId="1">'[4]BASE ORIGINAL'!#REF!</definedName>
    <definedName name="__________________TZ324">'[3]BASE ORIGINAL'!#REF!</definedName>
    <definedName name="__________________TZ32510" localSheetId="4">#N/A</definedName>
    <definedName name="__________________TZ32510" localSheetId="5">#N/A</definedName>
    <definedName name="__________________TZ32510">#N/A</definedName>
    <definedName name="_________________ADH12" localSheetId="4">[3]BASE!$D$218</definedName>
    <definedName name="_________________ADH12" localSheetId="5">[3]BASE!$D$218</definedName>
    <definedName name="_________________ADH12" localSheetId="1">[4]BASE!$D$218</definedName>
    <definedName name="_________________ADH12">[3]BASE!$D$218</definedName>
    <definedName name="_________________ADM12" localSheetId="4">[3]BASE!$D$219</definedName>
    <definedName name="_________________ADM12" localSheetId="5">[3]BASE!$D$219</definedName>
    <definedName name="_________________ADM12" localSheetId="1">[4]BASE!$D$219</definedName>
    <definedName name="_________________ADM12">[3]BASE!$D$219</definedName>
    <definedName name="_________________ADM4" localSheetId="4">[3]BASE!$D$120</definedName>
    <definedName name="_________________ADM4" localSheetId="5">[3]BASE!$D$120</definedName>
    <definedName name="_________________ADM4" localSheetId="1">[4]BASE!$D$120</definedName>
    <definedName name="_________________ADM4">[3]BASE!$D$120</definedName>
    <definedName name="_________________AIU1" localSheetId="4">#REF!</definedName>
    <definedName name="_________________AIU1" localSheetId="5">#REF!</definedName>
    <definedName name="_________________AIU1">#REF!</definedName>
    <definedName name="_________________AIU2">[5]BASE!$C$5</definedName>
    <definedName name="_________________AIU3">[14]BASE!$C$3</definedName>
    <definedName name="_________________BAZ10" localSheetId="4">[3]BASE!$D$270</definedName>
    <definedName name="_________________BAZ10" localSheetId="5">[3]BASE!$D$270</definedName>
    <definedName name="_________________BAZ10" localSheetId="1">[4]BASE!$D$270</definedName>
    <definedName name="_________________BAZ10">[3]BASE!$D$270</definedName>
    <definedName name="_________________BLO20" localSheetId="4">[3]BASE!$D$56</definedName>
    <definedName name="_________________BLO20" localSheetId="5">[3]BASE!$D$56</definedName>
    <definedName name="_________________BLO20" localSheetId="1">[4]BASE!$D$56</definedName>
    <definedName name="_________________BLO20">[3]BASE!$D$56</definedName>
    <definedName name="_________________CAN28" localSheetId="4">[3]BASE!$D$315</definedName>
    <definedName name="_________________CAN28" localSheetId="5">[3]BASE!$D$315</definedName>
    <definedName name="_________________CAN28" localSheetId="1">[4]BASE!$D$315</definedName>
    <definedName name="_________________CAN28">[3]BASE!$D$315</definedName>
    <definedName name="_________________Cod1" localSheetId="4">#REF!</definedName>
    <definedName name="_________________Cod1" localSheetId="5">#REF!</definedName>
    <definedName name="_________________Cod1">#REF!</definedName>
    <definedName name="_________________CUA44" localSheetId="4">[3]BASE!$D$253</definedName>
    <definedName name="_________________CUA44" localSheetId="5">[3]BASE!$D$253</definedName>
    <definedName name="_________________CUA44" localSheetId="1">[4]BASE!$D$253</definedName>
    <definedName name="_________________CUA44">[3]BASE!$D$253</definedName>
    <definedName name="_________________LA124" localSheetId="4">[3]BASE!$D$64</definedName>
    <definedName name="_________________LA124" localSheetId="5">[3]BASE!$D$64</definedName>
    <definedName name="_________________LA124" localSheetId="1">[4]BASE!$D$64</definedName>
    <definedName name="_________________LA124">[3]BASE!$D$64</definedName>
    <definedName name="_________________LAC18">[6]BASE!$D$252</definedName>
    <definedName name="_________________Po2">[7]REAJUSTESACTA1PROVI!#REF!</definedName>
    <definedName name="_________________R84JH">[6]BASE!$D$172</definedName>
    <definedName name="_________________REP43">[8]BASE!$D$136</definedName>
    <definedName name="_________________TEP44" localSheetId="4">#N/A</definedName>
    <definedName name="_________________TEP44" localSheetId="5">#N/A</definedName>
    <definedName name="_________________TEP44">#N/A</definedName>
    <definedName name="_________________TPE1132" localSheetId="4">#N/A</definedName>
    <definedName name="_________________TPE1132" localSheetId="5">#N/A</definedName>
    <definedName name="_________________TPE1132">#N/A</definedName>
    <definedName name="_________________TPE12" localSheetId="4">#REF!</definedName>
    <definedName name="_________________TPE12" localSheetId="5">#REF!</definedName>
    <definedName name="_________________TPE12">#REF!</definedName>
    <definedName name="_________________TPE1331" localSheetId="4">#N/A</definedName>
    <definedName name="_________________TPE1331" localSheetId="5">#N/A</definedName>
    <definedName name="_________________TPE1331">#N/A</definedName>
    <definedName name="_________________TPE1702" localSheetId="4">#N/A</definedName>
    <definedName name="_________________TPE1702" localSheetId="5">#N/A</definedName>
    <definedName name="_________________TPE1702">#N/A</definedName>
    <definedName name="_________________TPE1703" localSheetId="4">#N/A</definedName>
    <definedName name="_________________TPE1703" localSheetId="5">#N/A</definedName>
    <definedName name="_________________TPE1703">#N/A</definedName>
    <definedName name="_________________TPE1704" localSheetId="4">#N/A</definedName>
    <definedName name="_________________TPE1704" localSheetId="5">#N/A</definedName>
    <definedName name="_________________TPE1704">#N/A</definedName>
    <definedName name="_________________TPE1706" localSheetId="4">#N/A</definedName>
    <definedName name="_________________TPE1706" localSheetId="5">#N/A</definedName>
    <definedName name="_________________TPE1706">#N/A</definedName>
    <definedName name="_________________TPE1708" localSheetId="4">#N/A</definedName>
    <definedName name="_________________TPE1708" localSheetId="5">#N/A</definedName>
    <definedName name="_________________TPE1708">#N/A</definedName>
    <definedName name="_________________TPE1710" localSheetId="4">#N/A</definedName>
    <definedName name="_________________TPE1710" localSheetId="5">#N/A</definedName>
    <definedName name="_________________TPE1710">#N/A</definedName>
    <definedName name="_________________TPE1735" localSheetId="4">#N/A</definedName>
    <definedName name="_________________TPE1735" localSheetId="5">#N/A</definedName>
    <definedName name="_________________TPE1735">#N/A</definedName>
    <definedName name="_________________TPE1763" localSheetId="4">#N/A</definedName>
    <definedName name="_________________TPE1763" localSheetId="5">#N/A</definedName>
    <definedName name="_________________TPE1763">#N/A</definedName>
    <definedName name="_________________TPE1790" localSheetId="4">#N/A</definedName>
    <definedName name="_________________TPE1790" localSheetId="5">#N/A</definedName>
    <definedName name="_________________TPE1790">#N/A</definedName>
    <definedName name="_________________TPF12" localSheetId="4">[3]BASE!$D$217</definedName>
    <definedName name="_________________TPF12" localSheetId="5">[3]BASE!$D$217</definedName>
    <definedName name="_________________TPF12" localSheetId="1">[4]BASE!$D$217</definedName>
    <definedName name="_________________TPF12">[3]BASE!$D$217</definedName>
    <definedName name="_________________TUZ22" localSheetId="4">'[3]BASE ORIGINAL'!#REF!</definedName>
    <definedName name="_________________TUZ22" localSheetId="5">'[3]BASE ORIGINAL'!#REF!</definedName>
    <definedName name="_________________TUZ22" localSheetId="1">'[4]BASE ORIGINAL'!#REF!</definedName>
    <definedName name="_________________TUZ22">'[3]BASE ORIGINAL'!#REF!</definedName>
    <definedName name="_________________TUZ36" localSheetId="4">'[3]BASE ORIGINAL'!#REF!</definedName>
    <definedName name="_________________TUZ36" localSheetId="5">'[3]BASE ORIGINAL'!#REF!</definedName>
    <definedName name="_________________TUZ36" localSheetId="1">'[4]BASE ORIGINAL'!#REF!</definedName>
    <definedName name="_________________TUZ36">'[3]BASE ORIGINAL'!#REF!</definedName>
    <definedName name="_________________TZ2110" localSheetId="4">[3]BASE!$D$79</definedName>
    <definedName name="_________________TZ2110" localSheetId="5">[3]BASE!$D$79</definedName>
    <definedName name="_________________TZ2110" localSheetId="1">[4]BASE!$D$79</definedName>
    <definedName name="_________________TZ2110">[3]BASE!$D$79</definedName>
    <definedName name="_________________TZ214" localSheetId="4">#N/A</definedName>
    <definedName name="_________________TZ214" localSheetId="5">#N/A</definedName>
    <definedName name="_________________TZ214">#N/A</definedName>
    <definedName name="_________________TZ216" localSheetId="4">#N/A</definedName>
    <definedName name="_________________TZ216" localSheetId="5">#N/A</definedName>
    <definedName name="_________________TZ216">#N/A</definedName>
    <definedName name="_________________TZ268">[6]BASE!$D$85</definedName>
    <definedName name="_________________TZ323" localSheetId="4">'[3]BASE ORIGINAL'!#REF!</definedName>
    <definedName name="_________________TZ323" localSheetId="5">'[3]BASE ORIGINAL'!#REF!</definedName>
    <definedName name="_________________TZ323" localSheetId="1">'[4]BASE ORIGINAL'!#REF!</definedName>
    <definedName name="_________________TZ323">'[3]BASE ORIGINAL'!#REF!</definedName>
    <definedName name="_________________TZ324" localSheetId="4">'[3]BASE ORIGINAL'!#REF!</definedName>
    <definedName name="_________________TZ324" localSheetId="5">'[3]BASE ORIGINAL'!#REF!</definedName>
    <definedName name="_________________TZ324" localSheetId="1">'[4]BASE ORIGINAL'!#REF!</definedName>
    <definedName name="_________________TZ324">'[3]BASE ORIGINAL'!#REF!</definedName>
    <definedName name="_________________TZ32510" localSheetId="4">#N/A</definedName>
    <definedName name="_________________TZ32510" localSheetId="5">#N/A</definedName>
    <definedName name="_________________TZ32510">#N/A</definedName>
    <definedName name="________________ADH12" localSheetId="4">[3]BASE!$D$218</definedName>
    <definedName name="________________ADH12" localSheetId="5">[3]BASE!$D$218</definedName>
    <definedName name="________________ADH12" localSheetId="1">[4]BASE!$D$218</definedName>
    <definedName name="________________ADH12">[3]BASE!$D$218</definedName>
    <definedName name="________________ADM12" localSheetId="4">[3]BASE!$D$219</definedName>
    <definedName name="________________ADM12" localSheetId="5">[3]BASE!$D$219</definedName>
    <definedName name="________________ADM12" localSheetId="1">[4]BASE!$D$219</definedName>
    <definedName name="________________ADM12">[3]BASE!$D$219</definedName>
    <definedName name="________________ADM4" localSheetId="4">[3]BASE!$D$120</definedName>
    <definedName name="________________ADM4" localSheetId="5">[3]BASE!$D$120</definedName>
    <definedName name="________________ADM4" localSheetId="1">[4]BASE!$D$120</definedName>
    <definedName name="________________ADM4">[3]BASE!$D$120</definedName>
    <definedName name="________________AIU1" localSheetId="4">#REF!</definedName>
    <definedName name="________________AIU1" localSheetId="5">#REF!</definedName>
    <definedName name="________________AIU1">#REF!</definedName>
    <definedName name="________________AIU2">[5]BASE!$C$5</definedName>
    <definedName name="________________AIU3">[14]BASE!$C$3</definedName>
    <definedName name="________________BAZ10" localSheetId="4">[3]BASE!$D$270</definedName>
    <definedName name="________________BAZ10" localSheetId="5">[3]BASE!$D$270</definedName>
    <definedName name="________________BAZ10" localSheetId="1">[4]BASE!$D$270</definedName>
    <definedName name="________________BAZ10">[3]BASE!$D$270</definedName>
    <definedName name="________________BLO20" localSheetId="4">[3]BASE!$D$56</definedName>
    <definedName name="________________BLO20" localSheetId="5">[3]BASE!$D$56</definedName>
    <definedName name="________________BLO20" localSheetId="1">[4]BASE!$D$56</definedName>
    <definedName name="________________BLO20">[3]BASE!$D$56</definedName>
    <definedName name="________________CAN28" localSheetId="4">[3]BASE!$D$315</definedName>
    <definedName name="________________CAN28" localSheetId="5">[3]BASE!$D$315</definedName>
    <definedName name="________________CAN28" localSheetId="1">[4]BASE!$D$315</definedName>
    <definedName name="________________CAN28">[3]BASE!$D$315</definedName>
    <definedName name="________________Cod1" localSheetId="4">#REF!</definedName>
    <definedName name="________________Cod1" localSheetId="5">#REF!</definedName>
    <definedName name="________________Cod1">#REF!</definedName>
    <definedName name="________________CUA44" localSheetId="4">[3]BASE!$D$253</definedName>
    <definedName name="________________CUA44" localSheetId="5">[3]BASE!$D$253</definedName>
    <definedName name="________________CUA44" localSheetId="1">[4]BASE!$D$253</definedName>
    <definedName name="________________CUA44">[3]BASE!$D$253</definedName>
    <definedName name="________________LA124" localSheetId="4">[3]BASE!$D$64</definedName>
    <definedName name="________________LA124" localSheetId="5">[3]BASE!$D$64</definedName>
    <definedName name="________________LA124" localSheetId="1">[4]BASE!$D$64</definedName>
    <definedName name="________________LA124">[3]BASE!$D$64</definedName>
    <definedName name="________________LAC18">[6]BASE!$D$252</definedName>
    <definedName name="________________Po2">[7]REAJUSTESACTA1PROVI!#REF!</definedName>
    <definedName name="________________R84JH">[6]BASE!$D$172</definedName>
    <definedName name="________________REP43">[8]BASE!$D$136</definedName>
    <definedName name="________________TEP44" localSheetId="4">#N/A</definedName>
    <definedName name="________________TEP44" localSheetId="5">#N/A</definedName>
    <definedName name="________________TEP44">#N/A</definedName>
    <definedName name="________________TPE1132" localSheetId="4">#N/A</definedName>
    <definedName name="________________TPE1132" localSheetId="5">#N/A</definedName>
    <definedName name="________________TPE1132">#N/A</definedName>
    <definedName name="________________TPE12" localSheetId="4">#REF!</definedName>
    <definedName name="________________TPE12" localSheetId="5">#REF!</definedName>
    <definedName name="________________TPE12">#REF!</definedName>
    <definedName name="________________TPE1331" localSheetId="4">#N/A</definedName>
    <definedName name="________________TPE1331" localSheetId="5">#N/A</definedName>
    <definedName name="________________TPE1331">#N/A</definedName>
    <definedName name="________________TPE1702" localSheetId="4">#N/A</definedName>
    <definedName name="________________TPE1702" localSheetId="5">#N/A</definedName>
    <definedName name="________________TPE1702">#N/A</definedName>
    <definedName name="________________TPE1703" localSheetId="4">#N/A</definedName>
    <definedName name="________________TPE1703" localSheetId="5">#N/A</definedName>
    <definedName name="________________TPE1703">#N/A</definedName>
    <definedName name="________________TPE1704" localSheetId="4">#N/A</definedName>
    <definedName name="________________TPE1704" localSheetId="5">#N/A</definedName>
    <definedName name="________________TPE1704">#N/A</definedName>
    <definedName name="________________TPE1706" localSheetId="4">#N/A</definedName>
    <definedName name="________________TPE1706" localSheetId="5">#N/A</definedName>
    <definedName name="________________TPE1706">#N/A</definedName>
    <definedName name="________________TPE1708" localSheetId="4">#N/A</definedName>
    <definedName name="________________TPE1708" localSheetId="5">#N/A</definedName>
    <definedName name="________________TPE1708">#N/A</definedName>
    <definedName name="________________TPE1710" localSheetId="4">#N/A</definedName>
    <definedName name="________________TPE1710" localSheetId="5">#N/A</definedName>
    <definedName name="________________TPE1710">#N/A</definedName>
    <definedName name="________________TPE1735" localSheetId="4">#N/A</definedName>
    <definedName name="________________TPE1735" localSheetId="5">#N/A</definedName>
    <definedName name="________________TPE1735">#N/A</definedName>
    <definedName name="________________TPE1763" localSheetId="4">#N/A</definedName>
    <definedName name="________________TPE1763" localSheetId="5">#N/A</definedName>
    <definedName name="________________TPE1763">#N/A</definedName>
    <definedName name="________________TPE1790" localSheetId="4">#N/A</definedName>
    <definedName name="________________TPE1790" localSheetId="5">#N/A</definedName>
    <definedName name="________________TPE1790">#N/A</definedName>
    <definedName name="________________TPF12" localSheetId="4">[3]BASE!$D$217</definedName>
    <definedName name="________________TPF12" localSheetId="5">[3]BASE!$D$217</definedName>
    <definedName name="________________TPF12" localSheetId="1">[4]BASE!$D$217</definedName>
    <definedName name="________________TPF12">[3]BASE!$D$217</definedName>
    <definedName name="________________TUZ22" localSheetId="4">'[3]BASE ORIGINAL'!#REF!</definedName>
    <definedName name="________________TUZ22" localSheetId="5">'[3]BASE ORIGINAL'!#REF!</definedName>
    <definedName name="________________TUZ22" localSheetId="1">'[4]BASE ORIGINAL'!#REF!</definedName>
    <definedName name="________________TUZ22">'[3]BASE ORIGINAL'!#REF!</definedName>
    <definedName name="________________TUZ36" localSheetId="4">'[3]BASE ORIGINAL'!#REF!</definedName>
    <definedName name="________________TUZ36" localSheetId="5">'[3]BASE ORIGINAL'!#REF!</definedName>
    <definedName name="________________TUZ36" localSheetId="1">'[4]BASE ORIGINAL'!#REF!</definedName>
    <definedName name="________________TUZ36">'[3]BASE ORIGINAL'!#REF!</definedName>
    <definedName name="________________TZ2110" localSheetId="4">[3]BASE!$D$79</definedName>
    <definedName name="________________TZ2110" localSheetId="5">[3]BASE!$D$79</definedName>
    <definedName name="________________TZ2110" localSheetId="1">[4]BASE!$D$79</definedName>
    <definedName name="________________TZ2110">[3]BASE!$D$79</definedName>
    <definedName name="________________TZ214" localSheetId="4">#N/A</definedName>
    <definedName name="________________TZ214" localSheetId="5">#N/A</definedName>
    <definedName name="________________TZ214">#N/A</definedName>
    <definedName name="________________TZ216" localSheetId="4">#N/A</definedName>
    <definedName name="________________TZ216" localSheetId="5">#N/A</definedName>
    <definedName name="________________TZ216">#N/A</definedName>
    <definedName name="________________TZ268">[6]BASE!$D$85</definedName>
    <definedName name="________________TZ323" localSheetId="4">'[3]BASE ORIGINAL'!#REF!</definedName>
    <definedName name="________________TZ323" localSheetId="5">'[3]BASE ORIGINAL'!#REF!</definedName>
    <definedName name="________________TZ323" localSheetId="1">'[4]BASE ORIGINAL'!#REF!</definedName>
    <definedName name="________________TZ323">'[3]BASE ORIGINAL'!#REF!</definedName>
    <definedName name="________________TZ324" localSheetId="4">'[3]BASE ORIGINAL'!#REF!</definedName>
    <definedName name="________________TZ324" localSheetId="5">'[3]BASE ORIGINAL'!#REF!</definedName>
    <definedName name="________________TZ324" localSheetId="1">'[4]BASE ORIGINAL'!#REF!</definedName>
    <definedName name="________________TZ324">'[3]BASE ORIGINAL'!#REF!</definedName>
    <definedName name="________________TZ32510" localSheetId="4">#N/A</definedName>
    <definedName name="________________TZ32510" localSheetId="5">#N/A</definedName>
    <definedName name="________________TZ32510">#N/A</definedName>
    <definedName name="_______________ADH12" localSheetId="4">[3]BASE!$D$218</definedName>
    <definedName name="_______________ADH12" localSheetId="5">[3]BASE!$D$218</definedName>
    <definedName name="_______________ADH12" localSheetId="1">[4]BASE!$D$218</definedName>
    <definedName name="_______________ADH12">[3]BASE!$D$218</definedName>
    <definedName name="_______________ADM12" localSheetId="4">[3]BASE!$D$219</definedName>
    <definedName name="_______________ADM12" localSheetId="5">[3]BASE!$D$219</definedName>
    <definedName name="_______________ADM12" localSheetId="1">[4]BASE!$D$219</definedName>
    <definedName name="_______________ADM12">[3]BASE!$D$219</definedName>
    <definedName name="_______________ADM4" localSheetId="4">[3]BASE!$D$120</definedName>
    <definedName name="_______________ADM4" localSheetId="5">[3]BASE!$D$120</definedName>
    <definedName name="_______________ADM4" localSheetId="1">[4]BASE!$D$120</definedName>
    <definedName name="_______________ADM4">[3]BASE!$D$120</definedName>
    <definedName name="_______________AIU1" localSheetId="4">#REF!</definedName>
    <definedName name="_______________AIU1" localSheetId="5">#REF!</definedName>
    <definedName name="_______________AIU1">#REF!</definedName>
    <definedName name="_______________AIU2">[5]BASE!$C$5</definedName>
    <definedName name="_______________AIU3">[14]BASE!$C$3</definedName>
    <definedName name="_______________BAZ10" localSheetId="4">[3]BASE!$D$270</definedName>
    <definedName name="_______________BAZ10" localSheetId="5">[3]BASE!$D$270</definedName>
    <definedName name="_______________BAZ10" localSheetId="1">[4]BASE!$D$270</definedName>
    <definedName name="_______________BAZ10">[3]BASE!$D$270</definedName>
    <definedName name="_______________BLO20" localSheetId="4">[3]BASE!$D$56</definedName>
    <definedName name="_______________BLO20" localSheetId="5">[3]BASE!$D$56</definedName>
    <definedName name="_______________BLO20" localSheetId="1">[4]BASE!$D$56</definedName>
    <definedName name="_______________BLO20">[3]BASE!$D$56</definedName>
    <definedName name="_______________CAN28" localSheetId="4">[3]BASE!$D$315</definedName>
    <definedName name="_______________CAN28" localSheetId="5">[3]BASE!$D$315</definedName>
    <definedName name="_______________CAN28" localSheetId="1">[4]BASE!$D$315</definedName>
    <definedName name="_______________CAN28">[3]BASE!$D$315</definedName>
    <definedName name="_______________Cod1" localSheetId="4">#REF!</definedName>
    <definedName name="_______________Cod1" localSheetId="5">#REF!</definedName>
    <definedName name="_______________Cod1">#REF!</definedName>
    <definedName name="_______________CUA44" localSheetId="4">[3]BASE!$D$253</definedName>
    <definedName name="_______________CUA44" localSheetId="5">[3]BASE!$D$253</definedName>
    <definedName name="_______________CUA44" localSheetId="1">[4]BASE!$D$253</definedName>
    <definedName name="_______________CUA44">[3]BASE!$D$253</definedName>
    <definedName name="_______________LA124" localSheetId="4">[3]BASE!$D$64</definedName>
    <definedName name="_______________LA124" localSheetId="5">[3]BASE!$D$64</definedName>
    <definedName name="_______________LA124" localSheetId="1">[4]BASE!$D$64</definedName>
    <definedName name="_______________LA124">[3]BASE!$D$64</definedName>
    <definedName name="_______________LAC18">[6]BASE!$D$252</definedName>
    <definedName name="_______________Po2">[7]REAJUSTESACTA1PROVI!#REF!</definedName>
    <definedName name="_______________R84JH">[6]BASE!$D$172</definedName>
    <definedName name="_______________REP43">[8]BASE!$D$136</definedName>
    <definedName name="_______________TEP44" localSheetId="4">#N/A</definedName>
    <definedName name="_______________TEP44" localSheetId="5">#N/A</definedName>
    <definedName name="_______________TEP44">#N/A</definedName>
    <definedName name="_______________TPE1132" localSheetId="4">#N/A</definedName>
    <definedName name="_______________TPE1132" localSheetId="5">#N/A</definedName>
    <definedName name="_______________TPE1132">#N/A</definedName>
    <definedName name="_______________TPE12" localSheetId="4">#REF!</definedName>
    <definedName name="_______________TPE12" localSheetId="5">#REF!</definedName>
    <definedName name="_______________TPE12">#REF!</definedName>
    <definedName name="_______________TPE1331" localSheetId="4">#N/A</definedName>
    <definedName name="_______________TPE1331" localSheetId="5">#N/A</definedName>
    <definedName name="_______________TPE1331">#N/A</definedName>
    <definedName name="_______________TPE1702" localSheetId="4">#N/A</definedName>
    <definedName name="_______________TPE1702" localSheetId="5">#N/A</definedName>
    <definedName name="_______________TPE1702">#N/A</definedName>
    <definedName name="_______________TPE1703" localSheetId="4">#N/A</definedName>
    <definedName name="_______________TPE1703" localSheetId="5">#N/A</definedName>
    <definedName name="_______________TPE1703">#N/A</definedName>
    <definedName name="_______________TPE1704" localSheetId="4">#N/A</definedName>
    <definedName name="_______________TPE1704" localSheetId="5">#N/A</definedName>
    <definedName name="_______________TPE1704">#N/A</definedName>
    <definedName name="_______________TPE1706" localSheetId="4">#N/A</definedName>
    <definedName name="_______________TPE1706" localSheetId="5">#N/A</definedName>
    <definedName name="_______________TPE1706">#N/A</definedName>
    <definedName name="_______________TPE1708" localSheetId="4">#N/A</definedName>
    <definedName name="_______________TPE1708" localSheetId="5">#N/A</definedName>
    <definedName name="_______________TPE1708">#N/A</definedName>
    <definedName name="_______________TPE1710" localSheetId="4">#N/A</definedName>
    <definedName name="_______________TPE1710" localSheetId="5">#N/A</definedName>
    <definedName name="_______________TPE1710">#N/A</definedName>
    <definedName name="_______________TPE1735" localSheetId="4">#N/A</definedName>
    <definedName name="_______________TPE1735" localSheetId="5">#N/A</definedName>
    <definedName name="_______________TPE1735">#N/A</definedName>
    <definedName name="_______________TPE1763" localSheetId="4">#N/A</definedName>
    <definedName name="_______________TPE1763" localSheetId="5">#N/A</definedName>
    <definedName name="_______________TPE1763">#N/A</definedName>
    <definedName name="_______________TPE1790" localSheetId="4">#N/A</definedName>
    <definedName name="_______________TPE1790" localSheetId="5">#N/A</definedName>
    <definedName name="_______________TPE1790">#N/A</definedName>
    <definedName name="_______________TPF12" localSheetId="4">[3]BASE!$D$217</definedName>
    <definedName name="_______________TPF12" localSheetId="5">[3]BASE!$D$217</definedName>
    <definedName name="_______________TPF12" localSheetId="1">[4]BASE!$D$217</definedName>
    <definedName name="_______________TPF12">[3]BASE!$D$217</definedName>
    <definedName name="_______________TUZ22" localSheetId="4">'[3]BASE ORIGINAL'!#REF!</definedName>
    <definedName name="_______________TUZ22" localSheetId="5">'[3]BASE ORIGINAL'!#REF!</definedName>
    <definedName name="_______________TUZ22" localSheetId="1">'[4]BASE ORIGINAL'!#REF!</definedName>
    <definedName name="_______________TUZ22">'[3]BASE ORIGINAL'!#REF!</definedName>
    <definedName name="_______________TUZ36" localSheetId="4">'[3]BASE ORIGINAL'!#REF!</definedName>
    <definedName name="_______________TUZ36" localSheetId="5">'[3]BASE ORIGINAL'!#REF!</definedName>
    <definedName name="_______________TUZ36" localSheetId="1">'[4]BASE ORIGINAL'!#REF!</definedName>
    <definedName name="_______________TUZ36">'[3]BASE ORIGINAL'!#REF!</definedName>
    <definedName name="_______________TZ2110" localSheetId="4">[3]BASE!$D$79</definedName>
    <definedName name="_______________TZ2110" localSheetId="5">[3]BASE!$D$79</definedName>
    <definedName name="_______________TZ2110" localSheetId="1">[4]BASE!$D$79</definedName>
    <definedName name="_______________TZ2110">[3]BASE!$D$79</definedName>
    <definedName name="_______________TZ214" localSheetId="4">#N/A</definedName>
    <definedName name="_______________TZ214" localSheetId="5">#N/A</definedName>
    <definedName name="_______________TZ214">#N/A</definedName>
    <definedName name="_______________TZ216" localSheetId="4">#N/A</definedName>
    <definedName name="_______________TZ216" localSheetId="5">#N/A</definedName>
    <definedName name="_______________TZ216">#N/A</definedName>
    <definedName name="_______________TZ268">[6]BASE!$D$85</definedName>
    <definedName name="_______________TZ323" localSheetId="4">'[3]BASE ORIGINAL'!#REF!</definedName>
    <definedName name="_______________TZ323" localSheetId="5">'[3]BASE ORIGINAL'!#REF!</definedName>
    <definedName name="_______________TZ323" localSheetId="1">'[4]BASE ORIGINAL'!#REF!</definedName>
    <definedName name="_______________TZ323">'[3]BASE ORIGINAL'!#REF!</definedName>
    <definedName name="_______________TZ324" localSheetId="4">'[3]BASE ORIGINAL'!#REF!</definedName>
    <definedName name="_______________TZ324" localSheetId="5">'[3]BASE ORIGINAL'!#REF!</definedName>
    <definedName name="_______________TZ324" localSheetId="1">'[4]BASE ORIGINAL'!#REF!</definedName>
    <definedName name="_______________TZ324">'[3]BASE ORIGINAL'!#REF!</definedName>
    <definedName name="_______________TZ32510" localSheetId="4">#N/A</definedName>
    <definedName name="_______________TZ32510" localSheetId="5">#N/A</definedName>
    <definedName name="_______________TZ32510">#N/A</definedName>
    <definedName name="______________ADH12" localSheetId="4">[3]BASE!$D$218</definedName>
    <definedName name="______________ADH12" localSheetId="5">[3]BASE!$D$218</definedName>
    <definedName name="______________ADH12" localSheetId="1">[4]BASE!$D$218</definedName>
    <definedName name="______________ADH12">[3]BASE!$D$218</definedName>
    <definedName name="______________ADM12" localSheetId="4">[3]BASE!$D$219</definedName>
    <definedName name="______________ADM12" localSheetId="5">[3]BASE!$D$219</definedName>
    <definedName name="______________ADM12" localSheetId="1">[4]BASE!$D$219</definedName>
    <definedName name="______________ADM12">[3]BASE!$D$219</definedName>
    <definedName name="______________ADM4" localSheetId="4">[3]BASE!$D$120</definedName>
    <definedName name="______________ADM4" localSheetId="5">[3]BASE!$D$120</definedName>
    <definedName name="______________ADM4" localSheetId="1">[4]BASE!$D$120</definedName>
    <definedName name="______________ADM4">[3]BASE!$D$120</definedName>
    <definedName name="______________AIU1" localSheetId="4">#REF!</definedName>
    <definedName name="______________AIU1" localSheetId="5">#REF!</definedName>
    <definedName name="______________AIU1">#REF!</definedName>
    <definedName name="______________AIU2">[5]BASE!$C$5</definedName>
    <definedName name="______________AIU3">[14]BASE!$C$3</definedName>
    <definedName name="______________BAZ10" localSheetId="4">[3]BASE!$D$270</definedName>
    <definedName name="______________BAZ10" localSheetId="5">[3]BASE!$D$270</definedName>
    <definedName name="______________BAZ10" localSheetId="1">[4]BASE!$D$270</definedName>
    <definedName name="______________BAZ10">[3]BASE!$D$270</definedName>
    <definedName name="______________BLO20" localSheetId="4">[3]BASE!$D$56</definedName>
    <definedName name="______________BLO20" localSheetId="5">[3]BASE!$D$56</definedName>
    <definedName name="______________BLO20" localSheetId="1">[4]BASE!$D$56</definedName>
    <definedName name="______________BLO20">[3]BASE!$D$56</definedName>
    <definedName name="______________CAN28" localSheetId="4">[3]BASE!$D$315</definedName>
    <definedName name="______________CAN28" localSheetId="5">[3]BASE!$D$315</definedName>
    <definedName name="______________CAN28" localSheetId="1">[4]BASE!$D$315</definedName>
    <definedName name="______________CAN28">[3]BASE!$D$315</definedName>
    <definedName name="______________Cod1" localSheetId="4">#REF!</definedName>
    <definedName name="______________Cod1" localSheetId="5">#REF!</definedName>
    <definedName name="______________Cod1">#REF!</definedName>
    <definedName name="______________CUA44" localSheetId="4">[3]BASE!$D$253</definedName>
    <definedName name="______________CUA44" localSheetId="5">[3]BASE!$D$253</definedName>
    <definedName name="______________CUA44" localSheetId="1">[4]BASE!$D$253</definedName>
    <definedName name="______________CUA44">[3]BASE!$D$253</definedName>
    <definedName name="______________LA124" localSheetId="4">[3]BASE!$D$64</definedName>
    <definedName name="______________LA124" localSheetId="5">[3]BASE!$D$64</definedName>
    <definedName name="______________LA124" localSheetId="1">[4]BASE!$D$64</definedName>
    <definedName name="______________LA124">[3]BASE!$D$64</definedName>
    <definedName name="______________LAC18">[6]BASE!$D$252</definedName>
    <definedName name="______________Po2">[7]REAJUSTESACTA1PROVI!#REF!</definedName>
    <definedName name="______________R84JH">[6]BASE!$D$172</definedName>
    <definedName name="______________REP43">[8]BASE!$D$136</definedName>
    <definedName name="______________TEP44" localSheetId="4">#N/A</definedName>
    <definedName name="______________TEP44" localSheetId="5">#N/A</definedName>
    <definedName name="______________TEP44">#N/A</definedName>
    <definedName name="______________TPE1132" localSheetId="4">#N/A</definedName>
    <definedName name="______________TPE1132" localSheetId="5">#N/A</definedName>
    <definedName name="______________TPE1132">#N/A</definedName>
    <definedName name="______________TPE12" localSheetId="4">#REF!</definedName>
    <definedName name="______________TPE12" localSheetId="5">#REF!</definedName>
    <definedName name="______________TPE12">#REF!</definedName>
    <definedName name="______________TPE1331" localSheetId="4">#N/A</definedName>
    <definedName name="______________TPE1331" localSheetId="5">#N/A</definedName>
    <definedName name="______________TPE1331">#N/A</definedName>
    <definedName name="______________TPE1702" localSheetId="4">#N/A</definedName>
    <definedName name="______________TPE1702" localSheetId="5">#N/A</definedName>
    <definedName name="______________TPE1702">#N/A</definedName>
    <definedName name="______________TPE1703" localSheetId="4">#N/A</definedName>
    <definedName name="______________TPE1703" localSheetId="5">#N/A</definedName>
    <definedName name="______________TPE1703">#N/A</definedName>
    <definedName name="______________TPE1704" localSheetId="4">#N/A</definedName>
    <definedName name="______________TPE1704" localSheetId="5">#N/A</definedName>
    <definedName name="______________TPE1704">#N/A</definedName>
    <definedName name="______________TPE1706" localSheetId="4">#N/A</definedName>
    <definedName name="______________TPE1706" localSheetId="5">#N/A</definedName>
    <definedName name="______________TPE1706">#N/A</definedName>
    <definedName name="______________TPE1708" localSheetId="4">#N/A</definedName>
    <definedName name="______________TPE1708" localSheetId="5">#N/A</definedName>
    <definedName name="______________TPE1708">#N/A</definedName>
    <definedName name="______________TPE1710" localSheetId="4">#N/A</definedName>
    <definedName name="______________TPE1710" localSheetId="5">#N/A</definedName>
    <definedName name="______________TPE1710">#N/A</definedName>
    <definedName name="______________TPE1735" localSheetId="4">#N/A</definedName>
    <definedName name="______________TPE1735" localSheetId="5">#N/A</definedName>
    <definedName name="______________TPE1735">#N/A</definedName>
    <definedName name="______________TPE1763" localSheetId="4">#N/A</definedName>
    <definedName name="______________TPE1763" localSheetId="5">#N/A</definedName>
    <definedName name="______________TPE1763">#N/A</definedName>
    <definedName name="______________TPE1790" localSheetId="4">#N/A</definedName>
    <definedName name="______________TPE1790" localSheetId="5">#N/A</definedName>
    <definedName name="______________TPE1790">#N/A</definedName>
    <definedName name="______________TPF12" localSheetId="4">[3]BASE!$D$217</definedName>
    <definedName name="______________TPF12" localSheetId="5">[3]BASE!$D$217</definedName>
    <definedName name="______________TPF12" localSheetId="1">[4]BASE!$D$217</definedName>
    <definedName name="______________TPF12">[3]BASE!$D$217</definedName>
    <definedName name="______________TUZ22" localSheetId="4">'[3]BASE ORIGINAL'!#REF!</definedName>
    <definedName name="______________TUZ22" localSheetId="5">'[3]BASE ORIGINAL'!#REF!</definedName>
    <definedName name="______________TUZ22" localSheetId="1">'[4]BASE ORIGINAL'!#REF!</definedName>
    <definedName name="______________TUZ22">'[3]BASE ORIGINAL'!#REF!</definedName>
    <definedName name="______________TUZ36" localSheetId="4">'[3]BASE ORIGINAL'!#REF!</definedName>
    <definedName name="______________TUZ36" localSheetId="5">'[3]BASE ORIGINAL'!#REF!</definedName>
    <definedName name="______________TUZ36" localSheetId="1">'[4]BASE ORIGINAL'!#REF!</definedName>
    <definedName name="______________TUZ36">'[3]BASE ORIGINAL'!#REF!</definedName>
    <definedName name="______________TZ2110" localSheetId="4">[3]BASE!$D$79</definedName>
    <definedName name="______________TZ2110" localSheetId="5">[3]BASE!$D$79</definedName>
    <definedName name="______________TZ2110" localSheetId="1">[4]BASE!$D$79</definedName>
    <definedName name="______________TZ2110">[3]BASE!$D$79</definedName>
    <definedName name="______________TZ214" localSheetId="4">#N/A</definedName>
    <definedName name="______________TZ214" localSheetId="5">#N/A</definedName>
    <definedName name="______________TZ214">#N/A</definedName>
    <definedName name="______________TZ216" localSheetId="4">#N/A</definedName>
    <definedName name="______________TZ216" localSheetId="5">#N/A</definedName>
    <definedName name="______________TZ216">#N/A</definedName>
    <definedName name="______________TZ268">[6]BASE!$D$85</definedName>
    <definedName name="______________TZ323" localSheetId="4">'[3]BASE ORIGINAL'!#REF!</definedName>
    <definedName name="______________TZ323" localSheetId="5">'[3]BASE ORIGINAL'!#REF!</definedName>
    <definedName name="______________TZ323" localSheetId="1">'[4]BASE ORIGINAL'!#REF!</definedName>
    <definedName name="______________TZ323">'[3]BASE ORIGINAL'!#REF!</definedName>
    <definedName name="______________TZ324" localSheetId="4">'[3]BASE ORIGINAL'!#REF!</definedName>
    <definedName name="______________TZ324" localSheetId="5">'[3]BASE ORIGINAL'!#REF!</definedName>
    <definedName name="______________TZ324" localSheetId="1">'[4]BASE ORIGINAL'!#REF!</definedName>
    <definedName name="______________TZ324">'[3]BASE ORIGINAL'!#REF!</definedName>
    <definedName name="______________TZ32510" localSheetId="4">#N/A</definedName>
    <definedName name="______________TZ32510" localSheetId="5">#N/A</definedName>
    <definedName name="______________TZ32510">#N/A</definedName>
    <definedName name="_____________ADH12" localSheetId="4">[3]BASE!$D$218</definedName>
    <definedName name="_____________ADH12" localSheetId="5">[3]BASE!$D$218</definedName>
    <definedName name="_____________ADH12" localSheetId="1">[4]BASE!$D$218</definedName>
    <definedName name="_____________ADH12">[3]BASE!$D$218</definedName>
    <definedName name="_____________ADM12" localSheetId="4">[3]BASE!$D$219</definedName>
    <definedName name="_____________ADM12" localSheetId="5">[3]BASE!$D$219</definedName>
    <definedName name="_____________ADM12" localSheetId="1">[4]BASE!$D$219</definedName>
    <definedName name="_____________ADM12">[3]BASE!$D$219</definedName>
    <definedName name="_____________ADM4" localSheetId="4">[3]BASE!$D$120</definedName>
    <definedName name="_____________ADM4" localSheetId="5">[3]BASE!$D$120</definedName>
    <definedName name="_____________ADM4" localSheetId="1">[4]BASE!$D$120</definedName>
    <definedName name="_____________ADM4">[3]BASE!$D$120</definedName>
    <definedName name="_____________AIU1" localSheetId="4">#REF!</definedName>
    <definedName name="_____________AIU1" localSheetId="5">#REF!</definedName>
    <definedName name="_____________AIU1">#REF!</definedName>
    <definedName name="_____________AIU2">[5]BASE!$C$5</definedName>
    <definedName name="_____________AIU3">[15]BASE!$C$3</definedName>
    <definedName name="_____________BAZ10" localSheetId="4">[3]BASE!$D$270</definedName>
    <definedName name="_____________BAZ10" localSheetId="5">[3]BASE!$D$270</definedName>
    <definedName name="_____________BAZ10" localSheetId="1">[4]BASE!$D$270</definedName>
    <definedName name="_____________BAZ10">[3]BASE!$D$270</definedName>
    <definedName name="_____________BLO20" localSheetId="4">[3]BASE!$D$56</definedName>
    <definedName name="_____________BLO20" localSheetId="5">[3]BASE!$D$56</definedName>
    <definedName name="_____________BLO20" localSheetId="1">[4]BASE!$D$56</definedName>
    <definedName name="_____________BLO20">[3]BASE!$D$56</definedName>
    <definedName name="_____________CAN28" localSheetId="4">[3]BASE!$D$315</definedName>
    <definedName name="_____________CAN28" localSheetId="5">[3]BASE!$D$315</definedName>
    <definedName name="_____________CAN28" localSheetId="1">[4]BASE!$D$315</definedName>
    <definedName name="_____________CAN28">[3]BASE!$D$315</definedName>
    <definedName name="_____________Cod1" localSheetId="4">#REF!</definedName>
    <definedName name="_____________Cod1" localSheetId="5">#REF!</definedName>
    <definedName name="_____________Cod1">#REF!</definedName>
    <definedName name="_____________CUA44" localSheetId="4">[3]BASE!$D$253</definedName>
    <definedName name="_____________CUA44" localSheetId="5">[3]BASE!$D$253</definedName>
    <definedName name="_____________CUA44" localSheetId="1">[4]BASE!$D$253</definedName>
    <definedName name="_____________CUA44">[3]BASE!$D$253</definedName>
    <definedName name="_____________LA124" localSheetId="4">[3]BASE!$D$64</definedName>
    <definedName name="_____________LA124" localSheetId="5">[3]BASE!$D$64</definedName>
    <definedName name="_____________LA124" localSheetId="1">[4]BASE!$D$64</definedName>
    <definedName name="_____________LA124">[3]BASE!$D$64</definedName>
    <definedName name="_____________LAC18">[6]BASE!$D$252</definedName>
    <definedName name="_____________Po2">[7]REAJUSTESACTA1PROVI!#REF!</definedName>
    <definedName name="_____________R84JH">[6]BASE!$D$172</definedName>
    <definedName name="_____________REP43">[8]BASE!$D$136</definedName>
    <definedName name="_____________TEP44" localSheetId="4">#N/A</definedName>
    <definedName name="_____________TEP44" localSheetId="5">#N/A</definedName>
    <definedName name="_____________TEP44">#N/A</definedName>
    <definedName name="_____________TPE1132" localSheetId="4">#N/A</definedName>
    <definedName name="_____________TPE1132" localSheetId="5">#N/A</definedName>
    <definedName name="_____________TPE1132">#N/A</definedName>
    <definedName name="_____________TPE12" localSheetId="4">#REF!</definedName>
    <definedName name="_____________TPE12" localSheetId="5">#REF!</definedName>
    <definedName name="_____________TPE12">#REF!</definedName>
    <definedName name="_____________TPE1331" localSheetId="4">#N/A</definedName>
    <definedName name="_____________TPE1331" localSheetId="5">#N/A</definedName>
    <definedName name="_____________TPE1331">#N/A</definedName>
    <definedName name="_____________TPE1702" localSheetId="4">#N/A</definedName>
    <definedName name="_____________TPE1702" localSheetId="5">#N/A</definedName>
    <definedName name="_____________TPE1702">#N/A</definedName>
    <definedName name="_____________TPE1703" localSheetId="4">#N/A</definedName>
    <definedName name="_____________TPE1703" localSheetId="5">#N/A</definedName>
    <definedName name="_____________TPE1703">#N/A</definedName>
    <definedName name="_____________TPE1704" localSheetId="4">#N/A</definedName>
    <definedName name="_____________TPE1704" localSheetId="5">#N/A</definedName>
    <definedName name="_____________TPE1704">#N/A</definedName>
    <definedName name="_____________TPE1706" localSheetId="4">#N/A</definedName>
    <definedName name="_____________TPE1706" localSheetId="5">#N/A</definedName>
    <definedName name="_____________TPE1706">#N/A</definedName>
    <definedName name="_____________TPE1708" localSheetId="4">#N/A</definedName>
    <definedName name="_____________TPE1708" localSheetId="5">#N/A</definedName>
    <definedName name="_____________TPE1708">#N/A</definedName>
    <definedName name="_____________TPE1710" localSheetId="4">#N/A</definedName>
    <definedName name="_____________TPE1710" localSheetId="5">#N/A</definedName>
    <definedName name="_____________TPE1710">#N/A</definedName>
    <definedName name="_____________TPE1735" localSheetId="4">#N/A</definedName>
    <definedName name="_____________TPE1735" localSheetId="5">#N/A</definedName>
    <definedName name="_____________TPE1735">#N/A</definedName>
    <definedName name="_____________TPE1763" localSheetId="4">#N/A</definedName>
    <definedName name="_____________TPE1763" localSheetId="5">#N/A</definedName>
    <definedName name="_____________TPE1763">#N/A</definedName>
    <definedName name="_____________TPE1790" localSheetId="4">#N/A</definedName>
    <definedName name="_____________TPE1790" localSheetId="5">#N/A</definedName>
    <definedName name="_____________TPE1790">#N/A</definedName>
    <definedName name="_____________TPF12" localSheetId="4">[3]BASE!$D$217</definedName>
    <definedName name="_____________TPF12" localSheetId="5">[3]BASE!$D$217</definedName>
    <definedName name="_____________TPF12" localSheetId="1">[4]BASE!$D$217</definedName>
    <definedName name="_____________TPF12">[3]BASE!$D$217</definedName>
    <definedName name="_____________TUZ22" localSheetId="4">'[3]BASE ORIGINAL'!#REF!</definedName>
    <definedName name="_____________TUZ22" localSheetId="5">'[3]BASE ORIGINAL'!#REF!</definedName>
    <definedName name="_____________TUZ22" localSheetId="1">'[4]BASE ORIGINAL'!#REF!</definedName>
    <definedName name="_____________TUZ22">'[3]BASE ORIGINAL'!#REF!</definedName>
    <definedName name="_____________TUZ36" localSheetId="4">'[3]BASE ORIGINAL'!#REF!</definedName>
    <definedName name="_____________TUZ36" localSheetId="5">'[3]BASE ORIGINAL'!#REF!</definedName>
    <definedName name="_____________TUZ36" localSheetId="1">'[4]BASE ORIGINAL'!#REF!</definedName>
    <definedName name="_____________TUZ36">'[3]BASE ORIGINAL'!#REF!</definedName>
    <definedName name="_____________TZ2110" localSheetId="4">[3]BASE!$D$79</definedName>
    <definedName name="_____________TZ2110" localSheetId="5">[3]BASE!$D$79</definedName>
    <definedName name="_____________TZ2110" localSheetId="1">[4]BASE!$D$79</definedName>
    <definedName name="_____________TZ2110">[3]BASE!$D$79</definedName>
    <definedName name="_____________TZ214" localSheetId="4">#N/A</definedName>
    <definedName name="_____________TZ214" localSheetId="5">#N/A</definedName>
    <definedName name="_____________TZ214">#N/A</definedName>
    <definedName name="_____________TZ216" localSheetId="4">#N/A</definedName>
    <definedName name="_____________TZ216" localSheetId="5">#N/A</definedName>
    <definedName name="_____________TZ216">#N/A</definedName>
    <definedName name="_____________TZ268">[6]BASE!$D$85</definedName>
    <definedName name="_____________TZ323" localSheetId="4">'[3]BASE ORIGINAL'!#REF!</definedName>
    <definedName name="_____________TZ323" localSheetId="5">'[3]BASE ORIGINAL'!#REF!</definedName>
    <definedName name="_____________TZ323" localSheetId="1">'[4]BASE ORIGINAL'!#REF!</definedName>
    <definedName name="_____________TZ323">'[3]BASE ORIGINAL'!#REF!</definedName>
    <definedName name="_____________TZ324" localSheetId="4">'[3]BASE ORIGINAL'!#REF!</definedName>
    <definedName name="_____________TZ324" localSheetId="5">'[3]BASE ORIGINAL'!#REF!</definedName>
    <definedName name="_____________TZ324" localSheetId="1">'[4]BASE ORIGINAL'!#REF!</definedName>
    <definedName name="_____________TZ324">'[3]BASE ORIGINAL'!#REF!</definedName>
    <definedName name="_____________TZ32510" localSheetId="4">#N/A</definedName>
    <definedName name="_____________TZ32510" localSheetId="5">#N/A</definedName>
    <definedName name="_____________TZ32510">#N/A</definedName>
    <definedName name="____________ADH12" localSheetId="4">[3]BASE!$D$218</definedName>
    <definedName name="____________ADH12" localSheetId="5">[3]BASE!$D$218</definedName>
    <definedName name="____________ADH12" localSheetId="1">[4]BASE!$D$218</definedName>
    <definedName name="____________ADH12">[3]BASE!$D$218</definedName>
    <definedName name="____________ADM12" localSheetId="4">[3]BASE!$D$219</definedName>
    <definedName name="____________ADM12" localSheetId="5">[3]BASE!$D$219</definedName>
    <definedName name="____________ADM12" localSheetId="1">[4]BASE!$D$219</definedName>
    <definedName name="____________ADM12">[3]BASE!$D$219</definedName>
    <definedName name="____________ADM4" localSheetId="4">[3]BASE!$D$120</definedName>
    <definedName name="____________ADM4" localSheetId="5">[3]BASE!$D$120</definedName>
    <definedName name="____________ADM4" localSheetId="1">[4]BASE!$D$120</definedName>
    <definedName name="____________ADM4">[3]BASE!$D$120</definedName>
    <definedName name="____________AIU1" localSheetId="4">#REF!</definedName>
    <definedName name="____________AIU1" localSheetId="5">#REF!</definedName>
    <definedName name="____________AIU1">#REF!</definedName>
    <definedName name="____________AIU2">[5]BASE!$C$5</definedName>
    <definedName name="____________AIU3">[16]BASE!$C$3</definedName>
    <definedName name="____________BAZ10" localSheetId="4">[3]BASE!$D$270</definedName>
    <definedName name="____________BAZ10" localSheetId="5">[3]BASE!$D$270</definedName>
    <definedName name="____________BAZ10" localSheetId="1">[4]BASE!$D$270</definedName>
    <definedName name="____________BAZ10">[3]BASE!$D$270</definedName>
    <definedName name="____________BLO20" localSheetId="4">[3]BASE!$D$56</definedName>
    <definedName name="____________BLO20" localSheetId="5">[3]BASE!$D$56</definedName>
    <definedName name="____________BLO20" localSheetId="1">[4]BASE!$D$56</definedName>
    <definedName name="____________BLO20">[3]BASE!$D$56</definedName>
    <definedName name="____________CAN28" localSheetId="4">[3]BASE!$D$315</definedName>
    <definedName name="____________CAN28" localSheetId="5">[3]BASE!$D$315</definedName>
    <definedName name="____________CAN28" localSheetId="1">[4]BASE!$D$315</definedName>
    <definedName name="____________CAN28">[3]BASE!$D$315</definedName>
    <definedName name="____________Cod1" localSheetId="4">#REF!</definedName>
    <definedName name="____________Cod1" localSheetId="5">#REF!</definedName>
    <definedName name="____________Cod1">#REF!</definedName>
    <definedName name="____________CUA44" localSheetId="4">[3]BASE!$D$253</definedName>
    <definedName name="____________CUA44" localSheetId="5">[3]BASE!$D$253</definedName>
    <definedName name="____________CUA44" localSheetId="1">[4]BASE!$D$253</definedName>
    <definedName name="____________CUA44">[3]BASE!$D$253</definedName>
    <definedName name="____________LA124" localSheetId="4">[3]BASE!$D$64</definedName>
    <definedName name="____________LA124" localSheetId="5">[3]BASE!$D$64</definedName>
    <definedName name="____________LA124" localSheetId="1">[4]BASE!$D$64</definedName>
    <definedName name="____________LA124">[3]BASE!$D$64</definedName>
    <definedName name="____________LAC18">[6]BASE!$D$252</definedName>
    <definedName name="____________Po2">[7]REAJUSTESACTA1PROVI!#REF!</definedName>
    <definedName name="____________R84JH">[6]BASE!$D$172</definedName>
    <definedName name="____________REP43">[8]BASE!$D$136</definedName>
    <definedName name="____________TEP44" localSheetId="4">#N/A</definedName>
    <definedName name="____________TEP44" localSheetId="5">#N/A</definedName>
    <definedName name="____________TEP44">#N/A</definedName>
    <definedName name="____________TPE1132" localSheetId="4">#N/A</definedName>
    <definedName name="____________TPE1132" localSheetId="5">#N/A</definedName>
    <definedName name="____________TPE1132">#N/A</definedName>
    <definedName name="____________TPE12" localSheetId="4">#REF!</definedName>
    <definedName name="____________TPE12" localSheetId="5">#REF!</definedName>
    <definedName name="____________TPE12">#REF!</definedName>
    <definedName name="____________TPE1331" localSheetId="4">#N/A</definedName>
    <definedName name="____________TPE1331" localSheetId="5">#N/A</definedName>
    <definedName name="____________TPE1331">#N/A</definedName>
    <definedName name="____________TPE1702" localSheetId="4">#N/A</definedName>
    <definedName name="____________TPE1702" localSheetId="5">#N/A</definedName>
    <definedName name="____________TPE1702">#N/A</definedName>
    <definedName name="____________TPE1703" localSheetId="4">#N/A</definedName>
    <definedName name="____________TPE1703" localSheetId="5">#N/A</definedName>
    <definedName name="____________TPE1703">#N/A</definedName>
    <definedName name="____________TPE1704" localSheetId="4">#N/A</definedName>
    <definedName name="____________TPE1704" localSheetId="5">#N/A</definedName>
    <definedName name="____________TPE1704">#N/A</definedName>
    <definedName name="____________TPE1706" localSheetId="4">#N/A</definedName>
    <definedName name="____________TPE1706" localSheetId="5">#N/A</definedName>
    <definedName name="____________TPE1706">#N/A</definedName>
    <definedName name="____________TPE1708" localSheetId="4">#N/A</definedName>
    <definedName name="____________TPE1708" localSheetId="5">#N/A</definedName>
    <definedName name="____________TPE1708">#N/A</definedName>
    <definedName name="____________TPE1710" localSheetId="4">#N/A</definedName>
    <definedName name="____________TPE1710" localSheetId="5">#N/A</definedName>
    <definedName name="____________TPE1710">#N/A</definedName>
    <definedName name="____________TPE1735" localSheetId="4">#N/A</definedName>
    <definedName name="____________TPE1735" localSheetId="5">#N/A</definedName>
    <definedName name="____________TPE1735">#N/A</definedName>
    <definedName name="____________TPE1763" localSheetId="4">#N/A</definedName>
    <definedName name="____________TPE1763" localSheetId="5">#N/A</definedName>
    <definedName name="____________TPE1763">#N/A</definedName>
    <definedName name="____________TPE1790" localSheetId="4">#N/A</definedName>
    <definedName name="____________TPE1790" localSheetId="5">#N/A</definedName>
    <definedName name="____________TPE1790">#N/A</definedName>
    <definedName name="____________TPF12" localSheetId="4">[3]BASE!$D$217</definedName>
    <definedName name="____________TPF12" localSheetId="5">[3]BASE!$D$217</definedName>
    <definedName name="____________TPF12" localSheetId="1">[4]BASE!$D$217</definedName>
    <definedName name="____________TPF12">[3]BASE!$D$217</definedName>
    <definedName name="____________TUZ22" localSheetId="4">'[3]BASE ORIGINAL'!#REF!</definedName>
    <definedName name="____________TUZ22" localSheetId="5">'[3]BASE ORIGINAL'!#REF!</definedName>
    <definedName name="____________TUZ22" localSheetId="1">'[4]BASE ORIGINAL'!#REF!</definedName>
    <definedName name="____________TUZ22">'[3]BASE ORIGINAL'!#REF!</definedName>
    <definedName name="____________TUZ36" localSheetId="4">'[3]BASE ORIGINAL'!#REF!</definedName>
    <definedName name="____________TUZ36" localSheetId="5">'[3]BASE ORIGINAL'!#REF!</definedName>
    <definedName name="____________TUZ36" localSheetId="1">'[4]BASE ORIGINAL'!#REF!</definedName>
    <definedName name="____________TUZ36">'[3]BASE ORIGINAL'!#REF!</definedName>
    <definedName name="____________TZ2110" localSheetId="4">[3]BASE!$D$79</definedName>
    <definedName name="____________TZ2110" localSheetId="5">[3]BASE!$D$79</definedName>
    <definedName name="____________TZ2110" localSheetId="1">[4]BASE!$D$79</definedName>
    <definedName name="____________TZ2110">[3]BASE!$D$79</definedName>
    <definedName name="____________TZ214" localSheetId="4">#N/A</definedName>
    <definedName name="____________TZ214" localSheetId="5">#N/A</definedName>
    <definedName name="____________TZ214">#N/A</definedName>
    <definedName name="____________TZ216" localSheetId="4">#N/A</definedName>
    <definedName name="____________TZ216" localSheetId="5">#N/A</definedName>
    <definedName name="____________TZ216">#N/A</definedName>
    <definedName name="____________TZ268">[6]BASE!$D$85</definedName>
    <definedName name="____________TZ323" localSheetId="4">'[3]BASE ORIGINAL'!#REF!</definedName>
    <definedName name="____________TZ323" localSheetId="5">'[3]BASE ORIGINAL'!#REF!</definedName>
    <definedName name="____________TZ323" localSheetId="1">'[4]BASE ORIGINAL'!#REF!</definedName>
    <definedName name="____________TZ323">'[3]BASE ORIGINAL'!#REF!</definedName>
    <definedName name="____________TZ324" localSheetId="4">'[3]BASE ORIGINAL'!#REF!</definedName>
    <definedName name="____________TZ324" localSheetId="5">'[3]BASE ORIGINAL'!#REF!</definedName>
    <definedName name="____________TZ324" localSheetId="1">'[4]BASE ORIGINAL'!#REF!</definedName>
    <definedName name="____________TZ324">'[3]BASE ORIGINAL'!#REF!</definedName>
    <definedName name="____________TZ32510" localSheetId="4">#N/A</definedName>
    <definedName name="____________TZ32510" localSheetId="5">#N/A</definedName>
    <definedName name="____________TZ32510">#N/A</definedName>
    <definedName name="___________ADH12" localSheetId="4">[3]BASE!$D$218</definedName>
    <definedName name="___________ADH12" localSheetId="5">[3]BASE!$D$218</definedName>
    <definedName name="___________ADH12" localSheetId="1">[4]BASE!$D$218</definedName>
    <definedName name="___________ADH12">[3]BASE!$D$218</definedName>
    <definedName name="___________ADM12" localSheetId="4">[3]BASE!$D$219</definedName>
    <definedName name="___________ADM12" localSheetId="5">[3]BASE!$D$219</definedName>
    <definedName name="___________ADM12" localSheetId="1">[4]BASE!$D$219</definedName>
    <definedName name="___________ADM12">[3]BASE!$D$219</definedName>
    <definedName name="___________ADM4" localSheetId="4">[3]BASE!$D$120</definedName>
    <definedName name="___________ADM4" localSheetId="5">[3]BASE!$D$120</definedName>
    <definedName name="___________ADM4" localSheetId="1">[4]BASE!$D$120</definedName>
    <definedName name="___________ADM4">[3]BASE!$D$120</definedName>
    <definedName name="___________AIU1" localSheetId="4">#REF!</definedName>
    <definedName name="___________AIU1" localSheetId="5">#REF!</definedName>
    <definedName name="___________AIU1">#REF!</definedName>
    <definedName name="___________AIU2">[5]BASE!$C$5</definedName>
    <definedName name="___________AIU3">[14]BASE!$C$3</definedName>
    <definedName name="___________BAZ10" localSheetId="4">[3]BASE!$D$270</definedName>
    <definedName name="___________BAZ10" localSheetId="5">[3]BASE!$D$270</definedName>
    <definedName name="___________BAZ10" localSheetId="1">[4]BASE!$D$270</definedName>
    <definedName name="___________BAZ10">[3]BASE!$D$270</definedName>
    <definedName name="___________BLO20" localSheetId="4">[3]BASE!$D$56</definedName>
    <definedName name="___________BLO20" localSheetId="5">[3]BASE!$D$56</definedName>
    <definedName name="___________BLO20" localSheetId="1">[4]BASE!$D$56</definedName>
    <definedName name="___________BLO20">[3]BASE!$D$56</definedName>
    <definedName name="___________CAN28" localSheetId="4">[3]BASE!$D$315</definedName>
    <definedName name="___________CAN28" localSheetId="5">[3]BASE!$D$315</definedName>
    <definedName name="___________CAN28" localSheetId="1">[4]BASE!$D$315</definedName>
    <definedName name="___________CAN28">[3]BASE!$D$315</definedName>
    <definedName name="___________Cod1" localSheetId="4">#REF!</definedName>
    <definedName name="___________Cod1" localSheetId="5">#REF!</definedName>
    <definedName name="___________Cod1">#REF!</definedName>
    <definedName name="___________CUA44" localSheetId="4">[3]BASE!$D$253</definedName>
    <definedName name="___________CUA44" localSheetId="5">[3]BASE!$D$253</definedName>
    <definedName name="___________CUA44" localSheetId="1">[4]BASE!$D$253</definedName>
    <definedName name="___________CUA44">[3]BASE!$D$253</definedName>
    <definedName name="___________LA124" localSheetId="4">[3]BASE!$D$64</definedName>
    <definedName name="___________LA124" localSheetId="5">[3]BASE!$D$64</definedName>
    <definedName name="___________LA124" localSheetId="1">[4]BASE!$D$64</definedName>
    <definedName name="___________LA124">[3]BASE!$D$64</definedName>
    <definedName name="___________LAC18">[6]BASE!$D$252</definedName>
    <definedName name="___________Po2">[7]REAJUSTESACTA1PROVI!#REF!</definedName>
    <definedName name="___________R84JH">[6]BASE!$D$172</definedName>
    <definedName name="___________REP43">[8]BASE!$D$136</definedName>
    <definedName name="___________TEP44" localSheetId="4">#N/A</definedName>
    <definedName name="___________TEP44" localSheetId="5">#N/A</definedName>
    <definedName name="___________TEP44">#N/A</definedName>
    <definedName name="___________TPE1132" localSheetId="4">#N/A</definedName>
    <definedName name="___________TPE1132" localSheetId="5">#N/A</definedName>
    <definedName name="___________TPE1132">#N/A</definedName>
    <definedName name="___________TPE12" localSheetId="4">#REF!</definedName>
    <definedName name="___________TPE12" localSheetId="5">#REF!</definedName>
    <definedName name="___________TPE12">#REF!</definedName>
    <definedName name="___________TPE1331" localSheetId="4">#N/A</definedName>
    <definedName name="___________TPE1331" localSheetId="5">#N/A</definedName>
    <definedName name="___________TPE1331">#N/A</definedName>
    <definedName name="___________TPE1702" localSheetId="4">#N/A</definedName>
    <definedName name="___________TPE1702" localSheetId="5">#N/A</definedName>
    <definedName name="___________TPE1702">#N/A</definedName>
    <definedName name="___________TPE1703" localSheetId="4">#N/A</definedName>
    <definedName name="___________TPE1703" localSheetId="5">#N/A</definedName>
    <definedName name="___________TPE1703">#N/A</definedName>
    <definedName name="___________TPE1704" localSheetId="4">#N/A</definedName>
    <definedName name="___________TPE1704" localSheetId="5">#N/A</definedName>
    <definedName name="___________TPE1704">#N/A</definedName>
    <definedName name="___________TPE1706" localSheetId="4">#N/A</definedName>
    <definedName name="___________TPE1706" localSheetId="5">#N/A</definedName>
    <definedName name="___________TPE1706">#N/A</definedName>
    <definedName name="___________TPE1708" localSheetId="4">#N/A</definedName>
    <definedName name="___________TPE1708" localSheetId="5">#N/A</definedName>
    <definedName name="___________TPE1708">#N/A</definedName>
    <definedName name="___________TPE1710" localSheetId="4">#N/A</definedName>
    <definedName name="___________TPE1710" localSheetId="5">#N/A</definedName>
    <definedName name="___________TPE1710">#N/A</definedName>
    <definedName name="___________TPE1735" localSheetId="4">#N/A</definedName>
    <definedName name="___________TPE1735" localSheetId="5">#N/A</definedName>
    <definedName name="___________TPE1735">#N/A</definedName>
    <definedName name="___________TPE1763" localSheetId="4">#N/A</definedName>
    <definedName name="___________TPE1763" localSheetId="5">#N/A</definedName>
    <definedName name="___________TPE1763">#N/A</definedName>
    <definedName name="___________TPE1790" localSheetId="4">#N/A</definedName>
    <definedName name="___________TPE1790" localSheetId="5">#N/A</definedName>
    <definedName name="___________TPE1790">#N/A</definedName>
    <definedName name="___________TPF12" localSheetId="4">[3]BASE!$D$217</definedName>
    <definedName name="___________TPF12" localSheetId="5">[3]BASE!$D$217</definedName>
    <definedName name="___________TPF12" localSheetId="1">[4]BASE!$D$217</definedName>
    <definedName name="___________TPF12">[3]BASE!$D$217</definedName>
    <definedName name="___________TUZ22" localSheetId="4">'[3]BASE ORIGINAL'!#REF!</definedName>
    <definedName name="___________TUZ22" localSheetId="5">'[3]BASE ORIGINAL'!#REF!</definedName>
    <definedName name="___________TUZ22" localSheetId="1">'[4]BASE ORIGINAL'!#REF!</definedName>
    <definedName name="___________TUZ22">'[3]BASE ORIGINAL'!#REF!</definedName>
    <definedName name="___________TUZ36" localSheetId="4">'[3]BASE ORIGINAL'!#REF!</definedName>
    <definedName name="___________TUZ36" localSheetId="5">'[3]BASE ORIGINAL'!#REF!</definedName>
    <definedName name="___________TUZ36" localSheetId="1">'[4]BASE ORIGINAL'!#REF!</definedName>
    <definedName name="___________TUZ36">'[3]BASE ORIGINAL'!#REF!</definedName>
    <definedName name="___________TZ2110" localSheetId="4">[3]BASE!$D$79</definedName>
    <definedName name="___________TZ2110" localSheetId="5">[3]BASE!$D$79</definedName>
    <definedName name="___________TZ2110" localSheetId="1">[4]BASE!$D$79</definedName>
    <definedName name="___________TZ2110">[3]BASE!$D$79</definedName>
    <definedName name="___________TZ214" localSheetId="4">#N/A</definedName>
    <definedName name="___________TZ214" localSheetId="5">#N/A</definedName>
    <definedName name="___________TZ214">#N/A</definedName>
    <definedName name="___________TZ216" localSheetId="4">#N/A</definedName>
    <definedName name="___________TZ216" localSheetId="5">#N/A</definedName>
    <definedName name="___________TZ216">#N/A</definedName>
    <definedName name="___________TZ268">[6]BASE!$D$85</definedName>
    <definedName name="___________TZ323" localSheetId="4">'[3]BASE ORIGINAL'!#REF!</definedName>
    <definedName name="___________TZ323" localSheetId="5">'[3]BASE ORIGINAL'!#REF!</definedName>
    <definedName name="___________TZ323" localSheetId="1">'[4]BASE ORIGINAL'!#REF!</definedName>
    <definedName name="___________TZ323">'[3]BASE ORIGINAL'!#REF!</definedName>
    <definedName name="___________TZ324" localSheetId="4">'[3]BASE ORIGINAL'!#REF!</definedName>
    <definedName name="___________TZ324" localSheetId="5">'[3]BASE ORIGINAL'!#REF!</definedName>
    <definedName name="___________TZ324" localSheetId="1">'[4]BASE ORIGINAL'!#REF!</definedName>
    <definedName name="___________TZ324">'[3]BASE ORIGINAL'!#REF!</definedName>
    <definedName name="___________TZ32510" localSheetId="4">#N/A</definedName>
    <definedName name="___________TZ32510" localSheetId="5">#N/A</definedName>
    <definedName name="___________TZ32510">#N/A</definedName>
    <definedName name="__________ADH12" localSheetId="4">[3]BASE!$D$218</definedName>
    <definedName name="__________ADH12" localSheetId="5">[3]BASE!$D$218</definedName>
    <definedName name="__________ADH12" localSheetId="1">[4]BASE!$D$218</definedName>
    <definedName name="__________ADH12">[3]BASE!$D$218</definedName>
    <definedName name="__________ADM12" localSheetId="4">[3]BASE!$D$219</definedName>
    <definedName name="__________ADM12" localSheetId="5">[3]BASE!$D$219</definedName>
    <definedName name="__________ADM12" localSheetId="1">[4]BASE!$D$219</definedName>
    <definedName name="__________ADM12">[3]BASE!$D$219</definedName>
    <definedName name="__________ADM4" localSheetId="4">[3]BASE!$D$120</definedName>
    <definedName name="__________ADM4" localSheetId="5">[3]BASE!$D$120</definedName>
    <definedName name="__________ADM4" localSheetId="1">[4]BASE!$D$120</definedName>
    <definedName name="__________ADM4">[3]BASE!$D$120</definedName>
    <definedName name="__________AIU1" localSheetId="4">#REF!</definedName>
    <definedName name="__________AIU1" localSheetId="5">#REF!</definedName>
    <definedName name="__________AIU1">#REF!</definedName>
    <definedName name="__________AIU2">[5]BASE!$C$5</definedName>
    <definedName name="__________AIU3">[16]BASE!$C$3</definedName>
    <definedName name="__________BAZ10" localSheetId="4">[3]BASE!$D$270</definedName>
    <definedName name="__________BAZ10" localSheetId="5">[3]BASE!$D$270</definedName>
    <definedName name="__________BAZ10" localSheetId="1">[4]BASE!$D$270</definedName>
    <definedName name="__________BAZ10">[3]BASE!$D$270</definedName>
    <definedName name="__________BLO20" localSheetId="4">[3]BASE!$D$56</definedName>
    <definedName name="__________BLO20" localSheetId="5">[3]BASE!$D$56</definedName>
    <definedName name="__________BLO20" localSheetId="1">[4]BASE!$D$56</definedName>
    <definedName name="__________BLO20">[3]BASE!$D$56</definedName>
    <definedName name="__________CAN28" localSheetId="4">[3]BASE!$D$315</definedName>
    <definedName name="__________CAN28" localSheetId="5">[3]BASE!$D$315</definedName>
    <definedName name="__________CAN28" localSheetId="1">[4]BASE!$D$315</definedName>
    <definedName name="__________CAN28">[3]BASE!$D$315</definedName>
    <definedName name="__________Cod1" localSheetId="4">#REF!</definedName>
    <definedName name="__________Cod1" localSheetId="5">#REF!</definedName>
    <definedName name="__________Cod1">#REF!</definedName>
    <definedName name="__________CUA44" localSheetId="4">[3]BASE!$D$253</definedName>
    <definedName name="__________CUA44" localSheetId="5">[3]BASE!$D$253</definedName>
    <definedName name="__________CUA44" localSheetId="1">[4]BASE!$D$253</definedName>
    <definedName name="__________CUA44">[3]BASE!$D$253</definedName>
    <definedName name="__________LA124" localSheetId="4">[3]BASE!$D$64</definedName>
    <definedName name="__________LA124" localSheetId="5">[3]BASE!$D$64</definedName>
    <definedName name="__________LA124" localSheetId="1">[4]BASE!$D$64</definedName>
    <definedName name="__________LA124">[3]BASE!$D$64</definedName>
    <definedName name="__________LAC18">[6]BASE!$D$252</definedName>
    <definedName name="__________Po2">[7]REAJUSTESACTA1PROVI!#REF!</definedName>
    <definedName name="__________R84JH">[6]BASE!$D$172</definedName>
    <definedName name="__________REP43">[8]BASE!$D$136</definedName>
    <definedName name="__________TEP44" localSheetId="4">#N/A</definedName>
    <definedName name="__________TEP44" localSheetId="5">#N/A</definedName>
    <definedName name="__________TEP44">#N/A</definedName>
    <definedName name="__________TPE1132" localSheetId="4">#N/A</definedName>
    <definedName name="__________TPE1132" localSheetId="5">#N/A</definedName>
    <definedName name="__________TPE1132">#N/A</definedName>
    <definedName name="__________TPE12" localSheetId="4">#REF!</definedName>
    <definedName name="__________TPE12" localSheetId="5">#REF!</definedName>
    <definedName name="__________TPE12">#REF!</definedName>
    <definedName name="__________TPE1331" localSheetId="4">#N/A</definedName>
    <definedName name="__________TPE1331" localSheetId="5">#N/A</definedName>
    <definedName name="__________TPE1331">#N/A</definedName>
    <definedName name="__________TPE1702" localSheetId="4">#N/A</definedName>
    <definedName name="__________TPE1702" localSheetId="5">#N/A</definedName>
    <definedName name="__________TPE1702">#N/A</definedName>
    <definedName name="__________TPE1703" localSheetId="4">#N/A</definedName>
    <definedName name="__________TPE1703" localSheetId="5">#N/A</definedName>
    <definedName name="__________TPE1703">#N/A</definedName>
    <definedName name="__________TPE1704" localSheetId="4">#N/A</definedName>
    <definedName name="__________TPE1704" localSheetId="5">#N/A</definedName>
    <definedName name="__________TPE1704">#N/A</definedName>
    <definedName name="__________TPE1706" localSheetId="4">#N/A</definedName>
    <definedName name="__________TPE1706" localSheetId="5">#N/A</definedName>
    <definedName name="__________TPE1706">#N/A</definedName>
    <definedName name="__________TPE1708" localSheetId="4">#N/A</definedName>
    <definedName name="__________TPE1708" localSheetId="5">#N/A</definedName>
    <definedName name="__________TPE1708">#N/A</definedName>
    <definedName name="__________TPE1710" localSheetId="4">#N/A</definedName>
    <definedName name="__________TPE1710" localSheetId="5">#N/A</definedName>
    <definedName name="__________TPE1710">#N/A</definedName>
    <definedName name="__________TPE1735" localSheetId="4">#N/A</definedName>
    <definedName name="__________TPE1735" localSheetId="5">#N/A</definedName>
    <definedName name="__________TPE1735">#N/A</definedName>
    <definedName name="__________TPE1763" localSheetId="4">#N/A</definedName>
    <definedName name="__________TPE1763" localSheetId="5">#N/A</definedName>
    <definedName name="__________TPE1763">#N/A</definedName>
    <definedName name="__________TPE1790" localSheetId="4">#N/A</definedName>
    <definedName name="__________TPE1790" localSheetId="5">#N/A</definedName>
    <definedName name="__________TPE1790">#N/A</definedName>
    <definedName name="__________TPF12" localSheetId="4">[3]BASE!$D$217</definedName>
    <definedName name="__________TPF12" localSheetId="5">[3]BASE!$D$217</definedName>
    <definedName name="__________TPF12" localSheetId="1">[4]BASE!$D$217</definedName>
    <definedName name="__________TPF12">[3]BASE!$D$217</definedName>
    <definedName name="__________TUZ22" localSheetId="4">'[3]BASE ORIGINAL'!#REF!</definedName>
    <definedName name="__________TUZ22" localSheetId="5">'[3]BASE ORIGINAL'!#REF!</definedName>
    <definedName name="__________TUZ22" localSheetId="1">'[4]BASE ORIGINAL'!#REF!</definedName>
    <definedName name="__________TUZ22">'[3]BASE ORIGINAL'!#REF!</definedName>
    <definedName name="__________TUZ36" localSheetId="4">'[3]BASE ORIGINAL'!#REF!</definedName>
    <definedName name="__________TUZ36" localSheetId="5">'[3]BASE ORIGINAL'!#REF!</definedName>
    <definedName name="__________TUZ36" localSheetId="1">'[4]BASE ORIGINAL'!#REF!</definedName>
    <definedName name="__________TUZ36">'[3]BASE ORIGINAL'!#REF!</definedName>
    <definedName name="__________TZ2110" localSheetId="4">[3]BASE!$D$79</definedName>
    <definedName name="__________TZ2110" localSheetId="5">[3]BASE!$D$79</definedName>
    <definedName name="__________TZ2110" localSheetId="1">[4]BASE!$D$79</definedName>
    <definedName name="__________TZ2110">[3]BASE!$D$79</definedName>
    <definedName name="__________TZ214" localSheetId="4">#N/A</definedName>
    <definedName name="__________TZ214" localSheetId="5">#N/A</definedName>
    <definedName name="__________TZ214">#N/A</definedName>
    <definedName name="__________TZ216" localSheetId="4">#N/A</definedName>
    <definedName name="__________TZ216" localSheetId="5">#N/A</definedName>
    <definedName name="__________TZ216">#N/A</definedName>
    <definedName name="__________TZ268">[6]BASE!$D$85</definedName>
    <definedName name="__________TZ323" localSheetId="4">'[3]BASE ORIGINAL'!#REF!</definedName>
    <definedName name="__________TZ323" localSheetId="5">'[3]BASE ORIGINAL'!#REF!</definedName>
    <definedName name="__________TZ323" localSheetId="1">'[4]BASE ORIGINAL'!#REF!</definedName>
    <definedName name="__________TZ323">'[3]BASE ORIGINAL'!#REF!</definedName>
    <definedName name="__________TZ324" localSheetId="4">'[3]BASE ORIGINAL'!#REF!</definedName>
    <definedName name="__________TZ324" localSheetId="5">'[3]BASE ORIGINAL'!#REF!</definedName>
    <definedName name="__________TZ324" localSheetId="1">'[4]BASE ORIGINAL'!#REF!</definedName>
    <definedName name="__________TZ324">'[3]BASE ORIGINAL'!#REF!</definedName>
    <definedName name="__________TZ32510" localSheetId="4">#N/A</definedName>
    <definedName name="__________TZ32510" localSheetId="5">#N/A</definedName>
    <definedName name="__________TZ32510">#N/A</definedName>
    <definedName name="_________ADH12" localSheetId="4">[3]BASE!$D$218</definedName>
    <definedName name="_________ADH12" localSheetId="5">[3]BASE!$D$218</definedName>
    <definedName name="_________ADH12" localSheetId="1">[4]BASE!$D$218</definedName>
    <definedName name="_________ADH12">[3]BASE!$D$218</definedName>
    <definedName name="_________ADM12" localSheetId="4">[3]BASE!$D$219</definedName>
    <definedName name="_________ADM12" localSheetId="5">[3]BASE!$D$219</definedName>
    <definedName name="_________ADM12" localSheetId="1">[4]BASE!$D$219</definedName>
    <definedName name="_________ADM12">[3]BASE!$D$219</definedName>
    <definedName name="_________ADM4" localSheetId="4">[3]BASE!$D$120</definedName>
    <definedName name="_________ADM4" localSheetId="5">[3]BASE!$D$120</definedName>
    <definedName name="_________ADM4" localSheetId="1">[4]BASE!$D$120</definedName>
    <definedName name="_________ADM4">[3]BASE!$D$120</definedName>
    <definedName name="_________AIU1" localSheetId="4">#REF!</definedName>
    <definedName name="_________AIU1" localSheetId="5">#REF!</definedName>
    <definedName name="_________AIU1">#REF!</definedName>
    <definedName name="_________AIU2">[5]BASE!$C$5</definedName>
    <definedName name="_________AIU3">[14]BASE!$C$3</definedName>
    <definedName name="_________BAZ10" localSheetId="4">[3]BASE!$D$270</definedName>
    <definedName name="_________BAZ10" localSheetId="5">[3]BASE!$D$270</definedName>
    <definedName name="_________BAZ10" localSheetId="1">[4]BASE!$D$270</definedName>
    <definedName name="_________BAZ10">[3]BASE!$D$270</definedName>
    <definedName name="_________BLO20" localSheetId="4">[3]BASE!$D$56</definedName>
    <definedName name="_________BLO20" localSheetId="5">[3]BASE!$D$56</definedName>
    <definedName name="_________BLO20" localSheetId="1">[4]BASE!$D$56</definedName>
    <definedName name="_________BLO20">[3]BASE!$D$56</definedName>
    <definedName name="_________CAN28" localSheetId="4">[3]BASE!$D$315</definedName>
    <definedName name="_________CAN28" localSheetId="5">[3]BASE!$D$315</definedName>
    <definedName name="_________CAN28" localSheetId="1">[4]BASE!$D$315</definedName>
    <definedName name="_________CAN28">[3]BASE!$D$315</definedName>
    <definedName name="_________Cod1" localSheetId="4">#REF!</definedName>
    <definedName name="_________Cod1" localSheetId="5">#REF!</definedName>
    <definedName name="_________Cod1">#REF!</definedName>
    <definedName name="_________CUA44" localSheetId="4">[3]BASE!$D$253</definedName>
    <definedName name="_________CUA44" localSheetId="5">[3]BASE!$D$253</definedName>
    <definedName name="_________CUA44" localSheetId="1">[4]BASE!$D$253</definedName>
    <definedName name="_________CUA44">[3]BASE!$D$253</definedName>
    <definedName name="_________LA124" localSheetId="4">[3]BASE!$D$64</definedName>
    <definedName name="_________LA124" localSheetId="5">[3]BASE!$D$64</definedName>
    <definedName name="_________LA124" localSheetId="1">[4]BASE!$D$64</definedName>
    <definedName name="_________LA124">[3]BASE!$D$64</definedName>
    <definedName name="_________LAC18">[6]BASE!$D$252</definedName>
    <definedName name="_________Po2">[7]REAJUSTESACTA1PROVI!#REF!</definedName>
    <definedName name="_________R84JH">[6]BASE!$D$172</definedName>
    <definedName name="_________REP43">[8]BASE!$D$136</definedName>
    <definedName name="_________TEP44" localSheetId="4">#N/A</definedName>
    <definedName name="_________TEP44" localSheetId="5">#N/A</definedName>
    <definedName name="_________TEP44">#N/A</definedName>
    <definedName name="_________TPE1132" localSheetId="4">#N/A</definedName>
    <definedName name="_________TPE1132" localSheetId="5">#N/A</definedName>
    <definedName name="_________TPE1132">#N/A</definedName>
    <definedName name="_________TPE12" localSheetId="4">#REF!</definedName>
    <definedName name="_________TPE12" localSheetId="5">#REF!</definedName>
    <definedName name="_________TPE12">#REF!</definedName>
    <definedName name="_________TPE1331" localSheetId="4">#N/A</definedName>
    <definedName name="_________TPE1331" localSheetId="5">#N/A</definedName>
    <definedName name="_________TPE1331">#N/A</definedName>
    <definedName name="_________TPE1702" localSheetId="4">#N/A</definedName>
    <definedName name="_________TPE1702" localSheetId="5">#N/A</definedName>
    <definedName name="_________TPE1702">#N/A</definedName>
    <definedName name="_________TPE1703" localSheetId="4">#N/A</definedName>
    <definedName name="_________TPE1703" localSheetId="5">#N/A</definedName>
    <definedName name="_________TPE1703">#N/A</definedName>
    <definedName name="_________TPE1704" localSheetId="4">#N/A</definedName>
    <definedName name="_________TPE1704" localSheetId="5">#N/A</definedName>
    <definedName name="_________TPE1704">#N/A</definedName>
    <definedName name="_________TPE1706" localSheetId="4">#N/A</definedName>
    <definedName name="_________TPE1706" localSheetId="5">#N/A</definedName>
    <definedName name="_________TPE1706">#N/A</definedName>
    <definedName name="_________TPE1708" localSheetId="4">#N/A</definedName>
    <definedName name="_________TPE1708" localSheetId="5">#N/A</definedName>
    <definedName name="_________TPE1708">#N/A</definedName>
    <definedName name="_________TPE1710" localSheetId="4">#N/A</definedName>
    <definedName name="_________TPE1710" localSheetId="5">#N/A</definedName>
    <definedName name="_________TPE1710">#N/A</definedName>
    <definedName name="_________TPE1735" localSheetId="4">#N/A</definedName>
    <definedName name="_________TPE1735" localSheetId="5">#N/A</definedName>
    <definedName name="_________TPE1735">#N/A</definedName>
    <definedName name="_________TPE1763" localSheetId="4">#N/A</definedName>
    <definedName name="_________TPE1763" localSheetId="5">#N/A</definedName>
    <definedName name="_________TPE1763">#N/A</definedName>
    <definedName name="_________TPE1790" localSheetId="4">#N/A</definedName>
    <definedName name="_________TPE1790" localSheetId="5">#N/A</definedName>
    <definedName name="_________TPE1790">#N/A</definedName>
    <definedName name="_________TPF12" localSheetId="4">[3]BASE!$D$217</definedName>
    <definedName name="_________TPF12" localSheetId="5">[3]BASE!$D$217</definedName>
    <definedName name="_________TPF12" localSheetId="1">[4]BASE!$D$217</definedName>
    <definedName name="_________TPF12">[3]BASE!$D$217</definedName>
    <definedName name="_________TUZ22" localSheetId="4">'[3]BASE ORIGINAL'!#REF!</definedName>
    <definedName name="_________TUZ22" localSheetId="5">'[3]BASE ORIGINAL'!#REF!</definedName>
    <definedName name="_________TUZ22" localSheetId="1">'[4]BASE ORIGINAL'!#REF!</definedName>
    <definedName name="_________TUZ22">'[3]BASE ORIGINAL'!#REF!</definedName>
    <definedName name="_________TUZ36" localSheetId="4">'[3]BASE ORIGINAL'!#REF!</definedName>
    <definedName name="_________TUZ36" localSheetId="5">'[3]BASE ORIGINAL'!#REF!</definedName>
    <definedName name="_________TUZ36" localSheetId="1">'[4]BASE ORIGINAL'!#REF!</definedName>
    <definedName name="_________TUZ36">'[3]BASE ORIGINAL'!#REF!</definedName>
    <definedName name="_________TZ2110" localSheetId="4">[3]BASE!$D$79</definedName>
    <definedName name="_________TZ2110" localSheetId="5">[3]BASE!$D$79</definedName>
    <definedName name="_________TZ2110" localSheetId="1">[4]BASE!$D$79</definedName>
    <definedName name="_________TZ2110">[3]BASE!$D$79</definedName>
    <definedName name="_________TZ213" localSheetId="1">[4]BASE!$D$85</definedName>
    <definedName name="_________TZ213">[3]BASE!$D$85</definedName>
    <definedName name="_________TZ214" localSheetId="4">#N/A</definedName>
    <definedName name="_________TZ214" localSheetId="5">#N/A</definedName>
    <definedName name="_________TZ214">#N/A</definedName>
    <definedName name="_________TZ216" localSheetId="4">#N/A</definedName>
    <definedName name="_________TZ216" localSheetId="5">#N/A</definedName>
    <definedName name="_________TZ216">#N/A</definedName>
    <definedName name="_________TZ268">[6]BASE!$D$85</definedName>
    <definedName name="_________TZ323" localSheetId="4">'[3]BASE ORIGINAL'!#REF!</definedName>
    <definedName name="_________TZ323" localSheetId="5">'[3]BASE ORIGINAL'!#REF!</definedName>
    <definedName name="_________TZ323" localSheetId="1">'[4]BASE ORIGINAL'!#REF!</definedName>
    <definedName name="_________TZ323">'[3]BASE ORIGINAL'!#REF!</definedName>
    <definedName name="_________TZ324" localSheetId="4">'[3]BASE ORIGINAL'!#REF!</definedName>
    <definedName name="_________TZ324" localSheetId="5">'[3]BASE ORIGINAL'!#REF!</definedName>
    <definedName name="_________TZ324" localSheetId="1">'[4]BASE ORIGINAL'!#REF!</definedName>
    <definedName name="_________TZ324">'[3]BASE ORIGINAL'!#REF!</definedName>
    <definedName name="_________TZ32510" localSheetId="4">#N/A</definedName>
    <definedName name="_________TZ32510" localSheetId="5">#N/A</definedName>
    <definedName name="_________TZ32510">#N/A</definedName>
    <definedName name="________ADH12" localSheetId="4">[3]BASE!$D$218</definedName>
    <definedName name="________ADH12" localSheetId="5">[3]BASE!$D$218</definedName>
    <definedName name="________ADH12" localSheetId="1">[4]BASE!$D$218</definedName>
    <definedName name="________ADH12">[3]BASE!$D$218</definedName>
    <definedName name="________ADM12" localSheetId="4">[3]BASE!$D$219</definedName>
    <definedName name="________ADM12" localSheetId="5">[3]BASE!$D$219</definedName>
    <definedName name="________ADM12" localSheetId="1">[4]BASE!$D$219</definedName>
    <definedName name="________ADM12">[3]BASE!$D$219</definedName>
    <definedName name="________ADM4" localSheetId="4">[3]BASE!$D$120</definedName>
    <definedName name="________ADM4" localSheetId="5">[3]BASE!$D$120</definedName>
    <definedName name="________ADM4" localSheetId="1">[4]BASE!$D$120</definedName>
    <definedName name="________ADM4">[3]BASE!$D$120</definedName>
    <definedName name="________AIU1" localSheetId="4">#REF!</definedName>
    <definedName name="________AIU1" localSheetId="5">#REF!</definedName>
    <definedName name="________AIU1">#REF!</definedName>
    <definedName name="________AIU2">[5]BASE!$C$5</definedName>
    <definedName name="________AIU3">[14]BASE!$C$3</definedName>
    <definedName name="________BAZ10" localSheetId="4">[3]BASE!$D$270</definedName>
    <definedName name="________BAZ10" localSheetId="5">[3]BASE!$D$270</definedName>
    <definedName name="________BAZ10" localSheetId="1">[4]BASE!$D$270</definedName>
    <definedName name="________BAZ10">[3]BASE!$D$270</definedName>
    <definedName name="________BLO20" localSheetId="4">[3]BASE!$D$56</definedName>
    <definedName name="________BLO20" localSheetId="5">[3]BASE!$D$56</definedName>
    <definedName name="________BLO20" localSheetId="1">[4]BASE!$D$56</definedName>
    <definedName name="________BLO20">[3]BASE!$D$56</definedName>
    <definedName name="________CAN28" localSheetId="4">[3]BASE!$D$315</definedName>
    <definedName name="________CAN28" localSheetId="5">[3]BASE!$D$315</definedName>
    <definedName name="________CAN28" localSheetId="1">[4]BASE!$D$315</definedName>
    <definedName name="________CAN28">[3]BASE!$D$315</definedName>
    <definedName name="________Cod1" localSheetId="4">#REF!</definedName>
    <definedName name="________Cod1" localSheetId="5">#REF!</definedName>
    <definedName name="________Cod1">#REF!</definedName>
    <definedName name="________CUA44" localSheetId="4">[3]BASE!$D$253</definedName>
    <definedName name="________CUA44" localSheetId="5">[3]BASE!$D$253</definedName>
    <definedName name="________CUA44" localSheetId="1">[4]BASE!$D$253</definedName>
    <definedName name="________CUA44">[3]BASE!$D$253</definedName>
    <definedName name="________LA124" localSheetId="4">[3]BASE!$D$64</definedName>
    <definedName name="________LA124" localSheetId="5">[3]BASE!$D$64</definedName>
    <definedName name="________LA124" localSheetId="1">[4]BASE!$D$64</definedName>
    <definedName name="________LA124">[3]BASE!$D$64</definedName>
    <definedName name="________LAC18">[6]BASE!$D$252</definedName>
    <definedName name="________Po2">[7]REAJUSTESACTA1PROVI!#REF!</definedName>
    <definedName name="________R84JH">[6]BASE!$D$172</definedName>
    <definedName name="________REP43">[8]BASE!$D$136</definedName>
    <definedName name="________TEP44" localSheetId="4">#N/A</definedName>
    <definedName name="________TEP44" localSheetId="5">#N/A</definedName>
    <definedName name="________TEP44">#N/A</definedName>
    <definedName name="________TPE1132" localSheetId="4">#N/A</definedName>
    <definedName name="________TPE1132" localSheetId="5">#N/A</definedName>
    <definedName name="________TPE1132">#N/A</definedName>
    <definedName name="________TPE12" localSheetId="4">#REF!</definedName>
    <definedName name="________TPE12" localSheetId="5">#REF!</definedName>
    <definedName name="________TPE12">#REF!</definedName>
    <definedName name="________TPE1331" localSheetId="4">#N/A</definedName>
    <definedName name="________TPE1331" localSheetId="5">#N/A</definedName>
    <definedName name="________TPE1331">#N/A</definedName>
    <definedName name="________TPE1702" localSheetId="4">#N/A</definedName>
    <definedName name="________TPE1702" localSheetId="5">#N/A</definedName>
    <definedName name="________TPE1702">#N/A</definedName>
    <definedName name="________TPE1703" localSheetId="4">#N/A</definedName>
    <definedName name="________TPE1703" localSheetId="5">#N/A</definedName>
    <definedName name="________TPE1703">#N/A</definedName>
    <definedName name="________TPE1704" localSheetId="4">#N/A</definedName>
    <definedName name="________TPE1704" localSheetId="5">#N/A</definedName>
    <definedName name="________TPE1704">#N/A</definedName>
    <definedName name="________TPE1706" localSheetId="4">#N/A</definedName>
    <definedName name="________TPE1706" localSheetId="5">#N/A</definedName>
    <definedName name="________TPE1706">#N/A</definedName>
    <definedName name="________TPE1708" localSheetId="4">#N/A</definedName>
    <definedName name="________TPE1708" localSheetId="5">#N/A</definedName>
    <definedName name="________TPE1708">#N/A</definedName>
    <definedName name="________TPE1710" localSheetId="4">#N/A</definedName>
    <definedName name="________TPE1710" localSheetId="5">#N/A</definedName>
    <definedName name="________TPE1710">#N/A</definedName>
    <definedName name="________TPE1735" localSheetId="4">#N/A</definedName>
    <definedName name="________TPE1735" localSheetId="5">#N/A</definedName>
    <definedName name="________TPE1735">#N/A</definedName>
    <definedName name="________TPE1763" localSheetId="4">#N/A</definedName>
    <definedName name="________TPE1763" localSheetId="5">#N/A</definedName>
    <definedName name="________TPE1763">#N/A</definedName>
    <definedName name="________TPE1790" localSheetId="4">#N/A</definedName>
    <definedName name="________TPE1790" localSheetId="5">#N/A</definedName>
    <definedName name="________TPE1790">#N/A</definedName>
    <definedName name="________TPF12" localSheetId="4">[3]BASE!$D$217</definedName>
    <definedName name="________TPF12" localSheetId="5">[3]BASE!$D$217</definedName>
    <definedName name="________TPF12" localSheetId="1">[4]BASE!$D$217</definedName>
    <definedName name="________TPF12">[3]BASE!$D$217</definedName>
    <definedName name="________TUZ22" localSheetId="4">'[3]BASE ORIGINAL'!#REF!</definedName>
    <definedName name="________TUZ22" localSheetId="5">'[3]BASE ORIGINAL'!#REF!</definedName>
    <definedName name="________TUZ22" localSheetId="1">'[4]BASE ORIGINAL'!#REF!</definedName>
    <definedName name="________TUZ22">'[3]BASE ORIGINAL'!#REF!</definedName>
    <definedName name="________TUZ36" localSheetId="4">'[3]BASE ORIGINAL'!#REF!</definedName>
    <definedName name="________TUZ36" localSheetId="5">'[3]BASE ORIGINAL'!#REF!</definedName>
    <definedName name="________TUZ36" localSheetId="1">'[4]BASE ORIGINAL'!#REF!</definedName>
    <definedName name="________TUZ36">'[3]BASE ORIGINAL'!#REF!</definedName>
    <definedName name="________TZ2110" localSheetId="4">[3]BASE!$D$79</definedName>
    <definedName name="________TZ2110" localSheetId="5">[3]BASE!$D$79</definedName>
    <definedName name="________TZ2110" localSheetId="1">[4]BASE!$D$79</definedName>
    <definedName name="________TZ2110">[3]BASE!$D$79</definedName>
    <definedName name="________TZ213">[17]BASE!$D$87</definedName>
    <definedName name="________TZ214" localSheetId="4">#N/A</definedName>
    <definedName name="________TZ214" localSheetId="5">#N/A</definedName>
    <definedName name="________TZ214">#N/A</definedName>
    <definedName name="________TZ216" localSheetId="4">#N/A</definedName>
    <definedName name="________TZ216" localSheetId="5">#N/A</definedName>
    <definedName name="________TZ216">#N/A</definedName>
    <definedName name="________TZ268">[6]BASE!$D$85</definedName>
    <definedName name="________TZ323" localSheetId="4">'[3]BASE ORIGINAL'!#REF!</definedName>
    <definedName name="________TZ323" localSheetId="5">'[3]BASE ORIGINAL'!#REF!</definedName>
    <definedName name="________TZ323" localSheetId="1">'[4]BASE ORIGINAL'!#REF!</definedName>
    <definedName name="________TZ323">'[3]BASE ORIGINAL'!#REF!</definedName>
    <definedName name="________TZ324" localSheetId="4">'[3]BASE ORIGINAL'!#REF!</definedName>
    <definedName name="________TZ324" localSheetId="5">'[3]BASE ORIGINAL'!#REF!</definedName>
    <definedName name="________TZ324" localSheetId="1">'[4]BASE ORIGINAL'!#REF!</definedName>
    <definedName name="________TZ324">'[3]BASE ORIGINAL'!#REF!</definedName>
    <definedName name="________TZ32510" localSheetId="4">#N/A</definedName>
    <definedName name="________TZ32510" localSheetId="5">#N/A</definedName>
    <definedName name="________TZ32510">#N/A</definedName>
    <definedName name="_______ADH12" localSheetId="4">[3]BASE!$D$218</definedName>
    <definedName name="_______ADH12" localSheetId="5">[3]BASE!$D$218</definedName>
    <definedName name="_______ADH12" localSheetId="1">[4]BASE!$D$218</definedName>
    <definedName name="_______ADH12">[3]BASE!$D$218</definedName>
    <definedName name="_______ADM12" localSheetId="4">[3]BASE!$D$219</definedName>
    <definedName name="_______ADM12" localSheetId="5">[3]BASE!$D$219</definedName>
    <definedName name="_______ADM12" localSheetId="1">[4]BASE!$D$219</definedName>
    <definedName name="_______ADM12">[3]BASE!$D$219</definedName>
    <definedName name="_______ADM4" localSheetId="4">[3]BASE!$D$120</definedName>
    <definedName name="_______ADM4" localSheetId="5">[3]BASE!$D$120</definedName>
    <definedName name="_______ADM4" localSheetId="1">[4]BASE!$D$120</definedName>
    <definedName name="_______ADM4">[3]BASE!$D$120</definedName>
    <definedName name="_______AIU1" localSheetId="4">#REF!</definedName>
    <definedName name="_______AIU1" localSheetId="5">#REF!</definedName>
    <definedName name="_______AIU1">#REF!</definedName>
    <definedName name="_______AIU2">[5]BASE!$C$5</definedName>
    <definedName name="_______AIU3">[14]BASE!$C$3</definedName>
    <definedName name="_______BAZ10" localSheetId="4">[3]BASE!$D$270</definedName>
    <definedName name="_______BAZ10" localSheetId="5">[3]BASE!$D$270</definedName>
    <definedName name="_______BAZ10" localSheetId="1">[4]BASE!$D$270</definedName>
    <definedName name="_______BAZ10">[3]BASE!$D$270</definedName>
    <definedName name="_______BLO20" localSheetId="4">[3]BASE!$D$56</definedName>
    <definedName name="_______BLO20" localSheetId="5">[3]BASE!$D$56</definedName>
    <definedName name="_______BLO20" localSheetId="1">[4]BASE!$D$56</definedName>
    <definedName name="_______BLO20">[3]BASE!$D$56</definedName>
    <definedName name="_______CAN28" localSheetId="4">[3]BASE!$D$315</definedName>
    <definedName name="_______CAN28" localSheetId="5">[3]BASE!$D$315</definedName>
    <definedName name="_______CAN28" localSheetId="1">[4]BASE!$D$315</definedName>
    <definedName name="_______CAN28">[3]BASE!$D$315</definedName>
    <definedName name="_______Cod1" localSheetId="4">#REF!</definedName>
    <definedName name="_______Cod1" localSheetId="5">#REF!</definedName>
    <definedName name="_______Cod1">#REF!</definedName>
    <definedName name="_______CUA44" localSheetId="4">[3]BASE!$D$253</definedName>
    <definedName name="_______CUA44" localSheetId="5">[3]BASE!$D$253</definedName>
    <definedName name="_______CUA44" localSheetId="1">[4]BASE!$D$253</definedName>
    <definedName name="_______CUA44">[3]BASE!$D$253</definedName>
    <definedName name="_______LA124" localSheetId="4">[3]BASE!$D$64</definedName>
    <definedName name="_______LA124" localSheetId="5">[3]BASE!$D$64</definedName>
    <definedName name="_______LA124" localSheetId="1">[4]BASE!$D$64</definedName>
    <definedName name="_______LA124">[3]BASE!$D$64</definedName>
    <definedName name="_______LAC18">[6]BASE!$D$252</definedName>
    <definedName name="_______Po2">[7]REAJUSTESACTA1PROVI!#REF!</definedName>
    <definedName name="_______R84JH">[6]BASE!$D$172</definedName>
    <definedName name="_______REP43">[8]BASE!$D$136</definedName>
    <definedName name="_______TEP44" localSheetId="4">#N/A</definedName>
    <definedName name="_______TEP44" localSheetId="5">#N/A</definedName>
    <definedName name="_______TEP44">#N/A</definedName>
    <definedName name="_______TPE1132" localSheetId="4">#N/A</definedName>
    <definedName name="_______TPE1132" localSheetId="5">#N/A</definedName>
    <definedName name="_______TPE1132">#N/A</definedName>
    <definedName name="_______TPE12" localSheetId="4">#REF!</definedName>
    <definedName name="_______TPE12" localSheetId="5">#REF!</definedName>
    <definedName name="_______TPE12">#REF!</definedName>
    <definedName name="_______TPE1331" localSheetId="4">#N/A</definedName>
    <definedName name="_______TPE1331" localSheetId="5">#N/A</definedName>
    <definedName name="_______TPE1331">#N/A</definedName>
    <definedName name="_______TPE1702" localSheetId="4">#N/A</definedName>
    <definedName name="_______TPE1702" localSheetId="5">#N/A</definedName>
    <definedName name="_______TPE1702">#N/A</definedName>
    <definedName name="_______TPE1703" localSheetId="4">#N/A</definedName>
    <definedName name="_______TPE1703" localSheetId="5">#N/A</definedName>
    <definedName name="_______TPE1703">#N/A</definedName>
    <definedName name="_______TPE1704" localSheetId="4">#N/A</definedName>
    <definedName name="_______TPE1704" localSheetId="5">#N/A</definedName>
    <definedName name="_______TPE1704">#N/A</definedName>
    <definedName name="_______TPE1706" localSheetId="4">#N/A</definedName>
    <definedName name="_______TPE1706" localSheetId="5">#N/A</definedName>
    <definedName name="_______TPE1706">#N/A</definedName>
    <definedName name="_______TPE1708" localSheetId="4">#N/A</definedName>
    <definedName name="_______TPE1708" localSheetId="5">#N/A</definedName>
    <definedName name="_______TPE1708">#N/A</definedName>
    <definedName name="_______TPE1710" localSheetId="4">#N/A</definedName>
    <definedName name="_______TPE1710" localSheetId="5">#N/A</definedName>
    <definedName name="_______TPE1710">#N/A</definedName>
    <definedName name="_______TPE1735" localSheetId="4">#N/A</definedName>
    <definedName name="_______TPE1735" localSheetId="5">#N/A</definedName>
    <definedName name="_______TPE1735">#N/A</definedName>
    <definedName name="_______TPE1763" localSheetId="4">#N/A</definedName>
    <definedName name="_______TPE1763" localSheetId="5">#N/A</definedName>
    <definedName name="_______TPE1763">#N/A</definedName>
    <definedName name="_______TPE1790" localSheetId="4">#N/A</definedName>
    <definedName name="_______TPE1790" localSheetId="5">#N/A</definedName>
    <definedName name="_______TPE1790">#N/A</definedName>
    <definedName name="_______TPF12" localSheetId="4">[3]BASE!$D$217</definedName>
    <definedName name="_______TPF12" localSheetId="5">[3]BASE!$D$217</definedName>
    <definedName name="_______TPF12" localSheetId="1">[4]BASE!$D$217</definedName>
    <definedName name="_______TPF12">[3]BASE!$D$217</definedName>
    <definedName name="_______TUZ22" localSheetId="4">'[3]BASE ORIGINAL'!#REF!</definedName>
    <definedName name="_______TUZ22" localSheetId="5">'[3]BASE ORIGINAL'!#REF!</definedName>
    <definedName name="_______TUZ22" localSheetId="1">'[4]BASE ORIGINAL'!#REF!</definedName>
    <definedName name="_______TUZ22">'[3]BASE ORIGINAL'!#REF!</definedName>
    <definedName name="_______TUZ36" localSheetId="4">'[3]BASE ORIGINAL'!#REF!</definedName>
    <definedName name="_______TUZ36" localSheetId="5">'[3]BASE ORIGINAL'!#REF!</definedName>
    <definedName name="_______TUZ36" localSheetId="1">'[4]BASE ORIGINAL'!#REF!</definedName>
    <definedName name="_______TUZ36">'[3]BASE ORIGINAL'!#REF!</definedName>
    <definedName name="_______TZ2110" localSheetId="4">[3]BASE!$D$79</definedName>
    <definedName name="_______TZ2110" localSheetId="5">[3]BASE!$D$79</definedName>
    <definedName name="_______TZ2110" localSheetId="1">[4]BASE!$D$79</definedName>
    <definedName name="_______TZ2110">[3]BASE!$D$79</definedName>
    <definedName name="_______TZ213">[14]BASE!$D$89</definedName>
    <definedName name="_______TZ214" localSheetId="4">#N/A</definedName>
    <definedName name="_______TZ214" localSheetId="5">#N/A</definedName>
    <definedName name="_______TZ214">#N/A</definedName>
    <definedName name="_______TZ216" localSheetId="4">#N/A</definedName>
    <definedName name="_______TZ216" localSheetId="5">#N/A</definedName>
    <definedName name="_______TZ216">#N/A</definedName>
    <definedName name="_______TZ268">[6]BASE!$D$85</definedName>
    <definedName name="_______TZ323" localSheetId="4">'[3]BASE ORIGINAL'!#REF!</definedName>
    <definedName name="_______TZ323" localSheetId="5">'[3]BASE ORIGINAL'!#REF!</definedName>
    <definedName name="_______TZ323" localSheetId="1">'[4]BASE ORIGINAL'!#REF!</definedName>
    <definedName name="_______TZ323">'[3]BASE ORIGINAL'!#REF!</definedName>
    <definedName name="_______TZ324" localSheetId="4">'[3]BASE ORIGINAL'!#REF!</definedName>
    <definedName name="_______TZ324" localSheetId="5">'[3]BASE ORIGINAL'!#REF!</definedName>
    <definedName name="_______TZ324" localSheetId="1">'[4]BASE ORIGINAL'!#REF!</definedName>
    <definedName name="_______TZ324">'[3]BASE ORIGINAL'!#REF!</definedName>
    <definedName name="_______TZ32510" localSheetId="4">#N/A</definedName>
    <definedName name="_______TZ32510" localSheetId="5">#N/A</definedName>
    <definedName name="_______TZ32510">#N/A</definedName>
    <definedName name="______ADH12" localSheetId="4">[3]BASE!$D$218</definedName>
    <definedName name="______ADH12" localSheetId="5">[3]BASE!$D$218</definedName>
    <definedName name="______ADH12" localSheetId="1">[4]BASE!$D$218</definedName>
    <definedName name="______ADH12">[3]BASE!$D$218</definedName>
    <definedName name="______ADM12" localSheetId="4">[3]BASE!$D$219</definedName>
    <definedName name="______ADM12" localSheetId="5">[3]BASE!$D$219</definedName>
    <definedName name="______ADM12" localSheetId="1">[4]BASE!$D$219</definedName>
    <definedName name="______ADM12">[3]BASE!$D$219</definedName>
    <definedName name="______ADM4" localSheetId="4">[3]BASE!$D$120</definedName>
    <definedName name="______ADM4" localSheetId="5">[3]BASE!$D$120</definedName>
    <definedName name="______ADM4" localSheetId="1">[4]BASE!$D$120</definedName>
    <definedName name="______ADM4">[3]BASE!$D$120</definedName>
    <definedName name="______AIU1" localSheetId="4">#REF!</definedName>
    <definedName name="______AIU1" localSheetId="5">#REF!</definedName>
    <definedName name="______AIU1">#REF!</definedName>
    <definedName name="______AIU2">[5]BASE!$C$5</definedName>
    <definedName name="______AIU3">[14]BASE!$C$3</definedName>
    <definedName name="______BAZ10" localSheetId="4">[3]BASE!$D$270</definedName>
    <definedName name="______BAZ10" localSheetId="5">[3]BASE!$D$270</definedName>
    <definedName name="______BAZ10" localSheetId="1">[4]BASE!$D$270</definedName>
    <definedName name="______BAZ10">[3]BASE!$D$270</definedName>
    <definedName name="______BLO20" localSheetId="4">[3]BASE!$D$56</definedName>
    <definedName name="______BLO20" localSheetId="5">[3]BASE!$D$56</definedName>
    <definedName name="______BLO20" localSheetId="1">[4]BASE!$D$56</definedName>
    <definedName name="______BLO20">[3]BASE!$D$56</definedName>
    <definedName name="______CAN28" localSheetId="4">[3]BASE!$D$315</definedName>
    <definedName name="______CAN28" localSheetId="5">[3]BASE!$D$315</definedName>
    <definedName name="______CAN28" localSheetId="1">[4]BASE!$D$315</definedName>
    <definedName name="______CAN28">[3]BASE!$D$315</definedName>
    <definedName name="______Cod1" localSheetId="4">#REF!</definedName>
    <definedName name="______Cod1" localSheetId="5">#REF!</definedName>
    <definedName name="______Cod1">#REF!</definedName>
    <definedName name="______CUA44" localSheetId="4">[3]BASE!$D$253</definedName>
    <definedName name="______CUA44" localSheetId="5">[3]BASE!$D$253</definedName>
    <definedName name="______CUA44" localSheetId="1">[4]BASE!$D$253</definedName>
    <definedName name="______CUA44">[3]BASE!$D$253</definedName>
    <definedName name="______LA124" localSheetId="4">[3]BASE!$D$64</definedName>
    <definedName name="______LA124" localSheetId="5">[3]BASE!$D$64</definedName>
    <definedName name="______LA124" localSheetId="1">[4]BASE!$D$64</definedName>
    <definedName name="______LA124">[3]BASE!$D$64</definedName>
    <definedName name="______LAC18">[6]BASE!$D$252</definedName>
    <definedName name="______Po2">[7]REAJUSTESACTA1PROVI!#REF!</definedName>
    <definedName name="______R84JH">[6]BASE!$D$172</definedName>
    <definedName name="______REP43">[8]BASE!$D$136</definedName>
    <definedName name="______TEP44" localSheetId="4">#REF!</definedName>
    <definedName name="______TEP44" localSheetId="5">#REF!</definedName>
    <definedName name="______TEP44">#REF!</definedName>
    <definedName name="______TPE1132" localSheetId="4">#N/A</definedName>
    <definedName name="______TPE1132" localSheetId="5">#N/A</definedName>
    <definedName name="______TPE1132">#N/A</definedName>
    <definedName name="______TPE12" localSheetId="4">#REF!</definedName>
    <definedName name="______TPE12" localSheetId="5">#REF!</definedName>
    <definedName name="______TPE12">#REF!</definedName>
    <definedName name="______TPE1331" localSheetId="4">#N/A</definedName>
    <definedName name="______TPE1331" localSheetId="5">#N/A</definedName>
    <definedName name="______TPE1331">#N/A</definedName>
    <definedName name="______TPE1702" localSheetId="4">#N/A</definedName>
    <definedName name="______TPE1702" localSheetId="5">#N/A</definedName>
    <definedName name="______TPE1702">#N/A</definedName>
    <definedName name="______TPE1703" localSheetId="4">#N/A</definedName>
    <definedName name="______TPE1703" localSheetId="5">#N/A</definedName>
    <definedName name="______TPE1703">#N/A</definedName>
    <definedName name="______TPE1704" localSheetId="4">#N/A</definedName>
    <definedName name="______TPE1704" localSheetId="5">#N/A</definedName>
    <definedName name="______TPE1704">#N/A</definedName>
    <definedName name="______TPE1706" localSheetId="4">#N/A</definedName>
    <definedName name="______TPE1706" localSheetId="5">#N/A</definedName>
    <definedName name="______TPE1706">#N/A</definedName>
    <definedName name="______TPE1708" localSheetId="4">#N/A</definedName>
    <definedName name="______TPE1708" localSheetId="5">#N/A</definedName>
    <definedName name="______TPE1708">#N/A</definedName>
    <definedName name="______TPE1710" localSheetId="4">#N/A</definedName>
    <definedName name="______TPE1710" localSheetId="5">#N/A</definedName>
    <definedName name="______TPE1710">#N/A</definedName>
    <definedName name="______TPE1735" localSheetId="4">#N/A</definedName>
    <definedName name="______TPE1735" localSheetId="5">#N/A</definedName>
    <definedName name="______TPE1735">#N/A</definedName>
    <definedName name="______TPE1763" localSheetId="4">#N/A</definedName>
    <definedName name="______TPE1763" localSheetId="5">#N/A</definedName>
    <definedName name="______TPE1763">#N/A</definedName>
    <definedName name="______TPE1790" localSheetId="4">#N/A</definedName>
    <definedName name="______TPE1790" localSheetId="5">#N/A</definedName>
    <definedName name="______TPE1790">#N/A</definedName>
    <definedName name="______TPF12" localSheetId="4">[3]BASE!$D$217</definedName>
    <definedName name="______TPF12" localSheetId="5">[3]BASE!$D$217</definedName>
    <definedName name="______TPF12" localSheetId="1">[4]BASE!$D$217</definedName>
    <definedName name="______TPF12">[3]BASE!$D$217</definedName>
    <definedName name="______TUZ22" localSheetId="4">'[3]BASE ORIGINAL'!#REF!</definedName>
    <definedName name="______TUZ22" localSheetId="5">'[3]BASE ORIGINAL'!#REF!</definedName>
    <definedName name="______TUZ22" localSheetId="1">'[4]BASE ORIGINAL'!#REF!</definedName>
    <definedName name="______TUZ22">'[3]BASE ORIGINAL'!#REF!</definedName>
    <definedName name="______TUZ36" localSheetId="4">'[3]BASE ORIGINAL'!#REF!</definedName>
    <definedName name="______TUZ36" localSheetId="5">'[3]BASE ORIGINAL'!#REF!</definedName>
    <definedName name="______TUZ36" localSheetId="1">'[4]BASE ORIGINAL'!#REF!</definedName>
    <definedName name="______TUZ36">'[3]BASE ORIGINAL'!#REF!</definedName>
    <definedName name="______TZ2110" localSheetId="4">[3]BASE!$D$79</definedName>
    <definedName name="______TZ2110" localSheetId="5">[3]BASE!$D$79</definedName>
    <definedName name="______TZ2110" localSheetId="1">[4]BASE!$D$79</definedName>
    <definedName name="______TZ2110">[3]BASE!$D$79</definedName>
    <definedName name="______TZ213">[18]BASE!$D$89</definedName>
    <definedName name="______TZ214" localSheetId="4">#N/A</definedName>
    <definedName name="______TZ214" localSheetId="5">#N/A</definedName>
    <definedName name="______TZ214">#N/A</definedName>
    <definedName name="______TZ216" localSheetId="4">#REF!</definedName>
    <definedName name="______TZ216" localSheetId="5">#REF!</definedName>
    <definedName name="______TZ216">#REF!</definedName>
    <definedName name="______TZ268">[6]BASE!$D$85</definedName>
    <definedName name="______TZ323" localSheetId="4">'[3]BASE ORIGINAL'!#REF!</definedName>
    <definedName name="______TZ323" localSheetId="5">'[3]BASE ORIGINAL'!#REF!</definedName>
    <definedName name="______TZ323" localSheetId="1">'[4]BASE ORIGINAL'!#REF!</definedName>
    <definedName name="______TZ323">'[3]BASE ORIGINAL'!#REF!</definedName>
    <definedName name="______TZ324" localSheetId="4">'[3]BASE ORIGINAL'!#REF!</definedName>
    <definedName name="______TZ324" localSheetId="5">'[3]BASE ORIGINAL'!#REF!</definedName>
    <definedName name="______TZ324" localSheetId="1">'[4]BASE ORIGINAL'!#REF!</definedName>
    <definedName name="______TZ324">'[3]BASE ORIGINAL'!#REF!</definedName>
    <definedName name="______TZ32510" localSheetId="4">#N/A</definedName>
    <definedName name="______TZ32510" localSheetId="5">#N/A</definedName>
    <definedName name="______TZ32510">#N/A</definedName>
    <definedName name="_____ADH12" localSheetId="4">[3]BASE!$D$218</definedName>
    <definedName name="_____ADH12" localSheetId="5">[3]BASE!$D$218</definedName>
    <definedName name="_____ADH12" localSheetId="1">[4]BASE!$D$218</definedName>
    <definedName name="_____ADH12">[3]BASE!$D$218</definedName>
    <definedName name="_____ADM12" localSheetId="4">[3]BASE!$D$219</definedName>
    <definedName name="_____ADM12" localSheetId="5">[3]BASE!$D$219</definedName>
    <definedName name="_____ADM12" localSheetId="1">[4]BASE!$D$219</definedName>
    <definedName name="_____ADM12">[3]BASE!$D$219</definedName>
    <definedName name="_____ADM4" localSheetId="4">[3]BASE!$D$120</definedName>
    <definedName name="_____ADM4" localSheetId="5">[3]BASE!$D$120</definedName>
    <definedName name="_____ADM4" localSheetId="1">[4]BASE!$D$120</definedName>
    <definedName name="_____ADM4">[3]BASE!$D$120</definedName>
    <definedName name="_____AIU1" localSheetId="4">#REF!</definedName>
    <definedName name="_____AIU1" localSheetId="5">#REF!</definedName>
    <definedName name="_____AIU1">#REF!</definedName>
    <definedName name="_____AIU2">[5]BASE!$C$5</definedName>
    <definedName name="_____AIU3">[14]BASE!$C$3</definedName>
    <definedName name="_____BAZ10" localSheetId="4">[3]BASE!$D$270</definedName>
    <definedName name="_____BAZ10" localSheetId="5">[3]BASE!$D$270</definedName>
    <definedName name="_____BAZ10" localSheetId="1">[4]BASE!$D$270</definedName>
    <definedName name="_____BAZ10">[3]BASE!$D$270</definedName>
    <definedName name="_____BLO20" localSheetId="4">[3]BASE!$D$56</definedName>
    <definedName name="_____BLO20" localSheetId="5">[3]BASE!$D$56</definedName>
    <definedName name="_____BLO20" localSheetId="1">[4]BASE!$D$56</definedName>
    <definedName name="_____BLO20">[3]BASE!$D$56</definedName>
    <definedName name="_____CAN28" localSheetId="4">[3]BASE!$D$315</definedName>
    <definedName name="_____CAN28" localSheetId="5">[3]BASE!$D$315</definedName>
    <definedName name="_____CAN28" localSheetId="1">[4]BASE!$D$315</definedName>
    <definedName name="_____CAN28">[3]BASE!$D$315</definedName>
    <definedName name="_____Cod1" localSheetId="4">#REF!</definedName>
    <definedName name="_____Cod1" localSheetId="5">#REF!</definedName>
    <definedName name="_____Cod1">#REF!</definedName>
    <definedName name="_____CUA44" localSheetId="4">[3]BASE!$D$253</definedName>
    <definedName name="_____CUA44" localSheetId="5">[3]BASE!$D$253</definedName>
    <definedName name="_____CUA44" localSheetId="1">[4]BASE!$D$253</definedName>
    <definedName name="_____CUA44">[3]BASE!$D$253</definedName>
    <definedName name="_____LA124" localSheetId="4">[3]BASE!$D$64</definedName>
    <definedName name="_____LA124" localSheetId="5">[3]BASE!$D$64</definedName>
    <definedName name="_____LA124" localSheetId="1">[4]BASE!$D$64</definedName>
    <definedName name="_____LA124">[3]BASE!$D$64</definedName>
    <definedName name="_____LAC18">[6]BASE!$D$252</definedName>
    <definedName name="_____Po2">[7]REAJUSTESACTA1PROVI!#REF!</definedName>
    <definedName name="_____R84JH">[6]BASE!$D$172</definedName>
    <definedName name="_____REP43">[8]BASE!$D$136</definedName>
    <definedName name="_____TEP44" localSheetId="4">#N/A</definedName>
    <definedName name="_____TEP44" localSheetId="5">#N/A</definedName>
    <definedName name="_____TEP44">#N/A</definedName>
    <definedName name="_____TPE1132" localSheetId="4">#REF!</definedName>
    <definedName name="_____TPE1132" localSheetId="5">#REF!</definedName>
    <definedName name="_____TPE1132">#REF!</definedName>
    <definedName name="_____TPE12" localSheetId="4">#REF!</definedName>
    <definedName name="_____TPE12" localSheetId="5">#REF!</definedName>
    <definedName name="_____TPE12">#REF!</definedName>
    <definedName name="_____TPE1331" localSheetId="4">#REF!</definedName>
    <definedName name="_____TPE1331" localSheetId="5">#REF!</definedName>
    <definedName name="_____TPE1331">#REF!</definedName>
    <definedName name="_____TPE1702" localSheetId="4">#REF!</definedName>
    <definedName name="_____TPE1702" localSheetId="5">#REF!</definedName>
    <definedName name="_____TPE1702">#REF!</definedName>
    <definedName name="_____TPE1703" localSheetId="4">#REF!</definedName>
    <definedName name="_____TPE1703" localSheetId="5">#REF!</definedName>
    <definedName name="_____TPE1703">#REF!</definedName>
    <definedName name="_____TPE1704" localSheetId="4">#REF!</definedName>
    <definedName name="_____TPE1704" localSheetId="5">#REF!</definedName>
    <definedName name="_____TPE1704">#REF!</definedName>
    <definedName name="_____TPE1706" localSheetId="4">#REF!</definedName>
    <definedName name="_____TPE1706" localSheetId="5">#REF!</definedName>
    <definedName name="_____TPE1706">#REF!</definedName>
    <definedName name="_____TPE1708" localSheetId="4">#REF!</definedName>
    <definedName name="_____TPE1708" localSheetId="5">#REF!</definedName>
    <definedName name="_____TPE1708">#REF!</definedName>
    <definedName name="_____TPE1710" localSheetId="4">#REF!</definedName>
    <definedName name="_____TPE1710" localSheetId="5">#REF!</definedName>
    <definedName name="_____TPE1710">#REF!</definedName>
    <definedName name="_____TPE1735" localSheetId="4">#REF!</definedName>
    <definedName name="_____TPE1735" localSheetId="5">#REF!</definedName>
    <definedName name="_____TPE1735">#REF!</definedName>
    <definedName name="_____TPE1763" localSheetId="4">#REF!</definedName>
    <definedName name="_____TPE1763" localSheetId="5">#REF!</definedName>
    <definedName name="_____TPE1763">#REF!</definedName>
    <definedName name="_____TPE1790" localSheetId="4">#REF!</definedName>
    <definedName name="_____TPE1790" localSheetId="5">#REF!</definedName>
    <definedName name="_____TPE1790">#REF!</definedName>
    <definedName name="_____TPF12" localSheetId="4">[3]BASE!$D$217</definedName>
    <definedName name="_____TPF12" localSheetId="5">[3]BASE!$D$217</definedName>
    <definedName name="_____TPF12" localSheetId="1">[4]BASE!$D$217</definedName>
    <definedName name="_____TPF12">[3]BASE!$D$217</definedName>
    <definedName name="_____TUZ22" localSheetId="4">#REF!</definedName>
    <definedName name="_____TUZ22" localSheetId="5">#REF!</definedName>
    <definedName name="_____TUZ22">#REF!</definedName>
    <definedName name="_____TUZ36" localSheetId="4">#REF!</definedName>
    <definedName name="_____TUZ36" localSheetId="5">#REF!</definedName>
    <definedName name="_____TUZ36">#REF!</definedName>
    <definedName name="_____TZ2110" localSheetId="4">[3]BASE!$D$79</definedName>
    <definedName name="_____TZ2110" localSheetId="5">[3]BASE!$D$79</definedName>
    <definedName name="_____TZ2110" localSheetId="1">[4]BASE!$D$79</definedName>
    <definedName name="_____TZ2110">[3]BASE!$D$79</definedName>
    <definedName name="_____TZ213">[14]BASE!$D$89</definedName>
    <definedName name="_____TZ214" localSheetId="4">#REF!</definedName>
    <definedName name="_____TZ214" localSheetId="5">#REF!</definedName>
    <definedName name="_____TZ214">#REF!</definedName>
    <definedName name="_____TZ216" localSheetId="4">#N/A</definedName>
    <definedName name="_____TZ216" localSheetId="5">#N/A</definedName>
    <definedName name="_____TZ216">#N/A</definedName>
    <definedName name="_____TZ268">[6]BASE!$D$85</definedName>
    <definedName name="_____TZ323" localSheetId="4">#REF!</definedName>
    <definedName name="_____TZ323" localSheetId="5">#REF!</definedName>
    <definedName name="_____TZ323">#REF!</definedName>
    <definedName name="_____TZ324" localSheetId="4">#REF!</definedName>
    <definedName name="_____TZ324" localSheetId="5">#REF!</definedName>
    <definedName name="_____TZ324">#REF!</definedName>
    <definedName name="_____TZ32510" localSheetId="4">#REF!</definedName>
    <definedName name="_____TZ32510" localSheetId="5">#REF!</definedName>
    <definedName name="_____TZ32510">#REF!</definedName>
    <definedName name="____ADH12" localSheetId="4">[3]BASE!$D$218</definedName>
    <definedName name="____ADH12" localSheetId="5">[3]BASE!$D$218</definedName>
    <definedName name="____ADH12" localSheetId="1">[4]BASE!$D$218</definedName>
    <definedName name="____ADH12">[3]BASE!$D$218</definedName>
    <definedName name="____ADM12" localSheetId="4">[3]BASE!$D$219</definedName>
    <definedName name="____ADM12" localSheetId="5">[3]BASE!$D$219</definedName>
    <definedName name="____ADM12" localSheetId="1">[4]BASE!$D$219</definedName>
    <definedName name="____ADM12">[3]BASE!$D$219</definedName>
    <definedName name="____ADM4" localSheetId="4">[3]BASE!$D$120</definedName>
    <definedName name="____ADM4" localSheetId="5">[3]BASE!$D$120</definedName>
    <definedName name="____ADM4" localSheetId="1">[4]BASE!$D$120</definedName>
    <definedName name="____ADM4">[3]BASE!$D$120</definedName>
    <definedName name="____AIU1" localSheetId="4">#REF!</definedName>
    <definedName name="____AIU1" localSheetId="5">#REF!</definedName>
    <definedName name="____AIU1">#REF!</definedName>
    <definedName name="____AIU2">[5]BASE!$C$5</definedName>
    <definedName name="____AIU3">[14]BASE!$C$3</definedName>
    <definedName name="____BAZ10" localSheetId="4">[3]BASE!$D$270</definedName>
    <definedName name="____BAZ10" localSheetId="5">[3]BASE!$D$270</definedName>
    <definedName name="____BAZ10" localSheetId="1">[4]BASE!$D$270</definedName>
    <definedName name="____BAZ10">[3]BASE!$D$270</definedName>
    <definedName name="____BLO20" localSheetId="4">[3]BASE!$D$56</definedName>
    <definedName name="____BLO20" localSheetId="5">[3]BASE!$D$56</definedName>
    <definedName name="____BLO20" localSheetId="1">[4]BASE!$D$56</definedName>
    <definedName name="____BLO20">[3]BASE!$D$56</definedName>
    <definedName name="____CAN28" localSheetId="4">[3]BASE!$D$315</definedName>
    <definedName name="____CAN28" localSheetId="5">[3]BASE!$D$315</definedName>
    <definedName name="____CAN28" localSheetId="1">[4]BASE!$D$315</definedName>
    <definedName name="____CAN28">[3]BASE!$D$315</definedName>
    <definedName name="____Cod1" localSheetId="4">#REF!</definedName>
    <definedName name="____Cod1" localSheetId="5">#REF!</definedName>
    <definedName name="____Cod1">#REF!</definedName>
    <definedName name="____CUA44" localSheetId="4">[3]BASE!$D$253</definedName>
    <definedName name="____CUA44" localSheetId="5">[3]BASE!$D$253</definedName>
    <definedName name="____CUA44" localSheetId="1">[4]BASE!$D$253</definedName>
    <definedName name="____CUA44">[3]BASE!$D$253</definedName>
    <definedName name="____FYB02" localSheetId="1">[4]BASE!$D$360</definedName>
    <definedName name="____FYB02">[3]BASE!$D$360</definedName>
    <definedName name="____FYB03">[18]BASE!$D$399</definedName>
    <definedName name="____LA124" localSheetId="4">[3]BASE!$D$64</definedName>
    <definedName name="____LA124" localSheetId="5">[3]BASE!$D$64</definedName>
    <definedName name="____LA124" localSheetId="1">[4]BASE!$D$64</definedName>
    <definedName name="____LA124">[3]BASE!$D$64</definedName>
    <definedName name="____LAC18">[6]BASE!$D$252</definedName>
    <definedName name="____Pa1">#REF!</definedName>
    <definedName name="____Pa2">#REF!</definedName>
    <definedName name="____Pa3">#REF!</definedName>
    <definedName name="____Pa4">#REF!</definedName>
    <definedName name="____Po2">[7]REAJUSTESACTA1PROVI!#REF!</definedName>
    <definedName name="____R84JH">[6]BASE!$D$172</definedName>
    <definedName name="____REP43">[8]BASE!$D$136</definedName>
    <definedName name="____TEP44" localSheetId="4">#N/A</definedName>
    <definedName name="____TEP44" localSheetId="5">#N/A</definedName>
    <definedName name="____TEP44">#N/A</definedName>
    <definedName name="____TPE1132" localSheetId="4">#N/A</definedName>
    <definedName name="____TPE1132" localSheetId="5">#N/A</definedName>
    <definedName name="____TPE1132">#N/A</definedName>
    <definedName name="____TPE12" localSheetId="4">#REF!</definedName>
    <definedName name="____TPE12" localSheetId="5">#REF!</definedName>
    <definedName name="____TPE12">#REF!</definedName>
    <definedName name="____TPE1331" localSheetId="4">#N/A</definedName>
    <definedName name="____TPE1331" localSheetId="5">#N/A</definedName>
    <definedName name="____TPE1331">#N/A</definedName>
    <definedName name="____TPE1702" localSheetId="4">#N/A</definedName>
    <definedName name="____TPE1702" localSheetId="5">#N/A</definedName>
    <definedName name="____TPE1702">#N/A</definedName>
    <definedName name="____TPE1703" localSheetId="4">#N/A</definedName>
    <definedName name="____TPE1703" localSheetId="5">#N/A</definedName>
    <definedName name="____TPE1703">#N/A</definedName>
    <definedName name="____TPE1704" localSheetId="4">#N/A</definedName>
    <definedName name="____TPE1704" localSheetId="5">#N/A</definedName>
    <definedName name="____TPE1704">#N/A</definedName>
    <definedName name="____TPE1706" localSheetId="4">#N/A</definedName>
    <definedName name="____TPE1706" localSheetId="5">#N/A</definedName>
    <definedName name="____TPE1706">#N/A</definedName>
    <definedName name="____TPE1708" localSheetId="4">#N/A</definedName>
    <definedName name="____TPE1708" localSheetId="5">#N/A</definedName>
    <definedName name="____TPE1708">#N/A</definedName>
    <definedName name="____TPE1710" localSheetId="4">#N/A</definedName>
    <definedName name="____TPE1710" localSheetId="5">#N/A</definedName>
    <definedName name="____TPE1710">#N/A</definedName>
    <definedName name="____TPE1735" localSheetId="4">#N/A</definedName>
    <definedName name="____TPE1735" localSheetId="5">#N/A</definedName>
    <definedName name="____TPE1735">#N/A</definedName>
    <definedName name="____TPE1763" localSheetId="4">#N/A</definedName>
    <definedName name="____TPE1763" localSheetId="5">#N/A</definedName>
    <definedName name="____TPE1763">#N/A</definedName>
    <definedName name="____TPE1790" localSheetId="4">#N/A</definedName>
    <definedName name="____TPE1790" localSheetId="5">#N/A</definedName>
    <definedName name="____TPE1790">#N/A</definedName>
    <definedName name="____TPF12" localSheetId="4">[3]BASE!$D$217</definedName>
    <definedName name="____TPF12" localSheetId="5">[3]BASE!$D$217</definedName>
    <definedName name="____TPF12" localSheetId="1">[4]BASE!$D$217</definedName>
    <definedName name="____TPF12">[3]BASE!$D$217</definedName>
    <definedName name="____TUZ22" localSheetId="4">'[3]BASE ORIGINAL'!#REF!</definedName>
    <definedName name="____TUZ22" localSheetId="5">'[3]BASE ORIGINAL'!#REF!</definedName>
    <definedName name="____TUZ22" localSheetId="1">'[4]BASE ORIGINAL'!#REF!</definedName>
    <definedName name="____TUZ22">'[3]BASE ORIGINAL'!#REF!</definedName>
    <definedName name="____TUZ36" localSheetId="4">'[3]BASE ORIGINAL'!#REF!</definedName>
    <definedName name="____TUZ36" localSheetId="5">'[3]BASE ORIGINAL'!#REF!</definedName>
    <definedName name="____TUZ36" localSheetId="1">'[4]BASE ORIGINAL'!#REF!</definedName>
    <definedName name="____TUZ36">'[3]BASE ORIGINAL'!#REF!</definedName>
    <definedName name="____TZ2110" localSheetId="4">[3]BASE!$D$79</definedName>
    <definedName name="____TZ2110" localSheetId="5">[3]BASE!$D$79</definedName>
    <definedName name="____TZ2110" localSheetId="1">[4]BASE!$D$79</definedName>
    <definedName name="____TZ2110">[3]BASE!$D$79</definedName>
    <definedName name="____TZ212" localSheetId="1">[4]BASE!$D$83</definedName>
    <definedName name="____TZ212">[3]BASE!$D$83</definedName>
    <definedName name="____TZ213">[14]BASE!$D$89</definedName>
    <definedName name="____TZ214" localSheetId="4">#N/A</definedName>
    <definedName name="____TZ214" localSheetId="5">#N/A</definedName>
    <definedName name="____TZ214">#N/A</definedName>
    <definedName name="____TZ216" localSheetId="4">#N/A</definedName>
    <definedName name="____TZ216" localSheetId="5">#N/A</definedName>
    <definedName name="____TZ216">#N/A</definedName>
    <definedName name="____TZ263">[18]BASE!$D$99</definedName>
    <definedName name="____TZ268">[6]BASE!$D$85</definedName>
    <definedName name="____TZ323" localSheetId="4">'[3]BASE ORIGINAL'!#REF!</definedName>
    <definedName name="____TZ323" localSheetId="5">'[3]BASE ORIGINAL'!#REF!</definedName>
    <definedName name="____TZ323" localSheetId="1">'[4]BASE ORIGINAL'!#REF!</definedName>
    <definedName name="____TZ323">'[3]BASE ORIGINAL'!#REF!</definedName>
    <definedName name="____TZ324" localSheetId="4">'[3]BASE ORIGINAL'!#REF!</definedName>
    <definedName name="____TZ324" localSheetId="5">'[3]BASE ORIGINAL'!#REF!</definedName>
    <definedName name="____TZ324" localSheetId="1">'[4]BASE ORIGINAL'!#REF!</definedName>
    <definedName name="____TZ324">'[3]BASE ORIGINAL'!#REF!</definedName>
    <definedName name="____TZ32510" localSheetId="4">#N/A</definedName>
    <definedName name="____TZ32510" localSheetId="5">#N/A</definedName>
    <definedName name="____TZ32510">#N/A</definedName>
    <definedName name="___ADH12" localSheetId="4">[3]BASE!$D$218</definedName>
    <definedName name="___ADH12" localSheetId="5">[3]BASE!$D$218</definedName>
    <definedName name="___ADH12" localSheetId="1">[4]BASE!$D$218</definedName>
    <definedName name="___ADH12">[3]BASE!$D$218</definedName>
    <definedName name="___ADM12" localSheetId="4">[3]BASE!$D$219</definedName>
    <definedName name="___ADM12" localSheetId="5">[3]BASE!$D$219</definedName>
    <definedName name="___ADM12" localSheetId="1">[4]BASE!$D$219</definedName>
    <definedName name="___ADM12">[3]BASE!$D$219</definedName>
    <definedName name="___ADM2" localSheetId="1">[4]BASE!$D$131</definedName>
    <definedName name="___ADM2">[3]BASE!$D$131</definedName>
    <definedName name="___ADM4" localSheetId="4">#REF!</definedName>
    <definedName name="___ADM4" localSheetId="5">#REF!</definedName>
    <definedName name="___ADM4">#REF!</definedName>
    <definedName name="___AIU1" localSheetId="4">#REF!</definedName>
    <definedName name="___AIU1" localSheetId="5">#REF!</definedName>
    <definedName name="___AIU1">#REF!</definedName>
    <definedName name="___AIU2">[5]BASE!$C$5</definedName>
    <definedName name="___AIU3">#N/A</definedName>
    <definedName name="___BAZ10" localSheetId="4">[3]BASE!$D$270</definedName>
    <definedName name="___BAZ10" localSheetId="5">[3]BASE!$D$270</definedName>
    <definedName name="___BAZ10" localSheetId="1">[4]BASE!$D$270</definedName>
    <definedName name="___BAZ10">[3]BASE!$D$270</definedName>
    <definedName name="___BLO20" localSheetId="4">[3]BASE!$D$56</definedName>
    <definedName name="___BLO20" localSheetId="5">[3]BASE!$D$56</definedName>
    <definedName name="___BLO20" localSheetId="1">[4]BASE!$D$56</definedName>
    <definedName name="___BLO20">[3]BASE!$D$56</definedName>
    <definedName name="___C452JH" localSheetId="1">[4]BASE!$D$318</definedName>
    <definedName name="___C452JH">[3]BASE!$D$318</definedName>
    <definedName name="___CAN28" localSheetId="4">[3]BASE!$D$315</definedName>
    <definedName name="___CAN28" localSheetId="5">[3]BASE!$D$315</definedName>
    <definedName name="___CAN28" localSheetId="1">[4]BASE!$D$315</definedName>
    <definedName name="___CAN28">[3]BASE!$D$315</definedName>
    <definedName name="___Cod1" localSheetId="4">#REF!</definedName>
    <definedName name="___Cod1" localSheetId="5">#REF!</definedName>
    <definedName name="___Cod1">#REF!</definedName>
    <definedName name="___CUA44" localSheetId="4">[3]BASE!$D$253</definedName>
    <definedName name="___CUA44" localSheetId="5">[3]BASE!$D$253</definedName>
    <definedName name="___CUA44" localSheetId="1">[4]BASE!$D$253</definedName>
    <definedName name="___CUA44">[3]BASE!$D$253</definedName>
    <definedName name="___ETF315" localSheetId="1">[4]BASE!$D$461</definedName>
    <definedName name="___ETF315">[3]BASE!$D$461</definedName>
    <definedName name="___FYB02">[14]BASE!$D$397</definedName>
    <definedName name="___LA124" localSheetId="4">[3]BASE!$D$64</definedName>
    <definedName name="___LA124" localSheetId="5">[3]BASE!$D$64</definedName>
    <definedName name="___LA124" localSheetId="1">[4]BASE!$D$64</definedName>
    <definedName name="___LA124">[3]BASE!$D$64</definedName>
    <definedName name="___LAC18">[6]BASE!$D$252</definedName>
    <definedName name="___Pa1" localSheetId="4">#REF!</definedName>
    <definedName name="___Pa1" localSheetId="5">#REF!</definedName>
    <definedName name="___Pa1">#REF!</definedName>
    <definedName name="___Pa2" localSheetId="4">#REF!</definedName>
    <definedName name="___Pa2" localSheetId="5">#REF!</definedName>
    <definedName name="___Pa2">#REF!</definedName>
    <definedName name="___Pa3" localSheetId="4">#REF!</definedName>
    <definedName name="___Pa3" localSheetId="5">#REF!</definedName>
    <definedName name="___Pa3">#REF!</definedName>
    <definedName name="___Pa4" localSheetId="4">#REF!</definedName>
    <definedName name="___Pa4" localSheetId="5">#REF!</definedName>
    <definedName name="___Pa4">#REF!</definedName>
    <definedName name="___Po2">[7]REAJUSTESACTA1PROVI!#REF!</definedName>
    <definedName name="___R84JH">[6]BASE!$D$172</definedName>
    <definedName name="___REP43">[8]BASE!$D$136</definedName>
    <definedName name="___TEP44" localSheetId="4">#N/A</definedName>
    <definedName name="___TEP44" localSheetId="5">#N/A</definedName>
    <definedName name="___TEP44">#N/A</definedName>
    <definedName name="___TPE1132" localSheetId="4">#N/A</definedName>
    <definedName name="___TPE1132" localSheetId="5">#N/A</definedName>
    <definedName name="___TPE1132">#N/A</definedName>
    <definedName name="___TPE12" localSheetId="4">#REF!</definedName>
    <definedName name="___TPE12" localSheetId="5">#REF!</definedName>
    <definedName name="___TPE12">#REF!</definedName>
    <definedName name="___TPE1331" localSheetId="4">#N/A</definedName>
    <definedName name="___TPE1331" localSheetId="5">#N/A</definedName>
    <definedName name="___TPE1331">#N/A</definedName>
    <definedName name="___TPE1702" localSheetId="4">#N/A</definedName>
    <definedName name="___TPE1702" localSheetId="5">#N/A</definedName>
    <definedName name="___TPE1702">#N/A</definedName>
    <definedName name="___TPE1703" localSheetId="4">#N/A</definedName>
    <definedName name="___TPE1703" localSheetId="5">#N/A</definedName>
    <definedName name="___TPE1703">#N/A</definedName>
    <definedName name="___TPE1704" localSheetId="4">#N/A</definedName>
    <definedName name="___TPE1704" localSheetId="5">#N/A</definedName>
    <definedName name="___TPE1704">#N/A</definedName>
    <definedName name="___TPE1706" localSheetId="4">#N/A</definedName>
    <definedName name="___TPE1706" localSheetId="5">#N/A</definedName>
    <definedName name="___TPE1706">#N/A</definedName>
    <definedName name="___TPE1708" localSheetId="4">#N/A</definedName>
    <definedName name="___TPE1708" localSheetId="5">#N/A</definedName>
    <definedName name="___TPE1708">#N/A</definedName>
    <definedName name="___TPE1710" localSheetId="4">#N/A</definedName>
    <definedName name="___TPE1710" localSheetId="5">#N/A</definedName>
    <definedName name="___TPE1710">#N/A</definedName>
    <definedName name="___TPE1735" localSheetId="4">#N/A</definedName>
    <definedName name="___TPE1735" localSheetId="5">#N/A</definedName>
    <definedName name="___TPE1735">#N/A</definedName>
    <definedName name="___TPE1763" localSheetId="4">#N/A</definedName>
    <definedName name="___TPE1763" localSheetId="5">#N/A</definedName>
    <definedName name="___TPE1763">#N/A</definedName>
    <definedName name="___TPE1790" localSheetId="4">#N/A</definedName>
    <definedName name="___TPE1790" localSheetId="5">#N/A</definedName>
    <definedName name="___TPE1790">#N/A</definedName>
    <definedName name="___TPF12" localSheetId="4">[3]BASE!$D$217</definedName>
    <definedName name="___TPF12" localSheetId="5">[3]BASE!$D$217</definedName>
    <definedName name="___TPF12" localSheetId="1">[4]BASE!$D$217</definedName>
    <definedName name="___TPF12">[3]BASE!$D$217</definedName>
    <definedName name="___TPN1003" localSheetId="1">[4]BASE!$D$151</definedName>
    <definedName name="___TPN1003">[3]BASE!$D$151</definedName>
    <definedName name="___TUZ22" localSheetId="4">'[3]BASE ORIGINAL'!#REF!</definedName>
    <definedName name="___TUZ22" localSheetId="5">'[3]BASE ORIGINAL'!#REF!</definedName>
    <definedName name="___TUZ22" localSheetId="1">'[4]BASE ORIGINAL'!#REF!</definedName>
    <definedName name="___TUZ22">'[3]BASE ORIGINAL'!#REF!</definedName>
    <definedName name="___TUZ36" localSheetId="4">'[3]BASE ORIGINAL'!#REF!</definedName>
    <definedName name="___TUZ36" localSheetId="5">'[3]BASE ORIGINAL'!#REF!</definedName>
    <definedName name="___TUZ36" localSheetId="1">'[4]BASE ORIGINAL'!#REF!</definedName>
    <definedName name="___TUZ36">'[3]BASE ORIGINAL'!#REF!</definedName>
    <definedName name="___TZ2110" localSheetId="4">[3]BASE!$D$79</definedName>
    <definedName name="___TZ2110" localSheetId="5">[3]BASE!$D$79</definedName>
    <definedName name="___TZ2110" localSheetId="1">[4]BASE!$D$79</definedName>
    <definedName name="___TZ2110">[3]BASE!$D$79</definedName>
    <definedName name="___TZ212">[14]BASE!$D$86</definedName>
    <definedName name="___TZ213">[14]BASE!$D$89</definedName>
    <definedName name="___TZ214" localSheetId="4">#N/A</definedName>
    <definedName name="___TZ214" localSheetId="5">#N/A</definedName>
    <definedName name="___TZ214">#N/A</definedName>
    <definedName name="___TZ216" localSheetId="4">#N/A</definedName>
    <definedName name="___TZ216" localSheetId="5">#N/A</definedName>
    <definedName name="___TZ216">#N/A</definedName>
    <definedName name="___TZ268">[6]BASE!$D$85</definedName>
    <definedName name="___TZ323" localSheetId="4">'[3]BASE ORIGINAL'!#REF!</definedName>
    <definedName name="___TZ323" localSheetId="5">'[3]BASE ORIGINAL'!#REF!</definedName>
    <definedName name="___TZ323" localSheetId="1">'[4]BASE ORIGINAL'!#REF!</definedName>
    <definedName name="___TZ323">'[3]BASE ORIGINAL'!#REF!</definedName>
    <definedName name="___TZ324" localSheetId="4">'[3]BASE ORIGINAL'!#REF!</definedName>
    <definedName name="___TZ324" localSheetId="5">'[3]BASE ORIGINAL'!#REF!</definedName>
    <definedName name="___TZ324" localSheetId="1">'[4]BASE ORIGINAL'!#REF!</definedName>
    <definedName name="___TZ324">'[3]BASE ORIGINAL'!#REF!</definedName>
    <definedName name="___TZ32510" localSheetId="4">#N/A</definedName>
    <definedName name="___TZ32510" localSheetId="5">#N/A</definedName>
    <definedName name="___TZ32510">#N/A</definedName>
    <definedName name="__ADH12" localSheetId="4">[3]BASE!$D$218</definedName>
    <definedName name="__ADH12" localSheetId="5">[3]BASE!$D$218</definedName>
    <definedName name="__ADH12" localSheetId="1">[4]BASE!$D$218</definedName>
    <definedName name="__ADH12">[3]BASE!$D$218</definedName>
    <definedName name="__ADM12" localSheetId="4">[3]BASE!$D$219</definedName>
    <definedName name="__ADM12" localSheetId="5">[3]BASE!$D$219</definedName>
    <definedName name="__ADM12" localSheetId="1">[4]BASE!$D$219</definedName>
    <definedName name="__ADM12">[3]BASE!$D$219</definedName>
    <definedName name="__ADM2" localSheetId="1">[19]BASE!$D$132</definedName>
    <definedName name="__ADM2">[20]BASE!$D$132</definedName>
    <definedName name="__ADM3" localSheetId="1">[19]BASE!$D$133</definedName>
    <definedName name="__ADM3">[20]BASE!$D$133</definedName>
    <definedName name="__ADM4" localSheetId="4">#REF!</definedName>
    <definedName name="__ADM4" localSheetId="5">#REF!</definedName>
    <definedName name="__ADM4">#REF!</definedName>
    <definedName name="__AFC1">[21]INV!$A$25:$D$28</definedName>
    <definedName name="__AFC3">[21]INV!$F$25:$I$28</definedName>
    <definedName name="__AFC5">[21]INV!$K$25:$N$28</definedName>
    <definedName name="__AIU1" localSheetId="4">#REF!</definedName>
    <definedName name="__AIU1" localSheetId="5">#REF!</definedName>
    <definedName name="__AIU1">#REF!</definedName>
    <definedName name="__AIU2">[5]BASE!$C$5</definedName>
    <definedName name="__AIU3">#N/A</definedName>
    <definedName name="__AIU5" localSheetId="4">#N/A</definedName>
    <definedName name="__AIU5" localSheetId="5">#N/A</definedName>
    <definedName name="__AIU5">#N/A</definedName>
    <definedName name="__BAZ10" localSheetId="4">[3]BASE!$D$270</definedName>
    <definedName name="__BAZ10" localSheetId="5">[3]BASE!$D$270</definedName>
    <definedName name="__BAZ10" localSheetId="1">[4]BASE!$D$270</definedName>
    <definedName name="__BAZ10">[3]BASE!$D$270</definedName>
    <definedName name="__BGC1">[21]INV!$A$5:$D$8</definedName>
    <definedName name="__BGC3">[21]INV!$F$5:$I$8</definedName>
    <definedName name="__BGC5">[21]INV!$K$5:$N$8</definedName>
    <definedName name="__BLO20" localSheetId="4">[3]BASE!$D$56</definedName>
    <definedName name="__BLO20" localSheetId="5">[3]BASE!$D$56</definedName>
    <definedName name="__BLO20" localSheetId="1">[4]BASE!$D$56</definedName>
    <definedName name="__BLO20">[3]BASE!$D$56</definedName>
    <definedName name="__C452JH">[22]BASE!$D$342</definedName>
    <definedName name="__CAC1">[21]INV!$A$19:$D$22</definedName>
    <definedName name="__CAC3">[21]INV!$F$19:$I$22</definedName>
    <definedName name="__CAC5">[21]INV!$K$19:$N$22</definedName>
    <definedName name="__CAN28" localSheetId="4">[3]BASE!$D$315</definedName>
    <definedName name="__CAN28" localSheetId="5">[3]BASE!$D$315</definedName>
    <definedName name="__CAN28" localSheetId="1">[4]BASE!$D$315</definedName>
    <definedName name="__CAN28">[3]BASE!$D$315</definedName>
    <definedName name="__Cod1" localSheetId="4">#REF!</definedName>
    <definedName name="__Cod1" localSheetId="5">#REF!</definedName>
    <definedName name="__Cod1">#REF!</definedName>
    <definedName name="__CUA44" localSheetId="4">[3]BASE!$D$253</definedName>
    <definedName name="__CUA44" localSheetId="5">[3]BASE!$D$253</definedName>
    <definedName name="__CUA44" localSheetId="1">[4]BASE!$D$253</definedName>
    <definedName name="__CUA44">[3]BASE!$D$253</definedName>
    <definedName name="__ETF315">[23]BASE!$D$493</definedName>
    <definedName name="__FYB02">[14]BASE!$D$397</definedName>
    <definedName name="__FYB03" localSheetId="1">[4]BASE!$D$361</definedName>
    <definedName name="__FYB03">[3]BASE!$D$361</definedName>
    <definedName name="__LA124" localSheetId="4">[3]BASE!$D$64</definedName>
    <definedName name="__LA124" localSheetId="5">[3]BASE!$D$64</definedName>
    <definedName name="__LA124" localSheetId="1">[4]BASE!$D$64</definedName>
    <definedName name="__LA124">[3]BASE!$D$64</definedName>
    <definedName name="__LAC18">[6]BASE!$D$252</definedName>
    <definedName name="__Pa1" localSheetId="4">#REF!</definedName>
    <definedName name="__Pa1" localSheetId="5">#REF!</definedName>
    <definedName name="__Pa1">#REF!</definedName>
    <definedName name="__Pa2" localSheetId="4">#REF!</definedName>
    <definedName name="__Pa2" localSheetId="5">#REF!</definedName>
    <definedName name="__Pa2">#REF!</definedName>
    <definedName name="__Pa3" localSheetId="4">#REF!</definedName>
    <definedName name="__Pa3" localSheetId="5">#REF!</definedName>
    <definedName name="__Pa3">#REF!</definedName>
    <definedName name="__Pa4" localSheetId="4">#REF!</definedName>
    <definedName name="__Pa4" localSheetId="5">#REF!</definedName>
    <definedName name="__Pa4">#REF!</definedName>
    <definedName name="__Po2">[7]REAJUSTESACTA1PROVI!#REF!</definedName>
    <definedName name="__R32JH" localSheetId="1">[4]BASE!$D$299</definedName>
    <definedName name="__R32JH">[3]BASE!$D$299</definedName>
    <definedName name="__R42JH" localSheetId="1">[4]BASE!$D$298</definedName>
    <definedName name="__R42JH">[3]BASE!$D$298</definedName>
    <definedName name="__R43JH" localSheetId="1">[4]BASE!$D$297</definedName>
    <definedName name="__R43JH">[3]BASE!$D$297</definedName>
    <definedName name="__R84JH">[6]BASE!$D$172</definedName>
    <definedName name="__REP43">[8]BASE!$D$136</definedName>
    <definedName name="__SBC1">[21]INV!$A$12:$D$15</definedName>
    <definedName name="__SBC3">[21]INV!$F$12:$I$15</definedName>
    <definedName name="__SBC5">[21]INV!$K$12:$N$15</definedName>
    <definedName name="__ST206" localSheetId="1">[4]BASE!$D$251</definedName>
    <definedName name="__ST206">[3]BASE!$D$251</definedName>
    <definedName name="__SY126" localSheetId="1">[4]BASE!$D$260</definedName>
    <definedName name="__SY126">[3]BASE!$D$260</definedName>
    <definedName name="__SY186" localSheetId="1">[4]BASE!$D$263</definedName>
    <definedName name="__SY186">[3]BASE!$D$263</definedName>
    <definedName name="__TEE32" localSheetId="1">[4]BASE!$D$178</definedName>
    <definedName name="__TEE32">[3]BASE!$D$178</definedName>
    <definedName name="__TEE33">[24]BASE!$D$187</definedName>
    <definedName name="__TEP44" localSheetId="4">#REF!</definedName>
    <definedName name="__TEP44" localSheetId="5">#REF!</definedName>
    <definedName name="__TEP44">#REF!</definedName>
    <definedName name="__TES66" localSheetId="1">[4]BASE!$D$206</definedName>
    <definedName name="__TES66">[3]BASE!$D$206</definedName>
    <definedName name="__TPE1132" localSheetId="4">#N/A</definedName>
    <definedName name="__TPE1132" localSheetId="5">#N/A</definedName>
    <definedName name="__TPE1132">#N/A</definedName>
    <definedName name="__TPE12" localSheetId="4">#REF!</definedName>
    <definedName name="__TPE12" localSheetId="5">#REF!</definedName>
    <definedName name="__TPE12">#REF!</definedName>
    <definedName name="__TPE1331" localSheetId="4">#N/A</definedName>
    <definedName name="__TPE1331" localSheetId="5">#N/A</definedName>
    <definedName name="__TPE1331">#N/A</definedName>
    <definedName name="__TPE1702" localSheetId="4">#N/A</definedName>
    <definedName name="__TPE1702" localSheetId="5">#N/A</definedName>
    <definedName name="__TPE1702">#N/A</definedName>
    <definedName name="__TPE1703" localSheetId="4">#N/A</definedName>
    <definedName name="__TPE1703" localSheetId="5">#N/A</definedName>
    <definedName name="__TPE1703">#N/A</definedName>
    <definedName name="__TPE1704" localSheetId="4">#N/A</definedName>
    <definedName name="__TPE1704" localSheetId="5">#N/A</definedName>
    <definedName name="__TPE1704">#N/A</definedName>
    <definedName name="__TPE1706" localSheetId="4">#N/A</definedName>
    <definedName name="__TPE1706" localSheetId="5">#N/A</definedName>
    <definedName name="__TPE1706">#N/A</definedName>
    <definedName name="__TPE1708" localSheetId="4">#N/A</definedName>
    <definedName name="__TPE1708" localSheetId="5">#N/A</definedName>
    <definedName name="__TPE1708">#N/A</definedName>
    <definedName name="__TPE1710" localSheetId="4">#N/A</definedName>
    <definedName name="__TPE1710" localSheetId="5">#N/A</definedName>
    <definedName name="__TPE1710">#N/A</definedName>
    <definedName name="__TPE1735" localSheetId="4">#N/A</definedName>
    <definedName name="__TPE1735" localSheetId="5">#N/A</definedName>
    <definedName name="__TPE1735">#N/A</definedName>
    <definedName name="__TPE1763" localSheetId="4">#N/A</definedName>
    <definedName name="__TPE1763" localSheetId="5">#N/A</definedName>
    <definedName name="__TPE1763">#N/A</definedName>
    <definedName name="__TPE1790" localSheetId="4">#N/A</definedName>
    <definedName name="__TPE1790" localSheetId="5">#N/A</definedName>
    <definedName name="__TPE1790">#N/A</definedName>
    <definedName name="__TPE8016" localSheetId="1">[4]BASE!$D$146</definedName>
    <definedName name="__TPE8016">[3]BASE!$D$146</definedName>
    <definedName name="__TPF12" localSheetId="4">[3]BASE!$D$217</definedName>
    <definedName name="__TPF12" localSheetId="5">[3]BASE!$D$217</definedName>
    <definedName name="__TPF12" localSheetId="1">[4]BASE!$D$217</definedName>
    <definedName name="__TPF12">[3]BASE!$D$217</definedName>
    <definedName name="__TPN1002" localSheetId="1">[4]BASE!$D$150</definedName>
    <definedName name="__TPN1002">[3]BASE!$D$150</definedName>
    <definedName name="__TPN1003">[24]BASE!$D$158</definedName>
    <definedName name="__TPN1606" localSheetId="1">[4]BASE!$D$171</definedName>
    <definedName name="__TPN1606">[3]BASE!$D$171</definedName>
    <definedName name="__TUZ22" localSheetId="4">'[3]BASE ORIGINAL'!#REF!</definedName>
    <definedName name="__TUZ22" localSheetId="5">'[3]BASE ORIGINAL'!#REF!</definedName>
    <definedName name="__TUZ22" localSheetId="1">'[4]BASE ORIGINAL'!#REF!</definedName>
    <definedName name="__TUZ22">'[3]BASE ORIGINAL'!#REF!</definedName>
    <definedName name="__TUZ36" localSheetId="4">'[3]BASE ORIGINAL'!#REF!</definedName>
    <definedName name="__TUZ36" localSheetId="5">'[3]BASE ORIGINAL'!#REF!</definedName>
    <definedName name="__TUZ36" localSheetId="1">'[4]BASE ORIGINAL'!#REF!</definedName>
    <definedName name="__TUZ36">'[3]BASE ORIGINAL'!#REF!</definedName>
    <definedName name="__TZ2110" localSheetId="4">[3]BASE!$D$79</definedName>
    <definedName name="__TZ2110" localSheetId="5">[3]BASE!$D$79</definedName>
    <definedName name="__TZ2110" localSheetId="1">[4]BASE!$D$79</definedName>
    <definedName name="__TZ2110">[3]BASE!$D$79</definedName>
    <definedName name="__TZ2114" localSheetId="1">[4]BASE!$D$91</definedName>
    <definedName name="__TZ2114">[3]BASE!$D$91</definedName>
    <definedName name="__TZ212" localSheetId="4">[25]BASE!$D$84</definedName>
    <definedName name="__TZ212" localSheetId="5">[25]BASE!$D$84</definedName>
    <definedName name="__TZ212">[25]BASE!$D$84</definedName>
    <definedName name="__TZ213">[26]BASE!$D$89</definedName>
    <definedName name="__TZ214" localSheetId="4">#N/A</definedName>
    <definedName name="__TZ214" localSheetId="5">#N/A</definedName>
    <definedName name="__TZ214">#N/A</definedName>
    <definedName name="__TZ216" localSheetId="4">#REF!</definedName>
    <definedName name="__TZ216" localSheetId="5">#REF!</definedName>
    <definedName name="__TZ216">#REF!</definedName>
    <definedName name="__TZ218">[6]BASE!$D$77</definedName>
    <definedName name="__TZ225" localSheetId="1">[4]BASE!$D$84</definedName>
    <definedName name="__TZ225">[3]BASE!$D$84</definedName>
    <definedName name="__TZ262" localSheetId="1">[4]BASE!$D$94</definedName>
    <definedName name="__TZ262">[3]BASE!$D$94</definedName>
    <definedName name="__TZ263" localSheetId="1">[4]BASE!$D$95</definedName>
    <definedName name="__TZ263">[3]BASE!$D$95</definedName>
    <definedName name="__TZ268">[6]BASE!$D$85</definedName>
    <definedName name="__TZ323" localSheetId="4">'[3]BASE ORIGINAL'!#REF!</definedName>
    <definedName name="__TZ323" localSheetId="5">'[3]BASE ORIGINAL'!#REF!</definedName>
    <definedName name="__TZ323" localSheetId="1">'[4]BASE ORIGINAL'!#REF!</definedName>
    <definedName name="__TZ323">'[3]BASE ORIGINAL'!#REF!</definedName>
    <definedName name="__TZ324" localSheetId="4">'[3]BASE ORIGINAL'!#REF!</definedName>
    <definedName name="__TZ324" localSheetId="5">'[3]BASE ORIGINAL'!#REF!</definedName>
    <definedName name="__TZ324" localSheetId="1">'[4]BASE ORIGINAL'!#REF!</definedName>
    <definedName name="__TZ324">'[3]BASE ORIGINAL'!#REF!</definedName>
    <definedName name="__TZ32510" localSheetId="4">#N/A</definedName>
    <definedName name="__TZ32510" localSheetId="5">#N/A</definedName>
    <definedName name="__TZ32510">#N/A</definedName>
    <definedName name="__TZ3254" localSheetId="1">[4]BASE!$D$103</definedName>
    <definedName name="__TZ3254">[3]BASE!$D$103</definedName>
    <definedName name="__TZ3256" localSheetId="1">[4]BASE!$D$104</definedName>
    <definedName name="__TZ3256">[3]BASE!$D$104</definedName>
    <definedName name="__TZ416" localSheetId="1">[4]BASE!$D$110</definedName>
    <definedName name="__TZ416">[3]BASE!$D$110</definedName>
    <definedName name="__UDD08">[6]BASE!$D$257</definedName>
    <definedName name="_30__AIU">#REF!</definedName>
    <definedName name="_ADH12" localSheetId="1">[27]BASE!$D$1689</definedName>
    <definedName name="_ADH12">[2]BASE!$D$218</definedName>
    <definedName name="_ADM12" localSheetId="1">[27]BASE!$D$1690</definedName>
    <definedName name="_ADM12">[2]BASE!$D$219</definedName>
    <definedName name="_ADM2" localSheetId="4">#REF!</definedName>
    <definedName name="_ADM2" localSheetId="5">#REF!</definedName>
    <definedName name="_ADM2">#REF!</definedName>
    <definedName name="_ADM3" localSheetId="4">#REF!</definedName>
    <definedName name="_ADM3" localSheetId="5">#REF!</definedName>
    <definedName name="_ADM3">#REF!</definedName>
    <definedName name="_ADM4" localSheetId="1">[1]BASE!$D$120</definedName>
    <definedName name="_ADM4">[2]BASE!$D$120</definedName>
    <definedName name="_ADP1" localSheetId="4">#REF!</definedName>
    <definedName name="_ADP1" localSheetId="5">#REF!</definedName>
    <definedName name="_ADP1">#REF!</definedName>
    <definedName name="_AFC1">#REF!</definedName>
    <definedName name="_AFC3">#REF!</definedName>
    <definedName name="_AFC5">#REF!</definedName>
    <definedName name="_AIU1" localSheetId="4">#N/A</definedName>
    <definedName name="_AIU1" localSheetId="5">#N/A</definedName>
    <definedName name="_AIU1">#N/A</definedName>
    <definedName name="_AIU2">[5]BASE!$C$5</definedName>
    <definedName name="_AIU3">[14]BASE!$C$3</definedName>
    <definedName name="_BAZ10" localSheetId="1">[1]BASE!$D$270</definedName>
    <definedName name="_BAZ10">[2]BASE!$D$270</definedName>
    <definedName name="_BGC1">#REF!</definedName>
    <definedName name="_BGC3">#REF!</definedName>
    <definedName name="_BGC5">#REF!</definedName>
    <definedName name="_BLO20" localSheetId="1">[27]BASE!$D$84</definedName>
    <definedName name="_BLO20">[2]BASE!$D$56</definedName>
    <definedName name="_C2256JH" localSheetId="1">[4]BASE!$D$323</definedName>
    <definedName name="_C2256JH">[3]BASE!$D$323</definedName>
    <definedName name="_C452JH">[14]BASE!$D$342</definedName>
    <definedName name="_CAC1">#REF!</definedName>
    <definedName name="_CAC3">#REF!</definedName>
    <definedName name="_CAC5">#REF!</definedName>
    <definedName name="_CAN28" localSheetId="1">[1]BASE!$D$315</definedName>
    <definedName name="_CAN28">[2]BASE!$D$315</definedName>
    <definedName name="_Cod1" localSheetId="4">#N/A</definedName>
    <definedName name="_Cod1" localSheetId="5">#N/A</definedName>
    <definedName name="_Cod1" localSheetId="1">#REF!</definedName>
    <definedName name="_Cod1">#N/A</definedName>
    <definedName name="_CUA44" localSheetId="1">[1]BASE!$D$253</definedName>
    <definedName name="_CUA44">[2]BASE!$D$253</definedName>
    <definedName name="_EEF110" localSheetId="4">#REF!</definedName>
    <definedName name="_EEF110" localSheetId="5">#REF!</definedName>
    <definedName name="_EEF110">#REF!</definedName>
    <definedName name="_ETF315" localSheetId="4">#REF!</definedName>
    <definedName name="_ETF315" localSheetId="5">#REF!</definedName>
    <definedName name="_ETF315">#REF!</definedName>
    <definedName name="_Fill" localSheetId="4" hidden="1">#REF!</definedName>
    <definedName name="_Fill" localSheetId="5" hidden="1">#REF!</definedName>
    <definedName name="_Fill" hidden="1">#REF!</definedName>
    <definedName name="_xlnm._FilterDatabase" localSheetId="2" hidden="1">' BENEFICIARIOS'!$A$5:$CD$5</definedName>
    <definedName name="_xlnm._FilterDatabase" localSheetId="4" hidden="1">'A.P.U.'!$A$296:$G$306</definedName>
    <definedName name="_xlnm._FilterDatabase" localSheetId="5" hidden="1">'Actualizacion de precios'!$A$3:$H$53</definedName>
    <definedName name="_xlnm._FilterDatabase" localSheetId="3" hidden="1">'Salarios y transporte'!$B$47:$K$127</definedName>
    <definedName name="_FYB02" localSheetId="4">#REF!</definedName>
    <definedName name="_FYB02" localSheetId="5">#REF!</definedName>
    <definedName name="_FYB02">#REF!</definedName>
    <definedName name="_FYB03" localSheetId="4">#REF!</definedName>
    <definedName name="_FYB03" localSheetId="5">#REF!</definedName>
    <definedName name="_FYB03">#REF!</definedName>
    <definedName name="_FYB04" localSheetId="4">#REF!</definedName>
    <definedName name="_FYB04" localSheetId="5">#REF!</definedName>
    <definedName name="_FYB04">#REF!</definedName>
    <definedName name="_FYB08" localSheetId="4">#REF!</definedName>
    <definedName name="_FYB08" localSheetId="5">#REF!</definedName>
    <definedName name="_FYB08">#REF!</definedName>
    <definedName name="_FYB10" localSheetId="4">#REF!</definedName>
    <definedName name="_FYB10" localSheetId="5">#REF!</definedName>
    <definedName name="_FYB10">#REF!</definedName>
    <definedName name="_LA124" localSheetId="1">[1]BASE!$D$64</definedName>
    <definedName name="_LA124">[2]BASE!$D$64</definedName>
    <definedName name="_LAC18">[6]BASE!$D$252</definedName>
    <definedName name="_MA2">#REF!</definedName>
    <definedName name="_Order1" hidden="1">255</definedName>
    <definedName name="_Order2" hidden="1">255</definedName>
    <definedName name="_Pa1" localSheetId="4">#REF!</definedName>
    <definedName name="_Pa1" localSheetId="5">#REF!</definedName>
    <definedName name="_Pa1" localSheetId="1">#REF!</definedName>
    <definedName name="_Pa1">'[28]Paral. 1'!$E$1:$E$65536</definedName>
    <definedName name="_Pa2" localSheetId="4">#REF!</definedName>
    <definedName name="_Pa2" localSheetId="5">#REF!</definedName>
    <definedName name="_Pa2" localSheetId="1">#REF!</definedName>
    <definedName name="_Pa2">'[28]Paral. 2'!$E$1:$E$65536</definedName>
    <definedName name="_Pa3" localSheetId="4">#REF!</definedName>
    <definedName name="_Pa3" localSheetId="5">#REF!</definedName>
    <definedName name="_Pa3" localSheetId="1">#REF!</definedName>
    <definedName name="_Pa3">'[28]Paral. 3'!$E$1:$E$65536</definedName>
    <definedName name="_Pa4" localSheetId="4">#REF!</definedName>
    <definedName name="_Pa4" localSheetId="5">#REF!</definedName>
    <definedName name="_Pa4" localSheetId="1">#REF!</definedName>
    <definedName name="_Pa4">[28]Paral.4!$E$1:$E$65536</definedName>
    <definedName name="_Po2">[7]REAJUSTESACTA1PROVI!#REF!</definedName>
    <definedName name="_Po3">[7]REAJUSTESACTA1PROVI!#REF!</definedName>
    <definedName name="_R108BB" localSheetId="4">#REF!</definedName>
    <definedName name="_R108BB" localSheetId="5">#REF!</definedName>
    <definedName name="_R108BB">#REF!</definedName>
    <definedName name="_R1210JH" localSheetId="4">#REF!</definedName>
    <definedName name="_R1210JH" localSheetId="5">#REF!</definedName>
    <definedName name="_R1210JH">#REF!</definedName>
    <definedName name="_R126EXBB" localSheetId="4">#REF!</definedName>
    <definedName name="_R126EXBB" localSheetId="5">#REF!</definedName>
    <definedName name="_R126EXBB">#REF!</definedName>
    <definedName name="_R32EL" localSheetId="4">#REF!</definedName>
    <definedName name="_R32EL" localSheetId="5">#REF!</definedName>
    <definedName name="_R32EL">#REF!</definedName>
    <definedName name="_R32JH" localSheetId="4">#REF!</definedName>
    <definedName name="_R32JH" localSheetId="5">#REF!</definedName>
    <definedName name="_R32JH">#REF!</definedName>
    <definedName name="_R42JH" localSheetId="4">#REF!</definedName>
    <definedName name="_R42JH" localSheetId="5">#REF!</definedName>
    <definedName name="_R42JH">#REF!</definedName>
    <definedName name="_R43JH" localSheetId="4">#REF!</definedName>
    <definedName name="_R43JH" localSheetId="5">#REF!</definedName>
    <definedName name="_R43JH">#REF!</definedName>
    <definedName name="_R63BB" localSheetId="4">#REF!</definedName>
    <definedName name="_R63BB" localSheetId="5">#REF!</definedName>
    <definedName name="_R63BB">#REF!</definedName>
    <definedName name="_R63JH" localSheetId="4">#REF!</definedName>
    <definedName name="_R63JH" localSheetId="5">#REF!</definedName>
    <definedName name="_R63JH">#REF!</definedName>
    <definedName name="_R64BB" localSheetId="4">#REF!</definedName>
    <definedName name="_R64BB" localSheetId="5">#REF!</definedName>
    <definedName name="_R64BB">#REF!</definedName>
    <definedName name="_R64JH" localSheetId="4">#REF!</definedName>
    <definedName name="_R64JH" localSheetId="5">#REF!</definedName>
    <definedName name="_R64JH">#REF!</definedName>
    <definedName name="_R83JH" localSheetId="4">#REF!</definedName>
    <definedName name="_R83JH" localSheetId="5">#REF!</definedName>
    <definedName name="_R83JH">#REF!</definedName>
    <definedName name="_R84JH">[6]BASE!$D$172</definedName>
    <definedName name="_R86JH" localSheetId="4">#REF!</definedName>
    <definedName name="_R86JH" localSheetId="5">#REF!</definedName>
    <definedName name="_R86JH">#REF!</definedName>
    <definedName name="_RED104" localSheetId="4">#REF!</definedName>
    <definedName name="_RED104" localSheetId="5">#REF!</definedName>
    <definedName name="_RED104">#REF!</definedName>
    <definedName name="_RED106" localSheetId="4">#REF!</definedName>
    <definedName name="_RED106" localSheetId="5">#REF!</definedName>
    <definedName name="_RED106">#REF!</definedName>
    <definedName name="_RED1210" localSheetId="4">#REF!</definedName>
    <definedName name="_RED1210" localSheetId="5">#REF!</definedName>
    <definedName name="_RED1210">#REF!</definedName>
    <definedName name="_RED32" localSheetId="4">#REF!</definedName>
    <definedName name="_RED32" localSheetId="5">#REF!</definedName>
    <definedName name="_RED32">#REF!</definedName>
    <definedName name="_red42" localSheetId="4">#REF!</definedName>
    <definedName name="_red42" localSheetId="5">#REF!</definedName>
    <definedName name="_red42">#REF!</definedName>
    <definedName name="_RED43" localSheetId="4">#REF!</definedName>
    <definedName name="_RED43" localSheetId="5">#REF!</definedName>
    <definedName name="_RED43">#REF!</definedName>
    <definedName name="_REP21" localSheetId="4">#REF!</definedName>
    <definedName name="_REP21" localSheetId="5">#REF!</definedName>
    <definedName name="_REP21">#REF!</definedName>
    <definedName name="_REP42" localSheetId="4">#REF!</definedName>
    <definedName name="_REP42" localSheetId="5">#REF!</definedName>
    <definedName name="_REP42">#REF!</definedName>
    <definedName name="_REP43">[8]BASE!$D$136</definedName>
    <definedName name="_RES64" localSheetId="4">#REF!</definedName>
    <definedName name="_RES64" localSheetId="5">#REF!</definedName>
    <definedName name="_RES64">#REF!</definedName>
    <definedName name="_SBC1">#REF!</definedName>
    <definedName name="_SBC3">#REF!</definedName>
    <definedName name="_SBC5">#REF!</definedName>
    <definedName name="_SMMLV" localSheetId="4">'[29]8.2 PRESTACIONES'!$F$14</definedName>
    <definedName name="_SMMLV" localSheetId="5">'[29]8.2 PRESTACIONES'!$F$14</definedName>
    <definedName name="_SMMLV" localSheetId="1">[27]PRESTACIONES!$D$13</definedName>
    <definedName name="_SMMLV">'[29]8.2 PRESTACIONES'!$F$14</definedName>
    <definedName name="_ST106" localSheetId="4">#REF!</definedName>
    <definedName name="_ST106" localSheetId="5">#REF!</definedName>
    <definedName name="_ST106">#REF!</definedName>
    <definedName name="_ST126" localSheetId="4">#REF!</definedName>
    <definedName name="_ST126" localSheetId="5">#REF!</definedName>
    <definedName name="_ST126">#REF!</definedName>
    <definedName name="_ST146" localSheetId="4">#REF!</definedName>
    <definedName name="_ST146" localSheetId="5">#REF!</definedName>
    <definedName name="_ST146">#REF!</definedName>
    <definedName name="_ST166" localSheetId="4">#REF!</definedName>
    <definedName name="_ST166" localSheetId="5">#REF!</definedName>
    <definedName name="_ST166">#REF!</definedName>
    <definedName name="_ST186" localSheetId="4">#REF!</definedName>
    <definedName name="_ST186" localSheetId="5">#REF!</definedName>
    <definedName name="_ST186">#REF!</definedName>
    <definedName name="_ST206" localSheetId="4">#REF!</definedName>
    <definedName name="_ST206" localSheetId="5">#REF!</definedName>
    <definedName name="_ST206">#REF!</definedName>
    <definedName name="_ST86" localSheetId="4">#REF!</definedName>
    <definedName name="_ST86" localSheetId="5">#REF!</definedName>
    <definedName name="_ST86">#REF!</definedName>
    <definedName name="_SY104" localSheetId="4">#REF!</definedName>
    <definedName name="_SY104" localSheetId="5">#REF!</definedName>
    <definedName name="_SY104">#REF!</definedName>
    <definedName name="_SY106" localSheetId="4">#REF!</definedName>
    <definedName name="_SY106" localSheetId="5">#REF!</definedName>
    <definedName name="_SY106">#REF!</definedName>
    <definedName name="_SY124" localSheetId="4">#REF!</definedName>
    <definedName name="_SY124" localSheetId="5">#REF!</definedName>
    <definedName name="_SY124">#REF!</definedName>
    <definedName name="_SY126" localSheetId="4">#REF!</definedName>
    <definedName name="_SY126" localSheetId="5">#REF!</definedName>
    <definedName name="_SY126">#REF!</definedName>
    <definedName name="_SY164" localSheetId="4">#REF!</definedName>
    <definedName name="_SY164" localSheetId="5">#REF!</definedName>
    <definedName name="_SY164">#REF!</definedName>
    <definedName name="_SY166" localSheetId="4">#REF!</definedName>
    <definedName name="_SY166" localSheetId="5">#REF!</definedName>
    <definedName name="_SY166">#REF!</definedName>
    <definedName name="_SY186" localSheetId="4">#REF!</definedName>
    <definedName name="_SY186" localSheetId="5">#REF!</definedName>
    <definedName name="_SY186">#REF!</definedName>
    <definedName name="_SY206" localSheetId="4">#REF!</definedName>
    <definedName name="_SY206" localSheetId="5">#REF!</definedName>
    <definedName name="_SY206">#REF!</definedName>
    <definedName name="_SY64" localSheetId="4">#REF!</definedName>
    <definedName name="_SY64" localSheetId="5">#REF!</definedName>
    <definedName name="_SY64">#REF!</definedName>
    <definedName name="_SY84" localSheetId="4">#REF!</definedName>
    <definedName name="_SY84" localSheetId="5">#REF!</definedName>
    <definedName name="_SY84">#REF!</definedName>
    <definedName name="_SY86" localSheetId="4">#REF!</definedName>
    <definedName name="_SY86" localSheetId="5">#REF!</definedName>
    <definedName name="_SY86">#REF!</definedName>
    <definedName name="_T22JH" localSheetId="4">[30]BASE!$D$1578</definedName>
    <definedName name="_T22JH" localSheetId="5">[30]BASE!$D$1578</definedName>
    <definedName name="_T22JH">[30]BASE!$D$1578</definedName>
    <definedName name="_T32JH" localSheetId="4">[30]BASE!$D$1577</definedName>
    <definedName name="_T32JH" localSheetId="5">[30]BASE!$D$1577</definedName>
    <definedName name="_T32JH">[30]BASE!$D$1577</definedName>
    <definedName name="_T33JH" localSheetId="4">[30]BASE!$D$1576</definedName>
    <definedName name="_T33JH" localSheetId="5">[30]BASE!$D$1576</definedName>
    <definedName name="_T33JH">[30]BASE!$D$1576</definedName>
    <definedName name="_T42JH" localSheetId="4">[30]BASE!$D$1575</definedName>
    <definedName name="_T42JH" localSheetId="5">[30]BASE!$D$1575</definedName>
    <definedName name="_T42JH">[30]BASE!$D$1575</definedName>
    <definedName name="_T43JH" localSheetId="4">[30]BASE!$D$1574</definedName>
    <definedName name="_T43JH" localSheetId="5">[30]BASE!$D$1574</definedName>
    <definedName name="_T43JH">[30]BASE!$D$1574</definedName>
    <definedName name="_T44JH" localSheetId="4">[30]BASE!$D$1569</definedName>
    <definedName name="_T44JH" localSheetId="5">[30]BASE!$D$1569</definedName>
    <definedName name="_T44JH">[30]BASE!$D$1569</definedName>
    <definedName name="_T62JH" localSheetId="4">[30]BASE!$D$1573</definedName>
    <definedName name="_T62JH" localSheetId="5">[30]BASE!$D$1573</definedName>
    <definedName name="_T62JH">[30]BASE!$D$1573</definedName>
    <definedName name="_TABLA" localSheetId="4">[31]BASE!$D$1610</definedName>
    <definedName name="_TABLA" localSheetId="5">[31]BASE!$D$1610</definedName>
    <definedName name="_TABLA">[31]BASE!$D$1610</definedName>
    <definedName name="_Table1_Out" localSheetId="4" hidden="1">[32]CARBOCOL!#REF!</definedName>
    <definedName name="_Table1_Out" localSheetId="5" hidden="1">[32]CARBOCOL!#REF!</definedName>
    <definedName name="_Table1_Out" localSheetId="1" hidden="1">[33]CARBOCOL!#REF!</definedName>
    <definedName name="_Table1_Out" hidden="1">[32]CARBOCOL!#REF!</definedName>
    <definedName name="_Table2_In2" localSheetId="4" hidden="1">[34]ANUAL1!#REF!</definedName>
    <definedName name="_Table2_In2" localSheetId="5" hidden="1">[34]ANUAL1!#REF!</definedName>
    <definedName name="_Table2_In2" localSheetId="1" hidden="1">[35]ANUAL1!#REF!</definedName>
    <definedName name="_Table2_In2" hidden="1">[34]ANUAL1!#REF!</definedName>
    <definedName name="_Table2_Out" localSheetId="4" hidden="1">[32]CARBOCOL!#REF!</definedName>
    <definedName name="_Table2_Out" localSheetId="5" hidden="1">[32]CARBOCOL!#REF!</definedName>
    <definedName name="_Table2_Out" localSheetId="1" hidden="1">[33]CARBOCOL!#REF!</definedName>
    <definedName name="_Table2_Out" hidden="1">[32]CARBOCOL!#REF!</definedName>
    <definedName name="_TACOM" localSheetId="4">[30]BASE!$D$1765</definedName>
    <definedName name="_TACOM" localSheetId="5">[30]BASE!$D$1765</definedName>
    <definedName name="_TACOM">[30]BASE!$D$1765</definedName>
    <definedName name="_TACOR" localSheetId="4">[31]BASE!$D$108</definedName>
    <definedName name="_TACOR" localSheetId="5">[31]BASE!$D$108</definedName>
    <definedName name="_TACOR">[31]BASE!$D$108</definedName>
    <definedName name="_TAP2" localSheetId="4">#REF!</definedName>
    <definedName name="_TAP2" localSheetId="5">#REF!</definedName>
    <definedName name="_TAP2">#REF!</definedName>
    <definedName name="_TAPAM" localSheetId="4">[30]BASE!$D$1654</definedName>
    <definedName name="_TAPAM" localSheetId="5">[30]BASE!$D$1654</definedName>
    <definedName name="_TAPAM">[30]BASE!$D$1654</definedName>
    <definedName name="_TASP1" localSheetId="4">[30]BASE!$D$1635</definedName>
    <definedName name="_TASP1" localSheetId="5">[30]BASE!$D$1635</definedName>
    <definedName name="_TASP1">[30]BASE!$D$1635</definedName>
    <definedName name="_TASP2" localSheetId="4">[30]BASE!$D$1636</definedName>
    <definedName name="_TASP2" localSheetId="5">[30]BASE!$D$1636</definedName>
    <definedName name="_TASP2">[30]BASE!$D$1636</definedName>
    <definedName name="_TEE1" localSheetId="4">#REF!</definedName>
    <definedName name="_TEE1" localSheetId="5">#REF!</definedName>
    <definedName name="_TEE1">#REF!</definedName>
    <definedName name="_TEE1010" localSheetId="4">#REF!</definedName>
    <definedName name="_TEE1010" localSheetId="5">#REF!</definedName>
    <definedName name="_TEE1010">#REF!</definedName>
    <definedName name="_TEE2" localSheetId="4">#REF!</definedName>
    <definedName name="_TEE2" localSheetId="5">#REF!</definedName>
    <definedName name="_TEE2">#REF!</definedName>
    <definedName name="_TEE32" localSheetId="4">#REF!</definedName>
    <definedName name="_TEE32" localSheetId="5">#REF!</definedName>
    <definedName name="_TEE32">#REF!</definedName>
    <definedName name="_TEE33" localSheetId="4">#REF!</definedName>
    <definedName name="_TEE33" localSheetId="5">#REF!</definedName>
    <definedName name="_TEE33">#REF!</definedName>
    <definedName name="_TEJAB" localSheetId="4">[30]BASE!$D$77</definedName>
    <definedName name="_TEJAB" localSheetId="5">[30]BASE!$D$77</definedName>
    <definedName name="_TEJAB">[30]BASE!$D$77</definedName>
    <definedName name="_TEJAJ" localSheetId="4">[30]BASE!$D$1681</definedName>
    <definedName name="_TEJAJ" localSheetId="5">[30]BASE!$D$1681</definedName>
    <definedName name="_TEJAJ">[30]BASE!$D$1681</definedName>
    <definedName name="_TELEP" localSheetId="4">[31]BASE!$D$107</definedName>
    <definedName name="_TELEP" localSheetId="5">[31]BASE!$D$107</definedName>
    <definedName name="_TELEP">[31]BASE!$D$107</definedName>
    <definedName name="_TEP44" localSheetId="4">[9]BASE!$D$116</definedName>
    <definedName name="_TEP44" localSheetId="5">[9]BASE!$D$116</definedName>
    <definedName name="_TEP44" localSheetId="1">[10]BASE!$D$116</definedName>
    <definedName name="_TEP44">[9]BASE!$D$116</definedName>
    <definedName name="_TES44" localSheetId="4">#REF!</definedName>
    <definedName name="_TES44" localSheetId="5">#REF!</definedName>
    <definedName name="_TES44">#REF!</definedName>
    <definedName name="_TES64" localSheetId="4">#REF!</definedName>
    <definedName name="_TES64" localSheetId="5">#REF!</definedName>
    <definedName name="_TES64">#REF!</definedName>
    <definedName name="_TES66" localSheetId="4">#REF!</definedName>
    <definedName name="_TES66" localSheetId="5">#REF!</definedName>
    <definedName name="_TES66">#REF!</definedName>
    <definedName name="_TGALV" localSheetId="4">[30]BASE!$D$1662</definedName>
    <definedName name="_TGALV" localSheetId="5">[30]BASE!$D$1662</definedName>
    <definedName name="_TGALV">[30]BASE!$D$1662</definedName>
    <definedName name="_THF12" localSheetId="4">#REF!</definedName>
    <definedName name="_THF12" localSheetId="5">#REF!</definedName>
    <definedName name="_THF12">#REF!</definedName>
    <definedName name="_TNL24" localSheetId="4">#REF!</definedName>
    <definedName name="_TNL24" localSheetId="5">#REF!</definedName>
    <definedName name="_TNL24">#REF!</definedName>
    <definedName name="_TNL27" localSheetId="4">#REF!</definedName>
    <definedName name="_TNL27" localSheetId="5">#REF!</definedName>
    <definedName name="_TNL27">#REF!</definedName>
    <definedName name="_TNL30" localSheetId="4">#REF!</definedName>
    <definedName name="_TNL30" localSheetId="5">#REF!</definedName>
    <definedName name="_TNL30">#REF!</definedName>
    <definedName name="_TNL33" localSheetId="4">#REF!</definedName>
    <definedName name="_TNL33" localSheetId="5">#REF!</definedName>
    <definedName name="_TNL33">#REF!</definedName>
    <definedName name="_TNL36" localSheetId="4">#REF!</definedName>
    <definedName name="_TNL36" localSheetId="5">#REF!</definedName>
    <definedName name="_TNL36">#REF!</definedName>
    <definedName name="_TNL39" localSheetId="4">#REF!</definedName>
    <definedName name="_TNL39" localSheetId="5">#REF!</definedName>
    <definedName name="_TNL39">#REF!</definedName>
    <definedName name="_TNL42" localSheetId="4">#REF!</definedName>
    <definedName name="_TNL42" localSheetId="5">#REF!</definedName>
    <definedName name="_TNL42">#REF!</definedName>
    <definedName name="_TNL45" localSheetId="4">#REF!</definedName>
    <definedName name="_TNL45" localSheetId="5">#REF!</definedName>
    <definedName name="_TNL45">#REF!</definedName>
    <definedName name="_TNL48" localSheetId="4">#REF!</definedName>
    <definedName name="_TNL48" localSheetId="5">#REF!</definedName>
    <definedName name="_TNL48">#REF!</definedName>
    <definedName name="_TNL51" localSheetId="4">#REF!</definedName>
    <definedName name="_TNL51" localSheetId="5">#REF!</definedName>
    <definedName name="_TNL51">#REF!</definedName>
    <definedName name="_TNL54" localSheetId="4">#REF!</definedName>
    <definedName name="_TNL54" localSheetId="5">#REF!</definedName>
    <definedName name="_TNL54">#REF!</definedName>
    <definedName name="_TNL60" localSheetId="4">#REF!</definedName>
    <definedName name="_TNL60" localSheetId="5">#REF!</definedName>
    <definedName name="_TNL60">#REF!</definedName>
    <definedName name="_TNOV10" localSheetId="4">[31]BASE!$D$1253</definedName>
    <definedName name="_TNOV10" localSheetId="5">[31]BASE!$D$1253</definedName>
    <definedName name="_TNOV10">[31]BASE!$D$1253</definedName>
    <definedName name="_TNOV12" localSheetId="4">[31]BASE!$D$1254</definedName>
    <definedName name="_TNOV12" localSheetId="5">[31]BASE!$D$1254</definedName>
    <definedName name="_TNOV12">[31]BASE!$D$1254</definedName>
    <definedName name="_TNOV16" localSheetId="4">[30]BASE!$D$1514</definedName>
    <definedName name="_TNOV16" localSheetId="5">[30]BASE!$D$1514</definedName>
    <definedName name="_TNOV16">[30]BASE!$D$1514</definedName>
    <definedName name="_TNOV18" localSheetId="4">[31]BASE!$D$1256</definedName>
    <definedName name="_TNOV18" localSheetId="5">[31]BASE!$D$1256</definedName>
    <definedName name="_TNOV18">[31]BASE!$D$1256</definedName>
    <definedName name="_TNOV20" localSheetId="4">[31]BASE!$D$1257</definedName>
    <definedName name="_TNOV20" localSheetId="5">[31]BASE!$D$1257</definedName>
    <definedName name="_TNOV20">[31]BASE!$D$1257</definedName>
    <definedName name="_TNOV6" localSheetId="4">[31]BASE!$D$1251</definedName>
    <definedName name="_TNOV6" localSheetId="5">[31]BASE!$D$1251</definedName>
    <definedName name="_TNOV6">[31]BASE!$D$1251</definedName>
    <definedName name="_TNOV8" localSheetId="4">[31]BASE!$D$1252</definedName>
    <definedName name="_TNOV8" localSheetId="5">[31]BASE!$D$1252</definedName>
    <definedName name="_TNOV8">[31]BASE!$D$1252</definedName>
    <definedName name="_TORNI" localSheetId="4">[30]BASE!$D$1692</definedName>
    <definedName name="_TORNI" localSheetId="5">[30]BASE!$D$1692</definedName>
    <definedName name="_TORNI">[30]BASE!$D$1692</definedName>
    <definedName name="_TPE1132" localSheetId="4">[9]BASE!#REF!</definedName>
    <definedName name="_TPE1132" localSheetId="5">[9]BASE!#REF!</definedName>
    <definedName name="_TPE1132" localSheetId="1">[10]BASE!#REF!</definedName>
    <definedName name="_TPE1132">[9]BASE!#REF!</definedName>
    <definedName name="_TPE12" localSheetId="4">#N/A</definedName>
    <definedName name="_TPE12" localSheetId="5">#N/A</definedName>
    <definedName name="_TPE12">#N/A</definedName>
    <definedName name="_TPE1331" localSheetId="4">[9]BASE!#REF!</definedName>
    <definedName name="_TPE1331" localSheetId="5">[9]BASE!#REF!</definedName>
    <definedName name="_TPE1331" localSheetId="1">[10]BASE!#REF!</definedName>
    <definedName name="_TPE1331">[9]BASE!#REF!</definedName>
    <definedName name="_TPE1701" localSheetId="4">#REF!</definedName>
    <definedName name="_TPE1701" localSheetId="5">#REF!</definedName>
    <definedName name="_TPE1701">#REF!</definedName>
    <definedName name="_TPE1702" localSheetId="4">[9]BASE!#REF!</definedName>
    <definedName name="_TPE1702" localSheetId="5">[9]BASE!#REF!</definedName>
    <definedName name="_TPE1702" localSheetId="1">[10]BASE!#REF!</definedName>
    <definedName name="_TPE1702">[9]BASE!#REF!</definedName>
    <definedName name="_TPE1703" localSheetId="4">[9]BASE!#REF!</definedName>
    <definedName name="_TPE1703" localSheetId="5">[9]BASE!#REF!</definedName>
    <definedName name="_TPE1703" localSheetId="1">[10]BASE!#REF!</definedName>
    <definedName name="_TPE1703">[9]BASE!#REF!</definedName>
    <definedName name="_TPE1704" localSheetId="4">[9]BASE!#REF!</definedName>
    <definedName name="_TPE1704" localSheetId="5">[9]BASE!#REF!</definedName>
    <definedName name="_TPE1704" localSheetId="1">[10]BASE!#REF!</definedName>
    <definedName name="_TPE1704">[9]BASE!#REF!</definedName>
    <definedName name="_TPE1706" localSheetId="4">[9]BASE!#REF!</definedName>
    <definedName name="_TPE1706" localSheetId="5">[9]BASE!#REF!</definedName>
    <definedName name="_TPE1706" localSheetId="1">[10]BASE!#REF!</definedName>
    <definedName name="_TPE1706">[9]BASE!#REF!</definedName>
    <definedName name="_TPE1708" localSheetId="4">[9]BASE!#REF!</definedName>
    <definedName name="_TPE1708" localSheetId="5">[9]BASE!#REF!</definedName>
    <definedName name="_TPE1708" localSheetId="1">[10]BASE!#REF!</definedName>
    <definedName name="_TPE1708">[9]BASE!#REF!</definedName>
    <definedName name="_TPE1710" localSheetId="4">[9]BASE!#REF!</definedName>
    <definedName name="_TPE1710" localSheetId="5">[9]BASE!#REF!</definedName>
    <definedName name="_TPE1710" localSheetId="1">[10]BASE!#REF!</definedName>
    <definedName name="_TPE1710">[9]BASE!#REF!</definedName>
    <definedName name="_TPE1735" localSheetId="4">[9]BASE!#REF!</definedName>
    <definedName name="_TPE1735" localSheetId="5">[9]BASE!#REF!</definedName>
    <definedName name="_TPE1735" localSheetId="1">[10]BASE!#REF!</definedName>
    <definedName name="_TPE1735">[9]BASE!#REF!</definedName>
    <definedName name="_TPE1763" localSheetId="4">[9]BASE!#REF!</definedName>
    <definedName name="_TPE1763" localSheetId="5">[9]BASE!#REF!</definedName>
    <definedName name="_TPE1763" localSheetId="1">[10]BASE!#REF!</definedName>
    <definedName name="_TPE1763">[9]BASE!#REF!</definedName>
    <definedName name="_TPE1790" localSheetId="4">[9]BASE!#REF!</definedName>
    <definedName name="_TPE1790" localSheetId="5">[9]BASE!#REF!</definedName>
    <definedName name="_TPE1790" localSheetId="1">[10]BASE!#REF!</definedName>
    <definedName name="_TPE1790">[9]BASE!#REF!</definedName>
    <definedName name="_TPE8016" localSheetId="4">#REF!</definedName>
    <definedName name="_TPE8016" localSheetId="5">#REF!</definedName>
    <definedName name="_TPE8016">#REF!</definedName>
    <definedName name="_TPE8020" localSheetId="4">#REF!</definedName>
    <definedName name="_TPE8020" localSheetId="5">#REF!</definedName>
    <definedName name="_TPE8020">#REF!</definedName>
    <definedName name="_TPE8025" localSheetId="4">#REF!</definedName>
    <definedName name="_TPE8025" localSheetId="5">#REF!</definedName>
    <definedName name="_TPE8025">#REF!</definedName>
    <definedName name="_TPF12" localSheetId="1">[1]BASE!$D$217</definedName>
    <definedName name="_TPF12">[2]BASE!$D$217</definedName>
    <definedName name="_TPN1002" localSheetId="4">#REF!</definedName>
    <definedName name="_TPN1002" localSheetId="5">#REF!</definedName>
    <definedName name="_TPN1002">#REF!</definedName>
    <definedName name="_TPN1003" localSheetId="4">#REF!</definedName>
    <definedName name="_TPN1003" localSheetId="5">#REF!</definedName>
    <definedName name="_TPN1003">#REF!</definedName>
    <definedName name="_TPN1004" localSheetId="4">#REF!</definedName>
    <definedName name="_TPN1004" localSheetId="5">#REF!</definedName>
    <definedName name="_TPN1004">#REF!</definedName>
    <definedName name="_TPN1006" localSheetId="4">#REF!</definedName>
    <definedName name="_TPN1006" localSheetId="5">#REF!</definedName>
    <definedName name="_TPN1006">#REF!</definedName>
    <definedName name="_TPN10075" localSheetId="4">#REF!</definedName>
    <definedName name="_TPN10075" localSheetId="5">#REF!</definedName>
    <definedName name="_TPN10075">#REF!</definedName>
    <definedName name="_TPN1008" localSheetId="4">#REF!</definedName>
    <definedName name="_TPN1008" localSheetId="5">#REF!</definedName>
    <definedName name="_TPN1008">#REF!</definedName>
    <definedName name="_TPN1010" localSheetId="4">#REF!</definedName>
    <definedName name="_TPN1010" localSheetId="5">#REF!</definedName>
    <definedName name="_TPN1010">#REF!</definedName>
    <definedName name="_TPN1012" localSheetId="4">#REF!</definedName>
    <definedName name="_TPN1012" localSheetId="5">#REF!</definedName>
    <definedName name="_TPN1012">#REF!</definedName>
    <definedName name="_TPN1202" localSheetId="4">#REF!</definedName>
    <definedName name="_TPN1202" localSheetId="5">#REF!</definedName>
    <definedName name="_TPN1202">#REF!</definedName>
    <definedName name="_TPN1203" localSheetId="4">#REF!</definedName>
    <definedName name="_TPN1203" localSheetId="5">#REF!</definedName>
    <definedName name="_TPN1203">#REF!</definedName>
    <definedName name="_TPN1204" localSheetId="4">#REF!</definedName>
    <definedName name="_TPN1204" localSheetId="5">#REF!</definedName>
    <definedName name="_TPN1204">#REF!</definedName>
    <definedName name="_TPN1206" localSheetId="4">#REF!</definedName>
    <definedName name="_TPN1206" localSheetId="5">#REF!</definedName>
    <definedName name="_TPN1206">#REF!</definedName>
    <definedName name="_TPN1208" localSheetId="4">#REF!</definedName>
    <definedName name="_TPN1208" localSheetId="5">#REF!</definedName>
    <definedName name="_TPN1208">#REF!</definedName>
    <definedName name="_TPN1210" localSheetId="4">#REF!</definedName>
    <definedName name="_TPN1210" localSheetId="5">#REF!</definedName>
    <definedName name="_TPN1210">#REF!</definedName>
    <definedName name="_TPN1212" localSheetId="4">#REF!</definedName>
    <definedName name="_TPN1212" localSheetId="5">#REF!</definedName>
    <definedName name="_TPN1212">#REF!</definedName>
    <definedName name="_TPN1225" localSheetId="4">#REF!</definedName>
    <definedName name="_TPN1225" localSheetId="5">#REF!</definedName>
    <definedName name="_TPN1225">#REF!</definedName>
    <definedName name="_TPN1232" localSheetId="4">#REF!</definedName>
    <definedName name="_TPN1232" localSheetId="5">#REF!</definedName>
    <definedName name="_TPN1232">#REF!</definedName>
    <definedName name="_TPN16012" localSheetId="4">#REF!</definedName>
    <definedName name="_TPN16012" localSheetId="5">#REF!</definedName>
    <definedName name="_TPN16012">#REF!</definedName>
    <definedName name="_TPN1602" localSheetId="4">#REF!</definedName>
    <definedName name="_TPN1602" localSheetId="5">#REF!</definedName>
    <definedName name="_TPN1602">#REF!</definedName>
    <definedName name="_TPN1603" localSheetId="4">#REF!</definedName>
    <definedName name="_TPN1603" localSheetId="5">#REF!</definedName>
    <definedName name="_TPN1603">#REF!</definedName>
    <definedName name="_TPN1604" localSheetId="4">#REF!</definedName>
    <definedName name="_TPN1604" localSheetId="5">#REF!</definedName>
    <definedName name="_TPN1604">#REF!</definedName>
    <definedName name="_TPN1606" localSheetId="4">#REF!</definedName>
    <definedName name="_TPN1606" localSheetId="5">#REF!</definedName>
    <definedName name="_TPN1606">#REF!</definedName>
    <definedName name="_TPN1608" localSheetId="4">#REF!</definedName>
    <definedName name="_TPN1608" localSheetId="5">#REF!</definedName>
    <definedName name="_TPN1608">#REF!</definedName>
    <definedName name="_TPN1610" localSheetId="4">#REF!</definedName>
    <definedName name="_TPN1610" localSheetId="5">#REF!</definedName>
    <definedName name="_TPN1610">#REF!</definedName>
    <definedName name="_TPN1611" localSheetId="4">[36]BASE!$D$893</definedName>
    <definedName name="_TPN1611" localSheetId="5">[36]BASE!$D$893</definedName>
    <definedName name="_TPN1611">[36]BASE!$D$893</definedName>
    <definedName name="_TPN2096" localSheetId="1">[37]BASE!$D$876</definedName>
    <definedName name="_TPN2096">[38]BASE!$D$876</definedName>
    <definedName name="_TPVCME" localSheetId="4">[30]BASE!$D$92</definedName>
    <definedName name="_TPVCME" localSheetId="5">[30]BASE!$D$92</definedName>
    <definedName name="_TPVCME">[30]BASE!$D$92</definedName>
    <definedName name="_TPVCP1" localSheetId="4">[30]BASE!$D$93</definedName>
    <definedName name="_TPVCP1" localSheetId="5">[30]BASE!$D$93</definedName>
    <definedName name="_TPVCP1">[30]BASE!$D$93</definedName>
    <definedName name="_TR114" localSheetId="4">#REF!</definedName>
    <definedName name="_TR114" localSheetId="5">#REF!</definedName>
    <definedName name="_TR114">#REF!</definedName>
    <definedName name="_TRANAG" localSheetId="4">[31]BASE!$D$135</definedName>
    <definedName name="_TRANAG" localSheetId="5">[31]BASE!$D$135</definedName>
    <definedName name="_TRANAG" localSheetId="1">[27]BASE!$D$180</definedName>
    <definedName name="_TRANAG">[31]BASE!$D$135</definedName>
    <definedName name="_TRANAR" localSheetId="4">[31]BASE!$D$129</definedName>
    <definedName name="_TRANAR" localSheetId="5">[31]BASE!$D$129</definedName>
    <definedName name="_TRANAR" localSheetId="1">[27]BASE!$D$174</definedName>
    <definedName name="_TRANAR">[31]BASE!$D$129</definedName>
    <definedName name="_TRANS" localSheetId="4">[31]BASE!$D$130</definedName>
    <definedName name="_TRANS" localSheetId="5">[31]BASE!$D$130</definedName>
    <definedName name="_TRANS" localSheetId="1">[27]BASE!$D$175</definedName>
    <definedName name="_TRANS">[31]BASE!$D$130</definedName>
    <definedName name="_TRITM" localSheetId="4">[30]BASE!$D$72</definedName>
    <definedName name="_TRITM" localSheetId="5">[30]BASE!$D$72</definedName>
    <definedName name="_TRITM">[30]BASE!$D$72</definedName>
    <definedName name="_TRITU" localSheetId="4">[31]BASE!$D$63</definedName>
    <definedName name="_TRITU" localSheetId="5">[31]BASE!$D$63</definedName>
    <definedName name="_TRITU" localSheetId="1">[27]BASE!$D$82</definedName>
    <definedName name="_TRITU">[31]BASE!$D$63</definedName>
    <definedName name="_TUBS4" localSheetId="4">[30]BASE!$D$1489</definedName>
    <definedName name="_TUBS4" localSheetId="5">[30]BASE!$D$1489</definedName>
    <definedName name="_TUBS4">[30]BASE!$D$1489</definedName>
    <definedName name="_TUBS6" localSheetId="4">[30]BASE!$D$1490</definedName>
    <definedName name="_TUBS6" localSheetId="5">[30]BASE!$D$1490</definedName>
    <definedName name="_TUBS6">[30]BASE!$D$1490</definedName>
    <definedName name="_TUZ22" localSheetId="4">'[12]BASE ORIGINAL'!#REF!</definedName>
    <definedName name="_TUZ22" localSheetId="5">'[12]BASE ORIGINAL'!#REF!</definedName>
    <definedName name="_TUZ22">'[12]BASE ORIGINAL'!#REF!</definedName>
    <definedName name="_TUZ36" localSheetId="4">'[12]BASE ORIGINAL'!#REF!</definedName>
    <definedName name="_TUZ36" localSheetId="5">'[12]BASE ORIGINAL'!#REF!</definedName>
    <definedName name="_TUZ36">'[12]BASE ORIGINAL'!#REF!</definedName>
    <definedName name="_TZ133" localSheetId="4">[36]BASE!$D$162</definedName>
    <definedName name="_TZ133" localSheetId="5">[36]BASE!$D$162</definedName>
    <definedName name="_TZ133">[36]BASE!$D$162</definedName>
    <definedName name="_TZ2110" localSheetId="1">[1]BASE!$D$79</definedName>
    <definedName name="_TZ2110">[2]BASE!$D$79</definedName>
    <definedName name="_TZ2112" localSheetId="4">#REF!</definedName>
    <definedName name="_TZ2112" localSheetId="5">#REF!</definedName>
    <definedName name="_TZ2112">#REF!</definedName>
    <definedName name="_TZ2114" localSheetId="4">#REF!</definedName>
    <definedName name="_TZ2114" localSheetId="5">#REF!</definedName>
    <definedName name="_TZ2114">#REF!</definedName>
    <definedName name="_TZ2116" localSheetId="4">#REF!</definedName>
    <definedName name="_TZ2116" localSheetId="5">#REF!</definedName>
    <definedName name="_TZ2116">#REF!</definedName>
    <definedName name="_TZ212" localSheetId="4">#REF!</definedName>
    <definedName name="_TZ212" localSheetId="5">#REF!</definedName>
    <definedName name="_TZ212">#REF!</definedName>
    <definedName name="_TZ213" localSheetId="4">#REF!</definedName>
    <definedName name="_TZ213" localSheetId="5">#REF!</definedName>
    <definedName name="_TZ213">#REF!</definedName>
    <definedName name="_TZ214" localSheetId="4">[9]BASE!$D$86</definedName>
    <definedName name="_TZ214" localSheetId="5">[9]BASE!$D$86</definedName>
    <definedName name="_TZ214" localSheetId="1">[27]BASE!$D$219</definedName>
    <definedName name="_TZ214">[9]BASE!$D$86</definedName>
    <definedName name="_TZ216" localSheetId="4">[9]BASE!$D$87</definedName>
    <definedName name="_TZ216" localSheetId="5">[9]BASE!$D$87</definedName>
    <definedName name="_TZ216" localSheetId="1">[27]BASE!$D$220</definedName>
    <definedName name="_TZ216">[9]BASE!$D$87</definedName>
    <definedName name="_TZ218" localSheetId="4">#REF!</definedName>
    <definedName name="_TZ218" localSheetId="5">#REF!</definedName>
    <definedName name="_TZ218">#REF!</definedName>
    <definedName name="_TZ225" localSheetId="4">#REF!</definedName>
    <definedName name="_TZ225" localSheetId="5">#REF!</definedName>
    <definedName name="_TZ225">#REF!</definedName>
    <definedName name="_TZ2610" localSheetId="4">#REF!</definedName>
    <definedName name="_TZ2610" localSheetId="5">#REF!</definedName>
    <definedName name="_TZ2610">#REF!</definedName>
    <definedName name="_TZ2612" localSheetId="4">#REF!</definedName>
    <definedName name="_TZ2612" localSheetId="5">#REF!</definedName>
    <definedName name="_TZ2612">#REF!</definedName>
    <definedName name="_TZ262" localSheetId="4">#REF!</definedName>
    <definedName name="_TZ262" localSheetId="5">#REF!</definedName>
    <definedName name="_TZ262">#REF!</definedName>
    <definedName name="_TZ263" localSheetId="4">#REF!</definedName>
    <definedName name="_TZ263" localSheetId="5">#REF!</definedName>
    <definedName name="_TZ263">#REF!</definedName>
    <definedName name="_TZ264" localSheetId="4">#REF!</definedName>
    <definedName name="_TZ264" localSheetId="5">#REF!</definedName>
    <definedName name="_TZ264">#REF!</definedName>
    <definedName name="_TZ266" localSheetId="4">#REF!</definedName>
    <definedName name="_TZ266" localSheetId="5">#REF!</definedName>
    <definedName name="_TZ266">#REF!</definedName>
    <definedName name="_TZ268">[6]BASE!$D$85</definedName>
    <definedName name="_TZ323" localSheetId="4">'[12]BASE ORIGINAL'!#REF!</definedName>
    <definedName name="_TZ323" localSheetId="5">'[12]BASE ORIGINAL'!#REF!</definedName>
    <definedName name="_TZ323">'[12]BASE ORIGINAL'!#REF!</definedName>
    <definedName name="_TZ324" localSheetId="4">'[12]BASE ORIGINAL'!#REF!</definedName>
    <definedName name="_TZ324" localSheetId="5">'[12]BASE ORIGINAL'!#REF!</definedName>
    <definedName name="_TZ324">'[12]BASE ORIGINAL'!#REF!</definedName>
    <definedName name="_TZ32510" localSheetId="4">[9]BASE!$D$106</definedName>
    <definedName name="_TZ32510" localSheetId="5">[9]BASE!$D$106</definedName>
    <definedName name="_TZ32510" localSheetId="1">[10]BASE!$D$106</definedName>
    <definedName name="_TZ32510">[9]BASE!$D$106</definedName>
    <definedName name="_TZ32512" localSheetId="4">#REF!</definedName>
    <definedName name="_TZ32512" localSheetId="5">#REF!</definedName>
    <definedName name="_TZ32512">#REF!</definedName>
    <definedName name="_TZ3253" localSheetId="4">#REF!</definedName>
    <definedName name="_TZ3253" localSheetId="5">#REF!</definedName>
    <definedName name="_TZ3253">#REF!</definedName>
    <definedName name="_TZ3254" localSheetId="4">#REF!</definedName>
    <definedName name="_TZ3254" localSheetId="5">#REF!</definedName>
    <definedName name="_TZ3254">#REF!</definedName>
    <definedName name="_TZ3256" localSheetId="4">#REF!</definedName>
    <definedName name="_TZ3256" localSheetId="5">#REF!</definedName>
    <definedName name="_TZ3256">#REF!</definedName>
    <definedName name="_TZ3258" localSheetId="4">#REF!</definedName>
    <definedName name="_TZ3258" localSheetId="5">#REF!</definedName>
    <definedName name="_TZ3258">#REF!</definedName>
    <definedName name="_TZ4110" localSheetId="4">#REF!</definedName>
    <definedName name="_TZ4110" localSheetId="5">#REF!</definedName>
    <definedName name="_TZ4110">#REF!</definedName>
    <definedName name="_TZ4112" localSheetId="4">#REF!</definedName>
    <definedName name="_TZ4112" localSheetId="5">#REF!</definedName>
    <definedName name="_TZ4112">#REF!</definedName>
    <definedName name="_TZ414" localSheetId="4">#REF!</definedName>
    <definedName name="_TZ414" localSheetId="5">#REF!</definedName>
    <definedName name="_TZ414">#REF!</definedName>
    <definedName name="_TZ416" localSheetId="4">#REF!</definedName>
    <definedName name="_TZ416" localSheetId="5">#REF!</definedName>
    <definedName name="_TZ416">#REF!</definedName>
    <definedName name="_TZ418" localSheetId="4">#REF!</definedName>
    <definedName name="_TZ418" localSheetId="5">#REF!</definedName>
    <definedName name="_TZ418">#REF!</definedName>
    <definedName name="_UDD06" localSheetId="4">#REF!</definedName>
    <definedName name="_UDD06" localSheetId="5">#REF!</definedName>
    <definedName name="_UDD06">#REF!</definedName>
    <definedName name="_UDD08" localSheetId="4">#REF!</definedName>
    <definedName name="_UDD08" localSheetId="5">#REF!</definedName>
    <definedName name="_UDD08">#REF!</definedName>
    <definedName name="_UNI32" localSheetId="4">#REF!</definedName>
    <definedName name="_UNI32" localSheetId="5">#REF!</definedName>
    <definedName name="_UNI32">#REF!</definedName>
    <definedName name="_UNL24" localSheetId="4">#REF!</definedName>
    <definedName name="_UNL24" localSheetId="5">#REF!</definedName>
    <definedName name="_UNL24">#REF!</definedName>
    <definedName name="_UNL27" localSheetId="4">#REF!</definedName>
    <definedName name="_UNL27" localSheetId="5">#REF!</definedName>
    <definedName name="_UNL27">#REF!</definedName>
    <definedName name="_UNL30" localSheetId="4">#REF!</definedName>
    <definedName name="_UNL30" localSheetId="5">#REF!</definedName>
    <definedName name="_UNL30">#REF!</definedName>
    <definedName name="_UNL33" localSheetId="4">#REF!</definedName>
    <definedName name="_UNL33" localSheetId="5">#REF!</definedName>
    <definedName name="_UNL33">#REF!</definedName>
    <definedName name="_UNL36" localSheetId="4">#REF!</definedName>
    <definedName name="_UNL36" localSheetId="5">#REF!</definedName>
    <definedName name="_UNL36">#REF!</definedName>
    <definedName name="_UNL39" localSheetId="4">#REF!</definedName>
    <definedName name="_UNL39" localSheetId="5">#REF!</definedName>
    <definedName name="_UNL39">#REF!</definedName>
    <definedName name="_UNL42" localSheetId="4">#REF!</definedName>
    <definedName name="_UNL42" localSheetId="5">#REF!</definedName>
    <definedName name="_UNL42">#REF!</definedName>
    <definedName name="_UNL45" localSheetId="4">#REF!</definedName>
    <definedName name="_UNL45" localSheetId="5">#REF!</definedName>
    <definedName name="_UNL45">#REF!</definedName>
    <definedName name="_UNL48" localSheetId="4">#REF!</definedName>
    <definedName name="_UNL48" localSheetId="5">#REF!</definedName>
    <definedName name="_UNL48">#REF!</definedName>
    <definedName name="_UNL51" localSheetId="4">#REF!</definedName>
    <definedName name="_UNL51" localSheetId="5">#REF!</definedName>
    <definedName name="_UNL51">#REF!</definedName>
    <definedName name="_UNL54" localSheetId="4">#REF!</definedName>
    <definedName name="_UNL54" localSheetId="5">#REF!</definedName>
    <definedName name="_UNL54">#REF!</definedName>
    <definedName name="_UNL60" localSheetId="4">#REF!</definedName>
    <definedName name="_UNL60" localSheetId="5">#REF!</definedName>
    <definedName name="_UNL60">#REF!</definedName>
    <definedName name="_UREP3" localSheetId="4">[30]BASE!$D$169</definedName>
    <definedName name="_UREP3" localSheetId="5">[30]BASE!$D$169</definedName>
    <definedName name="_UREP3">[30]BASE!$D$169</definedName>
    <definedName name="_VCEL2" localSheetId="4">[30]BASE!$D$1721</definedName>
    <definedName name="_VCEL2" localSheetId="5">[30]BASE!$D$1721</definedName>
    <definedName name="_VCEL2">[30]BASE!$D$1721</definedName>
    <definedName name="_VCEL3" localSheetId="4">[30]BASE!$D$1720</definedName>
    <definedName name="_VCEL3" localSheetId="5">[30]BASE!$D$1720</definedName>
    <definedName name="_VCEL3">[30]BASE!$D$1720</definedName>
    <definedName name="_VCELA3" localSheetId="4">[30]BASE!$D$1725</definedName>
    <definedName name="_VCELA3" localSheetId="5">[30]BASE!$D$1725</definedName>
    <definedName name="_VCELA3">[30]BASE!$D$1725</definedName>
    <definedName name="_VEN04" localSheetId="4">#REF!</definedName>
    <definedName name="_VEN04" localSheetId="5">#REF!</definedName>
    <definedName name="_VEN04">#REF!</definedName>
    <definedName name="_VIAJE" localSheetId="4">[31]BASE!$D$131</definedName>
    <definedName name="_VIAJE" localSheetId="5">[31]BASE!$D$131</definedName>
    <definedName name="_VIAJE" localSheetId="1">[27]BASE!$D$176</definedName>
    <definedName name="_VIAJE">[31]BASE!$D$131</definedName>
    <definedName name="_VIBGA" localSheetId="4">[31]BASE!$D$99</definedName>
    <definedName name="_VIBGA" localSheetId="5">[31]BASE!$D$99</definedName>
    <definedName name="_VIBGA">[31]BASE!$D$99</definedName>
    <definedName name="_VIBRE" localSheetId="4">[31]BASE!$D$100</definedName>
    <definedName name="_VIBRE" localSheetId="5">[31]BASE!$D$100</definedName>
    <definedName name="_VIBRE">[31]BASE!$D$100</definedName>
    <definedName name="_VIDRI" localSheetId="4">[30]BASE!$D$1687</definedName>
    <definedName name="_VIDRI" localSheetId="5">[30]BASE!$D$1687</definedName>
    <definedName name="_VIDRI">[30]BASE!$D$1687</definedName>
    <definedName name="_vu1">#REF!</definedName>
    <definedName name="a" localSheetId="1">#REF!</definedName>
    <definedName name="a">[39]BASE!$D$8</definedName>
    <definedName name="A_C_T_A___1">[40]INGEVIAS.XLS!#REF!</definedName>
    <definedName name="A_C_T_A___2">[40]INGEVIAS.XLS!#REF!</definedName>
    <definedName name="A_impresión_IM" localSheetId="4">#N/A</definedName>
    <definedName name="A_impresión_IM" localSheetId="5">#N/A</definedName>
    <definedName name="A_IMPRESIÓN_IM" localSheetId="1">#REF!</definedName>
    <definedName name="A_impresión_IM">#N/A</definedName>
    <definedName name="A40FI" localSheetId="4">#REF!</definedName>
    <definedName name="A40FI" localSheetId="5">#REF!</definedName>
    <definedName name="A40FI">#REF!</definedName>
    <definedName name="A40LI" localSheetId="1">[1]BASE!$D$22</definedName>
    <definedName name="A40LI">[2]BASE!$D$22</definedName>
    <definedName name="A60FI" localSheetId="1">[27]BASE!$D$28</definedName>
    <definedName name="A60FI">[2]BASE!$D$21</definedName>
    <definedName name="A60FI1" localSheetId="4">#REF!</definedName>
    <definedName name="A60FI1" localSheetId="5">#REF!</definedName>
    <definedName name="A60FI1">#REF!</definedName>
    <definedName name="aa">#REF!</definedName>
    <definedName name="aaa">#REF!</definedName>
    <definedName name="AAC">#REF!</definedName>
    <definedName name="AB" localSheetId="4">#N/A</definedName>
    <definedName name="AB" localSheetId="5">#N/A</definedName>
    <definedName name="AB">#N/A</definedName>
    <definedName name="ABG">#REF!</definedName>
    <definedName name="AC" localSheetId="4">#N/A</definedName>
    <definedName name="AC" localSheetId="5">#N/A</definedName>
    <definedName name="AC">#N/A</definedName>
    <definedName name="ACARRH" localSheetId="4">[36]BASE!$D$136</definedName>
    <definedName name="ACARRH" localSheetId="5">[36]BASE!$D$136</definedName>
    <definedName name="ACARRH">[36]BASE!$D$136</definedName>
    <definedName name="ACOM" localSheetId="4">#REF!</definedName>
    <definedName name="ACOM" localSheetId="5">#REF!</definedName>
    <definedName name="ACOM">#REF!</definedName>
    <definedName name="ACOND" localSheetId="1">[1]BASE!$D$215</definedName>
    <definedName name="ACOND">[2]BASE!$D$215</definedName>
    <definedName name="ACPM" localSheetId="4">#REF!</definedName>
    <definedName name="ACPM" localSheetId="5">#REF!</definedName>
    <definedName name="ACPM">#REF!</definedName>
    <definedName name="Acta" localSheetId="4">#N/A</definedName>
    <definedName name="Acta" localSheetId="5">#N/A</definedName>
    <definedName name="Acta">#N/A</definedName>
    <definedName name="acta_pago">'[41]TRAMITE ACTA'!#REF!</definedName>
    <definedName name="Acta1" localSheetId="4">#N/A</definedName>
    <definedName name="Acta1" localSheetId="5">#N/A</definedName>
    <definedName name="Acta1">#N/A</definedName>
    <definedName name="actividad" localSheetId="4">#REF!</definedName>
    <definedName name="actividad" localSheetId="5">#REF!</definedName>
    <definedName name="actividad">#REF!</definedName>
    <definedName name="actividades" localSheetId="4">'[3]base de datos'!$P$3:$P$62</definedName>
    <definedName name="actividades" localSheetId="5">'[3]base de datos'!$P$3:$P$62</definedName>
    <definedName name="actividades" localSheetId="1">'[4]base de datos'!$P$3:$P$62</definedName>
    <definedName name="actividades">'[3]base de datos'!$P$3:$P$62</definedName>
    <definedName name="acueducto">#REF!</definedName>
    <definedName name="AD" localSheetId="4">'[3]BASE ORIGINAL'!#REF!</definedName>
    <definedName name="AD" localSheetId="5">'[3]BASE ORIGINAL'!#REF!</definedName>
    <definedName name="AD" localSheetId="1">'[4]BASE ORIGINAL'!#REF!</definedName>
    <definedName name="AD">'[3]BASE ORIGINAL'!#REF!</definedName>
    <definedName name="ADMINISTRA">[42]AIU!$C$38</definedName>
    <definedName name="ADMM" localSheetId="4">#REF!</definedName>
    <definedName name="ADMM" localSheetId="5">#REF!</definedName>
    <definedName name="ADMM">#REF!</definedName>
    <definedName name="admon">#REF!</definedName>
    <definedName name="AE" localSheetId="4">'[3]BASE ORIGINAL'!#REF!</definedName>
    <definedName name="AE" localSheetId="5">'[3]BASE ORIGINAL'!#REF!</definedName>
    <definedName name="AE" localSheetId="1">'[4]BASE ORIGINAL'!#REF!</definedName>
    <definedName name="AE">'[3]BASE ORIGINAL'!#REF!</definedName>
    <definedName name="AF" localSheetId="4">'[3]BASE ORIGINAL'!#REF!</definedName>
    <definedName name="AF" localSheetId="5">'[3]BASE ORIGINAL'!#REF!</definedName>
    <definedName name="AF" localSheetId="1">'[4]BASE ORIGINAL'!#REF!</definedName>
    <definedName name="AF">'[3]BASE ORIGINAL'!#REF!</definedName>
    <definedName name="AG" localSheetId="4">'[3]BASE ORIGINAL'!#REF!</definedName>
    <definedName name="AG" localSheetId="5">'[3]BASE ORIGINAL'!#REF!</definedName>
    <definedName name="ag">' BENEFICIARIOS'!$K$6</definedName>
    <definedName name="AGRICOLA">[43]PRES.AGRI!$B$1:$N$35</definedName>
    <definedName name="agua" localSheetId="1">'[44]Suspensión Agua Potable'!$B$1</definedName>
    <definedName name="AGUA">[2]BASE!$D$340</definedName>
    <definedName name="AH" localSheetId="4">#REF!</definedName>
    <definedName name="AH" localSheetId="5">#REF!</definedName>
    <definedName name="AH">#REF!</definedName>
    <definedName name="AI" localSheetId="4">#REF!</definedName>
    <definedName name="AI" localSheetId="5">#REF!</definedName>
    <definedName name="AI">#REF!</definedName>
    <definedName name="AIU" localSheetId="1">#REF!</definedName>
    <definedName name="AIU">[2]BASE!$C$3</definedName>
    <definedName name="AIU." localSheetId="4">#REF!</definedName>
    <definedName name="AIU." localSheetId="5">#REF!</definedName>
    <definedName name="AIU.">#REF!</definedName>
    <definedName name="AIU_2">[45]AIU!$C$44</definedName>
    <definedName name="aiun" localSheetId="4">#REF!</definedName>
    <definedName name="aiun" localSheetId="5">#REF!</definedName>
    <definedName name="aiun">#REF!</definedName>
    <definedName name="AJ">[7]REAJUSTESACTA1PROVI!#REF!</definedName>
    <definedName name="Ajizal">#REF!</definedName>
    <definedName name="AK" localSheetId="4">#N/A</definedName>
    <definedName name="AK" localSheetId="5">#N/A</definedName>
    <definedName name="AK">#N/A</definedName>
    <definedName name="AL" localSheetId="4">#REF!</definedName>
    <definedName name="AL" localSheetId="5">#REF!</definedName>
    <definedName name="AL">#REF!</definedName>
    <definedName name="ALANR" localSheetId="4">[9]BASE!$D$23</definedName>
    <definedName name="ALANR" localSheetId="5">[9]BASE!$D$23</definedName>
    <definedName name="ALANR" localSheetId="1">[10]BASE!$D$23</definedName>
    <definedName name="ALANR">[9]BASE!$D$23</definedName>
    <definedName name="alcantarillado">#REF!</definedName>
    <definedName name="ale" localSheetId="4">#REF!</definedName>
    <definedName name="ale" localSheetId="5">#REF!</definedName>
    <definedName name="ale">#REF!</definedName>
    <definedName name="ALPUA" localSheetId="1">[1]BASE!$D$244</definedName>
    <definedName name="ALPUA">[2]BASE!$D$244</definedName>
    <definedName name="ALUMBRADO_TOMACORRIENTES">'[46]Alumbrado y tomacorrientes'!$A$1:$I$65536</definedName>
    <definedName name="AM" localSheetId="4">#N/A</definedName>
    <definedName name="AM" localSheetId="5">#N/A</definedName>
    <definedName name="AM">#N/A</definedName>
    <definedName name="AN" localSheetId="4">#N/A</definedName>
    <definedName name="AN" localSheetId="5">#N/A</definedName>
    <definedName name="AN">#N/A</definedName>
    <definedName name="ANDAM" localSheetId="1">[1]BASE!$D$320</definedName>
    <definedName name="ANDAM">[2]BASE!$D$320</definedName>
    <definedName name="ANTRA" localSheetId="4">#REF!</definedName>
    <definedName name="ANTRA" localSheetId="5">#REF!</definedName>
    <definedName name="ANTRA">#REF!</definedName>
    <definedName name="AÑO" localSheetId="4">'[3]base de datos'!$Y$3:$Y$11</definedName>
    <definedName name="AÑO" localSheetId="5">'[3]base de datos'!$Y$3:$Y$11</definedName>
    <definedName name="AÑO" localSheetId="1">'[4]base de datos'!$Y$3:$Y$11</definedName>
    <definedName name="AÑO">'[3]base de datos'!$Y$3:$Y$11</definedName>
    <definedName name="AO" localSheetId="4">#N/A</definedName>
    <definedName name="AO" localSheetId="5">#N/A</definedName>
    <definedName name="AO">#N/A</definedName>
    <definedName name="AP" localSheetId="4">#N/A</definedName>
    <definedName name="AP" localSheetId="5">#N/A</definedName>
    <definedName name="AP">#N/A</definedName>
    <definedName name="APU´S">#REF!</definedName>
    <definedName name="AQ" localSheetId="4">#N/A</definedName>
    <definedName name="AQ" localSheetId="5">#N/A</definedName>
    <definedName name="AQ">#N/A</definedName>
    <definedName name="AR" localSheetId="4">#N/A</definedName>
    <definedName name="AR" localSheetId="5">#N/A</definedName>
    <definedName name="AR">#N/A</definedName>
    <definedName name="ARANA" localSheetId="4">#REF!</definedName>
    <definedName name="ARANA" localSheetId="5">#REF!</definedName>
    <definedName name="ARANA">#REF!</definedName>
    <definedName name="Área_de_Cantidades">#REF!</definedName>
    <definedName name="_xlnm.Print_Area" localSheetId="0">PPTO!$A$1:$H$99</definedName>
    <definedName name="_xlnm.Print_Area" localSheetId="1">'Vr. A.U.'!$B$5:$K$54</definedName>
    <definedName name="_xlnm.Print_Area">#REF!</definedName>
    <definedName name="areaprotegida" localSheetId="4">'[3]base de datos'!$S$3:$S$12</definedName>
    <definedName name="areaprotegida" localSheetId="5">'[3]base de datos'!$S$3:$S$12</definedName>
    <definedName name="areaprotegida" localSheetId="1">'[4]base de datos'!$S$3:$S$12</definedName>
    <definedName name="areaprotegida">'[3]base de datos'!$S$3:$S$12</definedName>
    <definedName name="ARELC" localSheetId="4">[47]BASE!$D$68</definedName>
    <definedName name="ARELC" localSheetId="5">[47]BASE!$D$68</definedName>
    <definedName name="ARELC" localSheetId="1">[48]BASE!$D$68</definedName>
    <definedName name="ARELC">[47]BASE!$D$68</definedName>
    <definedName name="ARELF" localSheetId="4">#REF!</definedName>
    <definedName name="ARELF" localSheetId="5">#REF!</definedName>
    <definedName name="ARELF">#REF!</definedName>
    <definedName name="ARENC" localSheetId="4">[9]BASE!$D$59</definedName>
    <definedName name="ARENC" localSheetId="5">[9]BASE!$D$59</definedName>
    <definedName name="ARENC" localSheetId="1">[10]BASE!$D$59</definedName>
    <definedName name="ARENC">[9]BASE!$D$59</definedName>
    <definedName name="ARENI" localSheetId="4">#REF!</definedName>
    <definedName name="ARENI" localSheetId="5">#REF!</definedName>
    <definedName name="ARENI" localSheetId="1">[27]BASE!$D$80</definedName>
    <definedName name="ARENI">#REF!</definedName>
    <definedName name="ARENP" localSheetId="1">[1]BASE!$D$51</definedName>
    <definedName name="ARENP">[2]BASE!$D$51</definedName>
    <definedName name="AS" localSheetId="4">#N/A</definedName>
    <definedName name="AS" localSheetId="5">#N/A</definedName>
    <definedName name="AS">#N/A</definedName>
    <definedName name="ASB">#REF!</definedName>
    <definedName name="aspecto">#REF!</definedName>
    <definedName name="AT" localSheetId="4">#N/A</definedName>
    <definedName name="AT" localSheetId="5">#N/A</definedName>
    <definedName name="AT">#N/A</definedName>
    <definedName name="AU" localSheetId="4">#N/A</definedName>
    <definedName name="AU" localSheetId="5">#N/A</definedName>
    <definedName name="AU">#N/A</definedName>
    <definedName name="AV" localSheetId="4">#N/A</definedName>
    <definedName name="AV" localSheetId="5">#N/A</definedName>
    <definedName name="AV">#N/A</definedName>
    <definedName name="AW" localSheetId="4">'[3]BASE ORIGINAL'!#REF!</definedName>
    <definedName name="AW" localSheetId="5">'[3]BASE ORIGINAL'!#REF!</definedName>
    <definedName name="AW" localSheetId="1">'[4]BASE ORIGINAL'!#REF!</definedName>
    <definedName name="AW">'[3]BASE ORIGINAL'!#REF!</definedName>
    <definedName name="AX" localSheetId="4">'[3]BASE ORIGINAL'!#REF!</definedName>
    <definedName name="AX" localSheetId="5">'[3]BASE ORIGINAL'!#REF!</definedName>
    <definedName name="AX" localSheetId="1">'[4]BASE ORIGINAL'!#REF!</definedName>
    <definedName name="AX">'[3]BASE ORIGINAL'!#REF!</definedName>
    <definedName name="AY" localSheetId="4">'[3]BASE ORIGINAL'!#REF!</definedName>
    <definedName name="AY" localSheetId="5">'[3]BASE ORIGINAL'!#REF!</definedName>
    <definedName name="AY" localSheetId="1">'[4]BASE ORIGINAL'!#REF!</definedName>
    <definedName name="AY">'[3]BASE ORIGINAL'!#REF!</definedName>
    <definedName name="AYUDA" localSheetId="1">[27]BASE!$D$13</definedName>
    <definedName name="AYUDA">[2]BASE!$D$10</definedName>
    <definedName name="AYUDA_" localSheetId="4">[49]BASE!$D$12</definedName>
    <definedName name="AYUDA_" localSheetId="5">[49]BASE!$D$12</definedName>
    <definedName name="AYUDA_" localSheetId="1">[50]BASE!$D$12</definedName>
    <definedName name="AYUDA_">[49]BASE!$D$12</definedName>
    <definedName name="AYUDR" localSheetId="1">[27]BASE!$D$14</definedName>
    <definedName name="AYUDR">[2]BASE!$D$11</definedName>
    <definedName name="AZ" localSheetId="4">'[3]BASE ORIGINAL'!#REF!</definedName>
    <definedName name="AZ" localSheetId="5">'[3]BASE ORIGINAL'!#REF!</definedName>
    <definedName name="AZ" localSheetId="1">'[4]BASE ORIGINAL'!#REF!</definedName>
    <definedName name="AZ">'[3]BASE ORIGINAL'!#REF!</definedName>
    <definedName name="B" localSheetId="4">#N/A</definedName>
    <definedName name="B" localSheetId="5">#N/A</definedName>
    <definedName name="B">#N/A</definedName>
    <definedName name="B1586.">'[51]APU ACUEDUCTO'!#REF!</definedName>
    <definedName name="BA" localSheetId="4">#REF!</definedName>
    <definedName name="BA" localSheetId="5">#REF!</definedName>
    <definedName name="BA">#REF!</definedName>
    <definedName name="BANCO_COMP">[52]BANCO_COMP!$B:$E</definedName>
    <definedName name="BARRA">[53]Datos!$A$4:$A$12</definedName>
    <definedName name="Base" localSheetId="4">#N/A</definedName>
    <definedName name="Base" localSheetId="5">#N/A</definedName>
    <definedName name="Base" localSheetId="1">#REF!</definedName>
    <definedName name="Base">#N/A</definedName>
    <definedName name="_xlnm.Database">#REF!</definedName>
    <definedName name="BASEG" localSheetId="4">#REF!</definedName>
    <definedName name="BASEG" localSheetId="5">#REF!</definedName>
    <definedName name="BASEG">#REF!</definedName>
    <definedName name="BB" localSheetId="4">#REF!</definedName>
    <definedName name="BB" localSheetId="5">#REF!</definedName>
    <definedName name="BB">#REF!</definedName>
    <definedName name="BBB">'[54]Nomes Auxiliares'!$D$6</definedName>
    <definedName name="BC">[7]REAJUSTESACTA1PROVI!#REF!</definedName>
    <definedName name="BD" localSheetId="4">#N/A</definedName>
    <definedName name="BD" localSheetId="5">#N/A</definedName>
    <definedName name="BD">#N/A</definedName>
    <definedName name="BDI">'[54]Nomes Auxiliares'!$D$6</definedName>
    <definedName name="BE" localSheetId="4">#REF!</definedName>
    <definedName name="BE" localSheetId="5">#REF!</definedName>
    <definedName name="BE">#REF!</definedName>
    <definedName name="BEB">#REF!</definedName>
    <definedName name="BF" localSheetId="4">#N/A</definedName>
    <definedName name="BF" localSheetId="5">#N/A</definedName>
    <definedName name="BF">#N/A</definedName>
    <definedName name="BG" localSheetId="4">#N/A</definedName>
    <definedName name="BG" localSheetId="5">#N/A</definedName>
    <definedName name="BG">#N/A</definedName>
    <definedName name="BH" localSheetId="4">#N/A</definedName>
    <definedName name="BH" localSheetId="5">#N/A</definedName>
    <definedName name="BH">#N/A</definedName>
    <definedName name="BI" localSheetId="4">#N/A</definedName>
    <definedName name="BI" localSheetId="5">#N/A</definedName>
    <definedName name="BI">#N/A</definedName>
    <definedName name="BISCO">[6]BASE!$D$253</definedName>
    <definedName name="BJ" localSheetId="4">#N/A</definedName>
    <definedName name="BJ" localSheetId="5">#N/A</definedName>
    <definedName name="BJ">#N/A</definedName>
    <definedName name="BK" localSheetId="4">#N/A</definedName>
    <definedName name="BK" localSheetId="5">#N/A</definedName>
    <definedName name="BK">#N/A</definedName>
    <definedName name="BL" localSheetId="4">#N/A</definedName>
    <definedName name="BL" localSheetId="5">#N/A</definedName>
    <definedName name="BL">#N/A</definedName>
    <definedName name="BM" localSheetId="4">#N/A</definedName>
    <definedName name="BM" localSheetId="5">#N/A</definedName>
    <definedName name="BM">#N/A</definedName>
    <definedName name="BN" localSheetId="4">#N/A</definedName>
    <definedName name="BN" localSheetId="5">#N/A</definedName>
    <definedName name="BN">#N/A</definedName>
    <definedName name="BO" localSheetId="4">#N/A</definedName>
    <definedName name="BO" localSheetId="5">#N/A</definedName>
    <definedName name="BO">#N/A</definedName>
    <definedName name="BOMBA" localSheetId="1">[27]BASE!$D$159</definedName>
    <definedName name="BOMBA">[2]BASE!$D$323</definedName>
    <definedName name="BOTAD" localSheetId="1">[27]BASE!$D$173</definedName>
    <definedName name="BOTAD">[2]BASE!$D$331</definedName>
    <definedName name="BOTADA" localSheetId="4">#REF!</definedName>
    <definedName name="BOTADA" localSheetId="5">#REF!</definedName>
    <definedName name="BOTADA">#REF!</definedName>
    <definedName name="BOTES" localSheetId="1">[1]BASE!$D$335</definedName>
    <definedName name="BOTES">[2]BASE!$D$335</definedName>
    <definedName name="BP" localSheetId="4">'[3]BASE ORIGINAL'!#REF!</definedName>
    <definedName name="BP" localSheetId="5">'[3]BASE ORIGINAL'!#REF!</definedName>
    <definedName name="BP" localSheetId="1">'[4]BASE ORIGINAL'!#REF!</definedName>
    <definedName name="BP">'[3]BASE ORIGINAL'!#REF!</definedName>
    <definedName name="BQ" localSheetId="4">'[3]BASE ORIGINAL'!#REF!</definedName>
    <definedName name="BQ" localSheetId="5">'[3]BASE ORIGINAL'!#REF!</definedName>
    <definedName name="BQ" localSheetId="1">'[4]BASE ORIGINAL'!#REF!</definedName>
    <definedName name="BQ">'[3]BASE ORIGINAL'!#REF!</definedName>
    <definedName name="BR" localSheetId="4">'[3]BASE ORIGINAL'!#REF!</definedName>
    <definedName name="BR" localSheetId="5">'[3]BASE ORIGINAL'!#REF!</definedName>
    <definedName name="BR" localSheetId="1">'[4]BASE ORIGINAL'!#REF!</definedName>
    <definedName name="BR">'[3]BASE ORIGINAL'!#REF!</definedName>
    <definedName name="BROCH" localSheetId="4">#REF!</definedName>
    <definedName name="BROCH" localSheetId="5">#REF!</definedName>
    <definedName name="BROCH">#REF!</definedName>
    <definedName name="BS" localSheetId="4">'[3]BASE ORIGINAL'!#REF!</definedName>
    <definedName name="BS" localSheetId="5">'[3]BASE ORIGINAL'!#REF!</definedName>
    <definedName name="BS" localSheetId="1">'[4]BASE ORIGINAL'!#REF!</definedName>
    <definedName name="BS">'[3]BASE ORIGINAL'!#REF!</definedName>
    <definedName name="BSOL64" localSheetId="1">[1]BASE!$D$122</definedName>
    <definedName name="BSOL64">[2]BASE!$D$122</definedName>
    <definedName name="BT" localSheetId="4">#REF!</definedName>
    <definedName name="BT" localSheetId="5">#REF!</definedName>
    <definedName name="BT">#REF!</definedName>
    <definedName name="BU" localSheetId="4">#REF!</definedName>
    <definedName name="BU" localSheetId="5">#REF!</definedName>
    <definedName name="BU">#REF!</definedName>
    <definedName name="BuiltIn_Print_Area" localSheetId="4">#N/A</definedName>
    <definedName name="BuiltIn_Print_Area" localSheetId="5">#N/A</definedName>
    <definedName name="BuiltIn_Print_Area">#N/A</definedName>
    <definedName name="BuiltIn_Print_Area___0" localSheetId="4">#N/A</definedName>
    <definedName name="BuiltIn_Print_Area___0" localSheetId="5">#N/A</definedName>
    <definedName name="BuiltIn_Print_Area___0">#N/A</definedName>
    <definedName name="BuiltIn_Print_Area___0___0">#REF!</definedName>
    <definedName name="BuiltIn_Print_Area___0___0___0">#REF!</definedName>
    <definedName name="BuiltIn_Print_Titles" localSheetId="4">#N/A</definedName>
    <definedName name="BuiltIn_Print_Titles" localSheetId="5">#N/A</definedName>
    <definedName name="BuiltIn_Print_Titles">#N/A</definedName>
    <definedName name="BULLDOZ" localSheetId="4">#REF!</definedName>
    <definedName name="BULLDOZ" localSheetId="5">#REF!</definedName>
    <definedName name="BULLDOZ">#REF!</definedName>
    <definedName name="BV">[7]REAJUSTESACTA1PROVI!#REF!</definedName>
    <definedName name="BW" localSheetId="4">#N/A</definedName>
    <definedName name="BW" localSheetId="5">#N/A</definedName>
    <definedName name="BW">#N/A</definedName>
    <definedName name="BX" localSheetId="4">#REF!</definedName>
    <definedName name="BX" localSheetId="5">#REF!</definedName>
    <definedName name="BX">#REF!</definedName>
    <definedName name="BY" localSheetId="4">#N/A</definedName>
    <definedName name="BY" localSheetId="5">#N/A</definedName>
    <definedName name="BY">#N/A</definedName>
    <definedName name="BZ" localSheetId="4">#N/A</definedName>
    <definedName name="BZ" localSheetId="5">#N/A</definedName>
    <definedName name="BZ">#N/A</definedName>
    <definedName name="C90445L" localSheetId="4">#REF!</definedName>
    <definedName name="C90445L" localSheetId="5">#REF!</definedName>
    <definedName name="C90445L">#REF!</definedName>
    <definedName name="CA" localSheetId="4">#N/A</definedName>
    <definedName name="CA" localSheetId="5">#N/A</definedName>
    <definedName name="CA">#N/A</definedName>
    <definedName name="caa" localSheetId="4">#REF!</definedName>
    <definedName name="caa" localSheetId="5">#REF!</definedName>
    <definedName name="caa">#REF!</definedName>
    <definedName name="CABAL" localSheetId="4">[9]BASE!$D$396</definedName>
    <definedName name="CABAL" localSheetId="5">[9]BASE!$D$396</definedName>
    <definedName name="CABAL" localSheetId="1">[10]BASE!$D$396</definedName>
    <definedName name="CABAL">[9]BASE!$D$396</definedName>
    <definedName name="CABLEADO_ESTRUCTURADO">'[46]Cableado estructurado'!$A$1:$I$65536</definedName>
    <definedName name="CAJAC" localSheetId="4">#REF!</definedName>
    <definedName name="CAJAC" localSheetId="5">#REF!</definedName>
    <definedName name="CAJAC">#REF!</definedName>
    <definedName name="CAJAV" localSheetId="1">[1]BASE!$D$296</definedName>
    <definedName name="CAJAV">[2]BASE!$D$296</definedName>
    <definedName name="CAJMI" localSheetId="4">#REF!</definedName>
    <definedName name="CAJMI" localSheetId="5">#REF!</definedName>
    <definedName name="CAJMI">#REF!</definedName>
    <definedName name="CAMBIO" localSheetId="4">#REF!</definedName>
    <definedName name="CAMBIO" localSheetId="5">#REF!</definedName>
    <definedName name="CAMBIO">#REF!</definedName>
    <definedName name="CANAL" localSheetId="4">#REF!</definedName>
    <definedName name="CANAL" localSheetId="5">#REF!</definedName>
    <definedName name="CANAL">#REF!</definedName>
    <definedName name="CANAL6" localSheetId="1">[1]BASE!$D$264</definedName>
    <definedName name="CANAL6">[2]BASE!$D$264</definedName>
    <definedName name="CANGU" localSheetId="1">[27]BASE!$D$132</definedName>
    <definedName name="CANGU">[2]BASE!$D$308</definedName>
    <definedName name="Cantidad" localSheetId="4">#N/A</definedName>
    <definedName name="Cantidad" localSheetId="5">#N/A</definedName>
    <definedName name="cantidad" localSheetId="1">'[41]Proyecto 1'!$C$10</definedName>
    <definedName name="Cantidad">#N/A</definedName>
    <definedName name="CAP" localSheetId="4">#N/A</definedName>
    <definedName name="CAP" localSheetId="5">#N/A</definedName>
    <definedName name="CAP" localSheetId="1">#REF!</definedName>
    <definedName name="CAP">#N/A</definedName>
    <definedName name="CAPTACIÓN_POZO_COMPUERTAS">'[46]Captación y pozo de comp.'!$A$1:$I$65536</definedName>
    <definedName name="CARGAD" localSheetId="4">#REF!</definedName>
    <definedName name="CARGAD" localSheetId="5">#REF!</definedName>
    <definedName name="CARGAD">#REF!</definedName>
    <definedName name="CARGUER">[55]BASE!$D$392</definedName>
    <definedName name="CARRTA" localSheetId="4">#REF!</definedName>
    <definedName name="CARRTA" localSheetId="5">#REF!</definedName>
    <definedName name="CARRTA">#REF!</definedName>
    <definedName name="Casa" localSheetId="4">#REF!</definedName>
    <definedName name="Casa" localSheetId="5">#REF!</definedName>
    <definedName name="Casa">#REF!</definedName>
    <definedName name="CategoryArea">'[56]Civil work'!$A$16:$IV$19,'[56]Civil work'!$A$29:$IV$39,'[56]Civil work'!$A$49:$IV$60,'[56]Civil work'!$A$70:$IV$71,'[56]Civil work'!$A$81:$IV$87</definedName>
    <definedName name="CB" localSheetId="4">#N/A</definedName>
    <definedName name="CB" localSheetId="5">#N/A</definedName>
    <definedName name="CB">#N/A</definedName>
    <definedName name="CC" localSheetId="4">'[3]BASE ORIGINAL'!#REF!</definedName>
    <definedName name="CC" localSheetId="5">'[3]BASE ORIGINAL'!#REF!</definedName>
    <definedName name="CC" localSheetId="1">'[4]BASE ORIGINAL'!#REF!</definedName>
    <definedName name="CC">'[3]BASE ORIGINAL'!#REF!</definedName>
    <definedName name="CD" localSheetId="4">'[3]BASE ORIGINAL'!#REF!</definedName>
    <definedName name="CD" localSheetId="5">'[3]BASE ORIGINAL'!#REF!</definedName>
    <definedName name="cd" localSheetId="1">#REF!</definedName>
    <definedName name="CD">'[3]BASE ORIGINAL'!#REF!</definedName>
    <definedName name="CD454JH" localSheetId="1">[1]BASE!$D$201</definedName>
    <definedName name="CD454JH">[2]BASE!$D$201</definedName>
    <definedName name="CE" localSheetId="4">'[3]BASE ORIGINAL'!#REF!</definedName>
    <definedName name="CE" localSheetId="5">'[3]BASE ORIGINAL'!#REF!</definedName>
    <definedName name="CE" localSheetId="1">'[4]BASE ORIGINAL'!#REF!</definedName>
    <definedName name="CE">'[3]BASE ORIGINAL'!#REF!</definedName>
    <definedName name="CEMEG" localSheetId="1">[27]BASE!$D$83</definedName>
    <definedName name="CEMEG">[2]BASE!$D$55</definedName>
    <definedName name="CF" localSheetId="4">'[3]BASE ORIGINAL'!#REF!</definedName>
    <definedName name="CF" localSheetId="5">'[3]BASE ORIGINAL'!#REF!</definedName>
    <definedName name="CF" localSheetId="1">'[4]BASE ORIGINAL'!#REF!</definedName>
    <definedName name="CF">'[3]BASE ORIGINAL'!#REF!</definedName>
    <definedName name="CG" localSheetId="4">#REF!</definedName>
    <definedName name="CG" localSheetId="5">#REF!</definedName>
    <definedName name="CG">#REF!</definedName>
    <definedName name="CH" localSheetId="4">#REF!</definedName>
    <definedName name="CH" localSheetId="5">#REF!</definedName>
    <definedName name="CH">#REF!</definedName>
    <definedName name="CHAPA" localSheetId="1">[1]BASE!$D$249</definedName>
    <definedName name="CHAPA">[2]BASE!$D$249</definedName>
    <definedName name="CI">[7]REAJUSTESACTA1PROVI!#REF!</definedName>
    <definedName name="CJ" localSheetId="4">#N/A</definedName>
    <definedName name="CJ" localSheetId="5">#N/A</definedName>
    <definedName name="CJ">#N/A</definedName>
    <definedName name="CK" localSheetId="4">#REF!</definedName>
    <definedName name="CK" localSheetId="5">#REF!</definedName>
    <definedName name="CK">#REF!</definedName>
    <definedName name="CL" localSheetId="4">#N/A</definedName>
    <definedName name="CL" localSheetId="5">#N/A</definedName>
    <definedName name="CL">#N/A</definedName>
    <definedName name="clav">[18]BASE!$D$78</definedName>
    <definedName name="CLAVO" localSheetId="1">[27]BASE!$D$117</definedName>
    <definedName name="CLAVO">[2]BASE!$D$69</definedName>
    <definedName name="clcl">#REF!</definedName>
    <definedName name="CM" localSheetId="4">#N/A</definedName>
    <definedName name="CM" localSheetId="5">#N/A</definedName>
    <definedName name="CM">#N/A</definedName>
    <definedName name="CMMO" localSheetId="4">#REF!</definedName>
    <definedName name="CMMO" localSheetId="5">#REF!</definedName>
    <definedName name="CMMO">#REF!</definedName>
    <definedName name="CMMOA" localSheetId="4">[57]BASE!$D$455</definedName>
    <definedName name="CMMOA" localSheetId="5">[57]BASE!$D$455</definedName>
    <definedName name="CMMOA">[57]BASE!$D$455</definedName>
    <definedName name="CN" localSheetId="4">#N/A</definedName>
    <definedName name="CN" localSheetId="5">#N/A</definedName>
    <definedName name="CN">#N/A</definedName>
    <definedName name="CO" localSheetId="4">#N/A</definedName>
    <definedName name="CO" localSheetId="5">#N/A</definedName>
    <definedName name="CO">#N/A</definedName>
    <definedName name="CO22JH" localSheetId="4">#REF!</definedName>
    <definedName name="CO22JH" localSheetId="5">#REF!</definedName>
    <definedName name="CO22JH">#REF!</definedName>
    <definedName name="CO23JH" localSheetId="4">#REF!</definedName>
    <definedName name="CO23JH" localSheetId="5">#REF!</definedName>
    <definedName name="CO23JH">#REF!</definedName>
    <definedName name="CO456JH" localSheetId="1">[1]BASE!$D$203</definedName>
    <definedName name="CO456JH">[2]BASE!$D$203</definedName>
    <definedName name="CO458JH" localSheetId="4">[47]BASE!$D$329</definedName>
    <definedName name="CO458JH" localSheetId="5">[47]BASE!$D$329</definedName>
    <definedName name="CO458JH" localSheetId="1">[48]BASE!$D$329</definedName>
    <definedName name="CO458JH">[47]BASE!$D$329</definedName>
    <definedName name="CO45S2" localSheetId="4">#REF!</definedName>
    <definedName name="CO45S2" localSheetId="5">#REF!</definedName>
    <definedName name="CO45S2">#REF!</definedName>
    <definedName name="CO45S3" localSheetId="4">#REF!</definedName>
    <definedName name="CO45S3" localSheetId="5">#REF!</definedName>
    <definedName name="CO45S3">#REF!</definedName>
    <definedName name="CO45S4" localSheetId="4">#REF!</definedName>
    <definedName name="CO45S4" localSheetId="5">#REF!</definedName>
    <definedName name="CO45S4">#REF!</definedName>
    <definedName name="CO45S6" localSheetId="4">[9]BASE!$D$203</definedName>
    <definedName name="CO45S6" localSheetId="5">[9]BASE!$D$203</definedName>
    <definedName name="CO45S6" localSheetId="1">[10]BASE!$D$203</definedName>
    <definedName name="CO45S6">[9]BASE!$D$203</definedName>
    <definedName name="CO902JH" localSheetId="4">#REF!</definedName>
    <definedName name="CO902JH" localSheetId="5">#REF!</definedName>
    <definedName name="CO902JH">#REF!</definedName>
    <definedName name="CO903JH" localSheetId="4">#REF!</definedName>
    <definedName name="CO903JH" localSheetId="5">#REF!</definedName>
    <definedName name="CO903JH">#REF!</definedName>
    <definedName name="CO904JH" localSheetId="1">[1]BASE!$D$196</definedName>
    <definedName name="CO904JH">[2]BASE!$D$196</definedName>
    <definedName name="CO906JH" localSheetId="1">[1]BASE!$D$197</definedName>
    <definedName name="CO906JH">[2]BASE!$D$197</definedName>
    <definedName name="CO908JH" localSheetId="4">[47]BASE!$D$328</definedName>
    <definedName name="CO908JH" localSheetId="5">[47]BASE!$D$328</definedName>
    <definedName name="CO908JH" localSheetId="1">[48]BASE!$D$328</definedName>
    <definedName name="CO908JH">[47]BASE!$D$328</definedName>
    <definedName name="CO90P4" localSheetId="4">#REF!</definedName>
    <definedName name="CO90P4" localSheetId="5">#REF!</definedName>
    <definedName name="CO90P4">#REF!</definedName>
    <definedName name="CO90S2" localSheetId="4">#REF!</definedName>
    <definedName name="CO90S2" localSheetId="5">#REF!</definedName>
    <definedName name="CO90S2">#REF!</definedName>
    <definedName name="CO90S3" localSheetId="4">#REF!</definedName>
    <definedName name="CO90S3" localSheetId="5">#REF!</definedName>
    <definedName name="CO90S3">#REF!</definedName>
    <definedName name="CO90S4" localSheetId="1">[1]BASE!$D$130</definedName>
    <definedName name="CO90S4">[2]BASE!$D$130</definedName>
    <definedName name="CO90S6" localSheetId="4">[9]BASE!$D$198</definedName>
    <definedName name="CO90S6" localSheetId="5">[9]BASE!$D$198</definedName>
    <definedName name="CO90S6" localSheetId="1">[10]BASE!$D$198</definedName>
    <definedName name="CO90S6">[9]BASE!$D$198</definedName>
    <definedName name="CO910JH" localSheetId="4">[9]BASE!$D$329</definedName>
    <definedName name="CO910JH" localSheetId="5">[9]BASE!$D$329</definedName>
    <definedName name="CO910JH" localSheetId="1">[10]BASE!$D$329</definedName>
    <definedName name="CO910JH">[9]BASE!$D$329</definedName>
    <definedName name="COCHE">#REF!</definedName>
    <definedName name="cochesito">#REF!</definedName>
    <definedName name="Cod" localSheetId="4">#N/A</definedName>
    <definedName name="Cod" localSheetId="5">#N/A</definedName>
    <definedName name="Cod" localSheetId="1">#REF!</definedName>
    <definedName name="Cod">#N/A</definedName>
    <definedName name="cod_programa" localSheetId="4">'[3]base de datos'!$M$3:$M$9</definedName>
    <definedName name="cod_programa" localSheetId="5">'[3]base de datos'!$M$3:$M$9</definedName>
    <definedName name="cod_programa" localSheetId="1">'[4]base de datos'!$M$3:$M$9</definedName>
    <definedName name="cod_programa">'[3]base de datos'!$M$3:$M$9</definedName>
    <definedName name="cod_proyecto" localSheetId="4">'[3]base de datos'!$O$3:$O$18</definedName>
    <definedName name="cod_proyecto" localSheetId="5">'[3]base de datos'!$O$3:$O$18</definedName>
    <definedName name="cod_proyecto" localSheetId="1">'[4]base de datos'!$O$3:$O$18</definedName>
    <definedName name="cod_proyecto">'[3]base de datos'!$O$3:$O$18</definedName>
    <definedName name="CODOS" localSheetId="4">#REF!</definedName>
    <definedName name="CODOS" localSheetId="5">#REF!</definedName>
    <definedName name="CODOS">#REF!</definedName>
    <definedName name="codos2">#REF!</definedName>
    <definedName name="ColTap" localSheetId="4">#REF!</definedName>
    <definedName name="ColTap" localSheetId="5">#REF!</definedName>
    <definedName name="ColTap">#REF!</definedName>
    <definedName name="COMN1">[58]BASE!#REF!</definedName>
    <definedName name="COMPENSACIONES">[40]INGEVIAS.XLS!#REF!</definedName>
    <definedName name="COMPR" localSheetId="4">#REF!</definedName>
    <definedName name="COMPR" localSheetId="5">#REF!</definedName>
    <definedName name="COMPR">#REF!</definedName>
    <definedName name="CONM1" localSheetId="1">[27]BASE!$D$135</definedName>
    <definedName name="CONM1">[2]BASE!$D$309</definedName>
    <definedName name="CONM2" localSheetId="1">[1]BASE!$D$310</definedName>
    <definedName name="CONM2">[2]BASE!$D$310</definedName>
    <definedName name="CONMI">[58]BASE!#REF!</definedName>
    <definedName name="CONMX" localSheetId="4">[9]BASE!$D$505</definedName>
    <definedName name="CONMX" localSheetId="5">[9]BASE!$D$505</definedName>
    <definedName name="CONMX" localSheetId="1">[27]BASE!$D$189</definedName>
    <definedName name="CONMX">[9]BASE!$D$505</definedName>
    <definedName name="copia">#REF!</definedName>
    <definedName name="copia1">#REF!</definedName>
    <definedName name="CORTA" localSheetId="1">[1]BASE!$D$319</definedName>
    <definedName name="CORTA">[2]BASE!$D$319</definedName>
    <definedName name="CORTACT" localSheetId="4">[31]BASE!$D$124</definedName>
    <definedName name="CORTACT" localSheetId="5">[31]BASE!$D$124</definedName>
    <definedName name="CORTACT">[31]BASE!$D$124</definedName>
    <definedName name="cota">'[59]Base de Diseño'!$A$1:$D$290</definedName>
    <definedName name="COTAS">[60]Hoja3!$A$5:$B$154</definedName>
    <definedName name="COYLL" localSheetId="4">'[11]BASE ORIGINAL'!#REF!</definedName>
    <definedName name="COYLL" localSheetId="5">'[11]BASE ORIGINAL'!#REF!</definedName>
    <definedName name="COYLL">'[11]BASE ORIGINAL'!#REF!</definedName>
    <definedName name="CP" localSheetId="4">#N/A</definedName>
    <definedName name="CP" localSheetId="5">#N/A</definedName>
    <definedName name="CP">#N/A</definedName>
    <definedName name="CP1045PN10" localSheetId="4">#REF!</definedName>
    <definedName name="CP1045PN10" localSheetId="5">#REF!</definedName>
    <definedName name="CP1045PN10">#REF!</definedName>
    <definedName name="CP1090PN10" localSheetId="4">#REF!</definedName>
    <definedName name="CP1090PN10" localSheetId="5">#REF!</definedName>
    <definedName name="CP1090PN10">#REF!</definedName>
    <definedName name="CP1245PN10" localSheetId="4">#REF!</definedName>
    <definedName name="CP1245PN10" localSheetId="5">#REF!</definedName>
    <definedName name="CP1245PN10">#REF!</definedName>
    <definedName name="CP452L" localSheetId="4">#REF!</definedName>
    <definedName name="CP452L" localSheetId="5">#REF!</definedName>
    <definedName name="CP452L">#REF!</definedName>
    <definedName name="CP453L" localSheetId="4">#REF!</definedName>
    <definedName name="CP453L" localSheetId="5">#REF!</definedName>
    <definedName name="CP453L">#REF!</definedName>
    <definedName name="CP454L" localSheetId="4">[36]BASE!$D$239</definedName>
    <definedName name="CP454L" localSheetId="5">[36]BASE!$D$239</definedName>
    <definedName name="CP454L">[36]BASE!$D$239</definedName>
    <definedName name="CP902L" localSheetId="4">#REF!</definedName>
    <definedName name="CP902L" localSheetId="5">#REF!</definedName>
    <definedName name="CP902L">#REF!</definedName>
    <definedName name="CP903L" localSheetId="4">#REF!</definedName>
    <definedName name="CP903L" localSheetId="5">#REF!</definedName>
    <definedName name="CP903L">#REF!</definedName>
    <definedName name="CP904L" localSheetId="4">[9]BASE!$D$421</definedName>
    <definedName name="CP904L" localSheetId="5">[9]BASE!$D$421</definedName>
    <definedName name="CP904L" localSheetId="1">[10]BASE!$D$421</definedName>
    <definedName name="CP904L">[9]BASE!$D$421</definedName>
    <definedName name="CQ" localSheetId="4">#N/A</definedName>
    <definedName name="CQ" localSheetId="5">#N/A</definedName>
    <definedName name="CQ">#N/A</definedName>
    <definedName name="CR" localSheetId="4">#N/A</definedName>
    <definedName name="CR" localSheetId="5">#N/A</definedName>
    <definedName name="CR">#N/A</definedName>
    <definedName name="CR22JH" localSheetId="4">#REF!</definedName>
    <definedName name="CR22JH" localSheetId="5">#REF!</definedName>
    <definedName name="CR22JH">#REF!</definedName>
    <definedName name="CR42JH" localSheetId="4">#REF!</definedName>
    <definedName name="CR42JH" localSheetId="5">#REF!</definedName>
    <definedName name="CR42JH">#REF!</definedName>
    <definedName name="CR44JH" localSheetId="4">#REF!</definedName>
    <definedName name="CR44JH" localSheetId="5">#REF!</definedName>
    <definedName name="CR44JH">#REF!</definedName>
    <definedName name="CR66JH" localSheetId="1">[1]BASE!$D$178</definedName>
    <definedName name="CR66JH">[2]BASE!$D$178</definedName>
    <definedName name="CRAS" localSheetId="4">#REF!</definedName>
    <definedName name="CRAS" localSheetId="5">#REF!</definedName>
    <definedName name="CRAS">#REF!</definedName>
    <definedName name="CS" localSheetId="4">#N/A</definedName>
    <definedName name="CS" localSheetId="5">#N/A</definedName>
    <definedName name="CS">#N/A</definedName>
    <definedName name="CSIKA" localSheetId="4">[9]BASE!$D$368</definedName>
    <definedName name="CSIKA" localSheetId="5">[9]BASE!$D$368</definedName>
    <definedName name="CSIKA" localSheetId="1">[10]BASE!$D$368</definedName>
    <definedName name="CSIKA">[9]BASE!$D$368</definedName>
    <definedName name="CT" localSheetId="4">#N/A</definedName>
    <definedName name="CT" localSheetId="5">#N/A</definedName>
    <definedName name="CT">#N/A</definedName>
    <definedName name="CT070KG" localSheetId="4">#REF!</definedName>
    <definedName name="CT070KG" localSheetId="5">#REF!</definedName>
    <definedName name="CT070KG">#REF!</definedName>
    <definedName name="CT080KG" localSheetId="4">#REF!</definedName>
    <definedName name="CT080KG" localSheetId="5">#REF!</definedName>
    <definedName name="CT080KG">#REF!</definedName>
    <definedName name="CT110K">[55]PRELIM!$B$311</definedName>
    <definedName name="CT110KG" localSheetId="1">[1]BASE!$D$36</definedName>
    <definedName name="CT110KG">[2]BASE!$D$36</definedName>
    <definedName name="CT140K">[55]PRELIM!$B$329</definedName>
    <definedName name="CT140KG" localSheetId="1">[27]BASE!$D$62</definedName>
    <definedName name="CT140KG">[2]BASE!$D$35</definedName>
    <definedName name="CT170KG" localSheetId="4">#REF!</definedName>
    <definedName name="CT170KG" localSheetId="5">#REF!</definedName>
    <definedName name="CT170KG">#REF!</definedName>
    <definedName name="CT180K">[55]PRELIM!$B$346</definedName>
    <definedName name="CT180KG" localSheetId="4">#REF!</definedName>
    <definedName name="CT180KG" localSheetId="5">#REF!</definedName>
    <definedName name="CT180KG">#REF!</definedName>
    <definedName name="CT210K">[55]PRELIM!$B$363</definedName>
    <definedName name="CT210KG" localSheetId="1">[27]BASE!$D$59</definedName>
    <definedName name="CT210KG">[2]BASE!$D$33</definedName>
    <definedName name="CT245K">[55]PRELIM!$B$380</definedName>
    <definedName name="CT245KG" localSheetId="1">[1]BASE!$D$32</definedName>
    <definedName name="CT245KG">[2]BASE!$D$32</definedName>
    <definedName name="CT280KG" localSheetId="4">[31]BASE!$D$38</definedName>
    <definedName name="CT280KG" localSheetId="5">[31]BASE!$D$38</definedName>
    <definedName name="CT280KG">[31]BASE!$D$38</definedName>
    <definedName name="CTC140KG" localSheetId="1">[1]BASE!$D$37</definedName>
    <definedName name="CTC140KG">[2]BASE!$D$37</definedName>
    <definedName name="CU" localSheetId="4">#N/A</definedName>
    <definedName name="CU" localSheetId="5">#N/A</definedName>
    <definedName name="CU">#N/A</definedName>
    <definedName name="cUCA" localSheetId="4">#N/A</definedName>
    <definedName name="cUCA" localSheetId="5">#N/A</definedName>
    <definedName name="cUCA">#N/A</definedName>
    <definedName name="CV" localSheetId="4">'[3]BASE ORIGINAL'!#REF!</definedName>
    <definedName name="CV" localSheetId="5">'[3]BASE ORIGINAL'!#REF!</definedName>
    <definedName name="cv" localSheetId="1">#REF!</definedName>
    <definedName name="CV">'[3]BASE ORIGINAL'!#REF!</definedName>
    <definedName name="CVa" localSheetId="4">#REF!</definedName>
    <definedName name="CVa" localSheetId="5">#REF!</definedName>
    <definedName name="CVa">#REF!</definedName>
    <definedName name="CW" localSheetId="4">'[3]BASE ORIGINAL'!#REF!</definedName>
    <definedName name="CW" localSheetId="5">'[3]BASE ORIGINAL'!#REF!</definedName>
    <definedName name="CW" localSheetId="1">'[4]BASE ORIGINAL'!#REF!</definedName>
    <definedName name="CW">'[3]BASE ORIGINAL'!#REF!</definedName>
    <definedName name="Cwvu.ComparEneMar9697." hidden="1">'[61]Seguimiento CSF'!#REF!,'[61]Seguimiento CSF'!$A$30:$IV$34,'[61]Seguimiento CSF'!$A$104:$IV$104,'[61]Seguimiento CSF'!#REF!,'[61]Seguimiento CSF'!#REF!,'[61]Seguimiento CSF'!$A$124:$IV$125</definedName>
    <definedName name="Cwvu.EneFeb." hidden="1">'[61]Seguimiento CSF'!#REF!,'[61]Seguimiento CSF'!#REF!</definedName>
    <definedName name="Cwvu.EneMar." hidden="1">'[61]Seguimiento CSF'!#REF!,'[61]Seguimiento CSF'!$A$67:$IV$67,'[61]Seguimiento CSF'!#REF!,'[61]Seguimiento CSF'!#REF!</definedName>
    <definedName name="Cwvu.Formato._.Corto." hidden="1">'[61]Seguimiento CSF'!$A$11:$IV$12,'[61]Seguimiento CSF'!#REF!,'[61]Seguimiento CSF'!$A$45:$IV$46,'[61]Seguimiento CSF'!$A$48:$IV$57,'[61]Seguimiento CSF'!$A$61:$IV$63,'[61]Seguimiento CSF'!$A$65:$IV$66,'[61]Seguimiento CSF'!$A$72:$IV$82,'[61]Seguimiento CSF'!$A$89:$IV$92,'[61]Seguimiento CSF'!$A$114:$IV$116,'[61]Seguimiento CSF'!$A$118:$IV$122,'[61]Seguimiento CSF'!$A$129:$IV$132,'[61]Seguimiento CSF'!$A$134:$IV$135</definedName>
    <definedName name="Cwvu.Formato._.Total." hidden="1">'[61]Seguimiento CSF'!#REF!,'[61]Seguimiento CSF'!#REF!,'[61]Seguimiento CSF'!#REF!</definedName>
    <definedName name="CX" localSheetId="4">'[3]BASE ORIGINAL'!#REF!</definedName>
    <definedName name="CX" localSheetId="5">'[3]BASE ORIGINAL'!#REF!</definedName>
    <definedName name="CX" localSheetId="1">'[4]BASE ORIGINAL'!#REF!</definedName>
    <definedName name="CX">'[3]BASE ORIGINAL'!#REF!</definedName>
    <definedName name="CY" localSheetId="4">'[3]BASE ORIGINAL'!#REF!</definedName>
    <definedName name="CY" localSheetId="5">'[3]BASE ORIGINAL'!#REF!</definedName>
    <definedName name="CY" localSheetId="1">'[4]BASE ORIGINAL'!#REF!</definedName>
    <definedName name="CY">'[3]BASE ORIGINAL'!#REF!</definedName>
    <definedName name="CYLL2" localSheetId="1">[1]BASE!$D$220</definedName>
    <definedName name="CYLL2">[2]BASE!$D$220</definedName>
    <definedName name="CYLL3" localSheetId="4">#REF!</definedName>
    <definedName name="CYLL3" localSheetId="5">#REF!</definedName>
    <definedName name="CYLL3">#REF!</definedName>
    <definedName name="CYLL4" localSheetId="4">#REF!</definedName>
    <definedName name="CYLL4" localSheetId="5">#REF!</definedName>
    <definedName name="CYLL4">#REF!</definedName>
    <definedName name="CYLL6" localSheetId="4">#REF!</definedName>
    <definedName name="CYLL6" localSheetId="5">#REF!</definedName>
    <definedName name="CYLL6">#REF!</definedName>
    <definedName name="CZ" localSheetId="4">#REF!</definedName>
    <definedName name="CZ" localSheetId="5">#REF!</definedName>
    <definedName name="CZ">#REF!</definedName>
    <definedName name="d" localSheetId="4">#REF!</definedName>
    <definedName name="d" localSheetId="5">#REF!</definedName>
    <definedName name="d">#REF!</definedName>
    <definedName name="DA" localSheetId="4">#N/A</definedName>
    <definedName name="DA" localSheetId="5">#N/A</definedName>
    <definedName name="DA">#N/A</definedName>
    <definedName name="dario">'[62]GPI 526'!#REF!</definedName>
    <definedName name="DATOS" localSheetId="4">#N/A</definedName>
    <definedName name="DATOS" localSheetId="5">#N/A</definedName>
    <definedName name="datos" localSheetId="1">#REF!</definedName>
    <definedName name="DATOS">#N/A</definedName>
    <definedName name="Datos_G1" localSheetId="4">#REF!</definedName>
    <definedName name="Datos_G1" localSheetId="5">#REF!</definedName>
    <definedName name="Datos_G1">#REF!</definedName>
    <definedName name="Datos_G2" localSheetId="4">#REF!</definedName>
    <definedName name="Datos_G2" localSheetId="5">#REF!</definedName>
    <definedName name="Datos_G2">#REF!</definedName>
    <definedName name="Datos_SW_G1" localSheetId="4">#REF!</definedName>
    <definedName name="Datos_SW_G1" localSheetId="5">#REF!</definedName>
    <definedName name="Datos_SW_G1">#REF!</definedName>
    <definedName name="Datos_SW_G2" localSheetId="4">#REF!</definedName>
    <definedName name="Datos_SW_G2" localSheetId="5">#REF!</definedName>
    <definedName name="Datos_SW_G2">#REF!</definedName>
    <definedName name="datos1">'[63]Base de Diseño'!$A$1:$D$204</definedName>
    <definedName name="datos2">#REF!</definedName>
    <definedName name="DB" localSheetId="4">#N/A</definedName>
    <definedName name="DB" localSheetId="5">#N/A</definedName>
    <definedName name="DB">#N/A</definedName>
    <definedName name="DC" localSheetId="4">#N/A</definedName>
    <definedName name="DC" localSheetId="5">#N/A</definedName>
    <definedName name="DC">#N/A</definedName>
    <definedName name="DD" localSheetId="4">'[3]BASE ORIGINAL'!#REF!</definedName>
    <definedName name="DD" localSheetId="5">'[3]BASE ORIGINAL'!#REF!</definedName>
    <definedName name="DD" localSheetId="1">'[4]BASE ORIGINAL'!#REF!</definedName>
    <definedName name="DD">'[3]BASE ORIGINAL'!#REF!</definedName>
    <definedName name="DE" localSheetId="4">#REF!</definedName>
    <definedName name="DE" localSheetId="5">#REF!</definedName>
    <definedName name="DE">#REF!</definedName>
    <definedName name="DEDO" localSheetId="4"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DEDO" localSheetId="5"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DEDO" localSheetId="1"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DEDO"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demanto">#REF!</definedName>
    <definedName name="DESCARGA_FONDO">'[46]Descarga de fondo'!$A$1:$I$65536</definedName>
    <definedName name="desi" localSheetId="4">#REF!</definedName>
    <definedName name="desi" localSheetId="5">#REF!</definedName>
    <definedName name="desi">#REF!</definedName>
    <definedName name="design">'[64]Design (3)'!$A$12:$CM$71</definedName>
    <definedName name="design2">[64]Design!$A$24:$CM$66</definedName>
    <definedName name="DF" localSheetId="4">'[3]BASE ORIGINAL'!#REF!</definedName>
    <definedName name="DF" localSheetId="5">'[3]BASE ORIGINAL'!#REF!</definedName>
    <definedName name="DF" localSheetId="1">'[4]BASE ORIGINAL'!#REF!</definedName>
    <definedName name="DF">'[3]BASE ORIGINAL'!#REF!</definedName>
    <definedName name="DG" localSheetId="4">'[3]BASE ORIGINAL'!#REF!</definedName>
    <definedName name="DG" localSheetId="5">'[3]BASE ORIGINAL'!#REF!</definedName>
    <definedName name="DG" localSheetId="1">'[4]BASE ORIGINAL'!#REF!</definedName>
    <definedName name="DG">'[3]BASE ORIGINAL'!#REF!</definedName>
    <definedName name="dghfs">#REF!</definedName>
    <definedName name="DH" localSheetId="4">'[3]BASE ORIGINAL'!#REF!</definedName>
    <definedName name="DH" localSheetId="5">'[3]BASE ORIGINAL'!#REF!</definedName>
    <definedName name="DH" localSheetId="1">'[4]BASE ORIGINAL'!#REF!</definedName>
    <definedName name="DH">'[3]BASE ORIGINAL'!#REF!</definedName>
    <definedName name="DI" localSheetId="4">#REF!</definedName>
    <definedName name="DI" localSheetId="5">#REF!</definedName>
    <definedName name="DI">#REF!</definedName>
    <definedName name="DIA" localSheetId="4">'[3]base de datos'!$V$3:$V$33</definedName>
    <definedName name="DIA" localSheetId="5">'[3]base de datos'!$V$3:$V$33</definedName>
    <definedName name="DIA" localSheetId="1">'[4]base de datos'!$V$3:$V$33</definedName>
    <definedName name="DIA">'[3]base de datos'!$V$3:$V$33</definedName>
    <definedName name="DIAME" localSheetId="4">#REF!</definedName>
    <definedName name="DIAME" localSheetId="5">#REF!</definedName>
    <definedName name="DIAME">#REF!</definedName>
    <definedName name="diametros" localSheetId="4">#REF!</definedName>
    <definedName name="diametros" localSheetId="5">#REF!</definedName>
    <definedName name="diametros">#REF!</definedName>
    <definedName name="DiametrosCodos">'[65]L codos'!$B$2:$V$2</definedName>
    <definedName name="DIANA" localSheetId="4">[9]BASE!#REF!</definedName>
    <definedName name="DIANA" localSheetId="5">[9]BASE!#REF!</definedName>
    <definedName name="DIANA" localSheetId="1">[10]BASE!#REF!</definedName>
    <definedName name="DIANA">[9]BASE!#REF!</definedName>
    <definedName name="DJ" localSheetId="4">#REF!</definedName>
    <definedName name="DJ" localSheetId="5">#REF!</definedName>
    <definedName name="DJ">#REF!</definedName>
    <definedName name="DK">[7]REAJUSTESACTA1PROVI!#REF!</definedName>
    <definedName name="DL" localSheetId="4">#N/A</definedName>
    <definedName name="DL" localSheetId="5">#N/A</definedName>
    <definedName name="DL">#N/A</definedName>
    <definedName name="DM" localSheetId="4">#REF!</definedName>
    <definedName name="DM" localSheetId="5">#REF!</definedName>
    <definedName name="DM">#REF!</definedName>
    <definedName name="DN" localSheetId="4">#N/A</definedName>
    <definedName name="DN" localSheetId="5">#N/A</definedName>
    <definedName name="DN">#N/A</definedName>
    <definedName name="DO" localSheetId="4">#N/A</definedName>
    <definedName name="DO" localSheetId="5">#N/A</definedName>
    <definedName name="DO">#N/A</definedName>
    <definedName name="dos">#REF!</definedName>
    <definedName name="DP" localSheetId="4">#N/A</definedName>
    <definedName name="DP" localSheetId="5">#N/A</definedName>
    <definedName name="DP">#N/A</definedName>
    <definedName name="DQ" localSheetId="4">#N/A</definedName>
    <definedName name="DQ" localSheetId="5">#N/A</definedName>
    <definedName name="DQ">#N/A</definedName>
    <definedName name="DR" localSheetId="4">#N/A</definedName>
    <definedName name="DR" localSheetId="5">#N/A</definedName>
    <definedName name="DR">#N/A</definedName>
    <definedName name="DS" localSheetId="4">#N/A</definedName>
    <definedName name="DS" localSheetId="5">#N/A</definedName>
    <definedName name="DS">#N/A</definedName>
    <definedName name="DT" localSheetId="4">#N/A</definedName>
    <definedName name="DT" localSheetId="5">#N/A</definedName>
    <definedName name="DT">#N/A</definedName>
    <definedName name="DU" localSheetId="4">#N/A</definedName>
    <definedName name="DU" localSheetId="5">#N/A</definedName>
    <definedName name="DU">#N/A</definedName>
    <definedName name="DUCTO">[66]CONDUIT!#REF!</definedName>
    <definedName name="DV" localSheetId="4">#N/A</definedName>
    <definedName name="DV" localSheetId="5">#N/A</definedName>
    <definedName name="DV">#N/A</definedName>
    <definedName name="DW" localSheetId="4">#N/A</definedName>
    <definedName name="DW" localSheetId="5">#N/A</definedName>
    <definedName name="DW">#N/A</definedName>
    <definedName name="DX" localSheetId="4">'[3]BASE ORIGINAL'!#REF!</definedName>
    <definedName name="DX" localSheetId="5">'[3]BASE ORIGINAL'!#REF!</definedName>
    <definedName name="DX" localSheetId="1">'[4]BASE ORIGINAL'!#REF!</definedName>
    <definedName name="DX">'[3]BASE ORIGINAL'!#REF!</definedName>
    <definedName name="DY" localSheetId="4">'[3]BASE ORIGINAL'!#REF!</definedName>
    <definedName name="DY" localSheetId="5">'[3]BASE ORIGINAL'!#REF!</definedName>
    <definedName name="DY" localSheetId="1">'[4]BASE ORIGINAL'!#REF!</definedName>
    <definedName name="DY">'[3]BASE ORIGINAL'!#REF!</definedName>
    <definedName name="DZ" localSheetId="4">'[3]BASE ORIGINAL'!#REF!</definedName>
    <definedName name="DZ" localSheetId="5">'[3]BASE ORIGINAL'!#REF!</definedName>
    <definedName name="DZ" localSheetId="1">'[4]BASE ORIGINAL'!#REF!</definedName>
    <definedName name="DZ">'[3]BASE ORIGINAL'!#REF!</definedName>
    <definedName name="E">#REF!</definedName>
    <definedName name="EA" localSheetId="4">'[3]BASE ORIGINAL'!#REF!</definedName>
    <definedName name="EA" localSheetId="5">'[3]BASE ORIGINAL'!#REF!</definedName>
    <definedName name="EA" localSheetId="1">'[4]BASE ORIGINAL'!#REF!</definedName>
    <definedName name="EA">'[3]BASE ORIGINAL'!#REF!</definedName>
    <definedName name="EB" localSheetId="4">'[3]BASE ORIGINAL'!#REF!</definedName>
    <definedName name="EB" localSheetId="5">'[3]BASE ORIGINAL'!#REF!</definedName>
    <definedName name="EB" localSheetId="1">'[4]BASE ORIGINAL'!#REF!</definedName>
    <definedName name="EB">'[3]BASE ORIGINAL'!#REF!</definedName>
    <definedName name="EC" localSheetId="4">#REF!</definedName>
    <definedName name="EC" localSheetId="5">#REF!</definedName>
    <definedName name="EC">#REF!</definedName>
    <definedName name="ED" localSheetId="4">#REF!</definedName>
    <definedName name="ED" localSheetId="5">#REF!</definedName>
    <definedName name="ED">#REF!</definedName>
    <definedName name="ee">#REF!</definedName>
    <definedName name="eeee" localSheetId="1">[4]BASE!$D$13</definedName>
    <definedName name="eeee">[3]BASE!$D$13</definedName>
    <definedName name="EF">[7]REAJUSTESACTA1PROVI!#REF!</definedName>
    <definedName name="EG" localSheetId="4">#N/A</definedName>
    <definedName name="EG" localSheetId="5">#N/A</definedName>
    <definedName name="EG">#N/A</definedName>
    <definedName name="EH" localSheetId="4">#REF!</definedName>
    <definedName name="EH" localSheetId="5">#REF!</definedName>
    <definedName name="EH">#REF!</definedName>
    <definedName name="EI" localSheetId="4">#N/A</definedName>
    <definedName name="EI" localSheetId="5">#N/A</definedName>
    <definedName name="EI">#N/A</definedName>
    <definedName name="EJ" localSheetId="4">#N/A</definedName>
    <definedName name="EJ" localSheetId="5">#N/A</definedName>
    <definedName name="EJ">#N/A</definedName>
    <definedName name="EK" localSheetId="4">#N/A</definedName>
    <definedName name="EK" localSheetId="5">#N/A</definedName>
    <definedName name="EK">#N/A</definedName>
    <definedName name="EL" localSheetId="4">#N/A</definedName>
    <definedName name="EL" localSheetId="5">#N/A</definedName>
    <definedName name="EL">#N/A</definedName>
    <definedName name="electricosAPUS" localSheetId="4">[67]BASE!$C$3</definedName>
    <definedName name="electricosAPUS" localSheetId="5">[67]BASE!$C$3</definedName>
    <definedName name="electricosAPUS" localSheetId="1">[68]BASE!$C$3</definedName>
    <definedName name="electricosAPUS">[67]BASE!$C$3</definedName>
    <definedName name="elementos">[69]Sheet2!$A$2:$A$85</definedName>
    <definedName name="EM" localSheetId="4">#N/A</definedName>
    <definedName name="EM" localSheetId="5">#N/A</definedName>
    <definedName name="EM">#N/A</definedName>
    <definedName name="emanto">#REF!</definedName>
    <definedName name="EMBALSE">[46]Embalse!$A$1:$I$65536</definedName>
    <definedName name="EN" localSheetId="4">#N/A</definedName>
    <definedName name="EN" localSheetId="5">#N/A</definedName>
    <definedName name="EN">#N/A</definedName>
    <definedName name="Ene" localSheetId="4">[3]ENE!$A$12:$H$34</definedName>
    <definedName name="Ene" localSheetId="5">[3]ENE!$A$12:$H$34</definedName>
    <definedName name="Ene" localSheetId="1">[4]ENE!$A$12:$H$34</definedName>
    <definedName name="Ene">[3]ENE!$A$12:$H$34</definedName>
    <definedName name="Ene_C" localSheetId="4">[3]ENE!$A$35:$H$52</definedName>
    <definedName name="Ene_C" localSheetId="5">[3]ENE!$A$35:$H$52</definedName>
    <definedName name="Ene_C" localSheetId="1">[4]ENE!$A$35:$H$52</definedName>
    <definedName name="Ene_C">[3]ENE!$A$35:$H$52</definedName>
    <definedName name="EneFeb">'[70]Ene-Feb'!$A$12:$H$34</definedName>
    <definedName name="EO" localSheetId="4">#N/A</definedName>
    <definedName name="EO" localSheetId="5">#N/A</definedName>
    <definedName name="EO">#N/A</definedName>
    <definedName name="EP" localSheetId="4">#N/A</definedName>
    <definedName name="EP" localSheetId="5">#N/A</definedName>
    <definedName name="EP">#N/A</definedName>
    <definedName name="EQ" localSheetId="4">#N/A</definedName>
    <definedName name="EQ" localSheetId="5">#N/A</definedName>
    <definedName name="EQ">#N/A</definedName>
    <definedName name="EQPL" localSheetId="4">'[29]8.2 BASE'!$E$1731</definedName>
    <definedName name="EQPL" localSheetId="5">'[29]8.2 BASE'!$E$1731</definedName>
    <definedName name="EQPL" localSheetId="1">'[71]8.2 BASE'!$E$1731</definedName>
    <definedName name="EQPL">'[29]8.2 BASE'!$E$1731</definedName>
    <definedName name="EQUIPAMENTOS">[54]Equipamentos!$A$1:$H$65536</definedName>
    <definedName name="equipo">[72]Equipo!$A$7:$A$65536</definedName>
    <definedName name="ER" localSheetId="4">#N/A</definedName>
    <definedName name="ER" localSheetId="5">#N/A</definedName>
    <definedName name="ER">#N/A</definedName>
    <definedName name="ES" localSheetId="4">'[3]BASE ORIGINAL'!#REF!</definedName>
    <definedName name="ES" localSheetId="5">'[3]BASE ORIGINAL'!#REF!</definedName>
    <definedName name="ES" localSheetId="1">'[4]BASE ORIGINAL'!#REF!</definedName>
    <definedName name="ES">'[3]BASE ORIGINAL'!#REF!</definedName>
    <definedName name="ESTA">[40]INGEVIAS.XLS!#REF!</definedName>
    <definedName name="ESTAC" localSheetId="1">[1]BASE!$D$242</definedName>
    <definedName name="ESTAC">[2]BASE!$D$242</definedName>
    <definedName name="ESTADO_ACUEDUCTO">#REF!</definedName>
    <definedName name="ESTADO_ALCANTARILLADO">#REF!</definedName>
    <definedName name="estadotramite" localSheetId="4">'[3]base de datos'!$U$3:$U$5</definedName>
    <definedName name="estadotramite" localSheetId="5">'[3]base de datos'!$U$3:$U$5</definedName>
    <definedName name="estadotramite" localSheetId="1">'[4]base de datos'!$U$3:$U$5</definedName>
    <definedName name="estadotramite">'[3]base de datos'!$U$3:$U$5</definedName>
    <definedName name="ESTOP" localSheetId="4">#REF!</definedName>
    <definedName name="ESTOP" localSheetId="5">#REF!</definedName>
    <definedName name="ESTOP">#REF!</definedName>
    <definedName name="ET" localSheetId="4">'[3]BASE ORIGINAL'!#REF!</definedName>
    <definedName name="ET" localSheetId="5">'[3]BASE ORIGINAL'!#REF!</definedName>
    <definedName name="ET" localSheetId="1">'[4]BASE ORIGINAL'!#REF!</definedName>
    <definedName name="ET">'[3]BASE ORIGINAL'!#REF!</definedName>
    <definedName name="EU" localSheetId="4">'[3]BASE ORIGINAL'!#REF!</definedName>
    <definedName name="EU" localSheetId="5">'[3]BASE ORIGINAL'!#REF!</definedName>
    <definedName name="EU" localSheetId="1">'[4]BASE ORIGINAL'!#REF!</definedName>
    <definedName name="EU">'[3]BASE ORIGINAL'!#REF!</definedName>
    <definedName name="EV" localSheetId="4">'[3]BASE ORIGINAL'!#REF!</definedName>
    <definedName name="EV" localSheetId="5">'[3]BASE ORIGINAL'!#REF!</definedName>
    <definedName name="EV" localSheetId="1">'[4]BASE ORIGINAL'!#REF!</definedName>
    <definedName name="EV">'[3]BASE ORIGINAL'!#REF!</definedName>
    <definedName name="EW" localSheetId="4">#REF!</definedName>
    <definedName name="EW" localSheetId="5">#REF!</definedName>
    <definedName name="EW">#REF!</definedName>
    <definedName name="EX" localSheetId="4">#REF!</definedName>
    <definedName name="EX" localSheetId="5">#REF!</definedName>
    <definedName name="EX">#REF!</definedName>
    <definedName name="EXC">#REF!</definedName>
    <definedName name="exCEL">#REF!</definedName>
    <definedName name="Excel_BuiltIn__FilterDatabase">#REF!</definedName>
    <definedName name="Excel_BuiltIn_Print_Area">#REF!</definedName>
    <definedName name="Excel_BuiltIn_Print_Area_3">#REF!</definedName>
    <definedName name="Excel_BuiltIn_Print_Area_3_X">#REF!</definedName>
    <definedName name="Excel_BuiltIn_Print_Titles">#REF!</definedName>
    <definedName name="Excel_BuiltIn_Print_Titles_10">[62]SKJ452!#REF!</definedName>
    <definedName name="Excel_BuiltIn_Print_Titles_11">[62]ITA878!#REF!</definedName>
    <definedName name="Excel_BuiltIn_Print_Titles_12">'[62]AEA-944'!#REF!</definedName>
    <definedName name="Excel_BuiltIn_Print_Titles_13">'[62]DUB-823'!#REF!</definedName>
    <definedName name="Excel_BuiltIn_Print_Titles_14">'[62]GPI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[62]XXJ617!#REF!</definedName>
    <definedName name="Excel_BuiltIn_Print_Titles_20">#REF!</definedName>
    <definedName name="Excel_BuiltIn_Print_Titles_21">[62]SNG_855!#REF!</definedName>
    <definedName name="Excel_BuiltIn_Print_Titles_23">#REF!</definedName>
    <definedName name="Excel_BuiltIn_Print_Titles_3">#REF!</definedName>
    <definedName name="Excel_BuiltIn_Print_Titles_5">'[62]VEA 374'!#REF!</definedName>
    <definedName name="Excel_BuiltIn_Print_Titles_5_XX">'[62]VEA 374'!#REF!</definedName>
    <definedName name="Excel_BuiltIn_Print_Titles_6">#REF!</definedName>
    <definedName name="Excel_BuiltIn_Print_Titles_7">[62]HFB024!#REF!</definedName>
    <definedName name="Excel_BuiltIn_Print_Titles_8">#REF!</definedName>
    <definedName name="Excel_BuiltIn_Print_Titles_9">[62]PAJ825!#REF!</definedName>
    <definedName name="extra">#REF!</definedName>
    <definedName name="EY">[7]REAJUSTESACTA1PROVI!#REF!</definedName>
    <definedName name="EZ" localSheetId="4">#N/A</definedName>
    <definedName name="EZ" localSheetId="5">#N/A</definedName>
    <definedName name="EZ">#N/A</definedName>
    <definedName name="FA" localSheetId="4">#N/A</definedName>
    <definedName name="FA" localSheetId="5">#N/A</definedName>
    <definedName name="FA">#N/A</definedName>
    <definedName name="FB" localSheetId="4">#N/A</definedName>
    <definedName name="FB" localSheetId="5">#N/A</definedName>
    <definedName name="FB">#N/A</definedName>
    <definedName name="FD" localSheetId="4">#N/A</definedName>
    <definedName name="FD" localSheetId="5">#N/A</definedName>
    <definedName name="FD">#N/A</definedName>
    <definedName name="FDGASDFASD">#REF!</definedName>
    <definedName name="FE" localSheetId="4">#N/A</definedName>
    <definedName name="FE" localSheetId="5">#N/A</definedName>
    <definedName name="FE">#N/A</definedName>
    <definedName name="Feb" localSheetId="4">[3]FEB!$A$12:$H$33</definedName>
    <definedName name="Feb" localSheetId="5">[3]FEB!$A$12:$H$33</definedName>
    <definedName name="Feb" localSheetId="1">[4]FEB!$A$12:$H$33</definedName>
    <definedName name="Feb">[3]FEB!$A$12:$H$33</definedName>
    <definedName name="Feb_C" localSheetId="4">[3]FEB!$A$35:$H$51</definedName>
    <definedName name="Feb_C" localSheetId="5">[3]FEB!$A$35:$H$51</definedName>
    <definedName name="Feb_C" localSheetId="1">[4]FEB!$A$35:$H$51</definedName>
    <definedName name="Feb_C">[3]FEB!$A$35:$H$51</definedName>
    <definedName name="FFFF" localSheetId="4"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FFF" localSheetId="5"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FFF"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FFF"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ffff">#REF!</definedName>
    <definedName name="FFG" localSheetId="4">[9]BASE!#REF!</definedName>
    <definedName name="FFG" localSheetId="5">[9]BASE!#REF!</definedName>
    <definedName name="FFG" localSheetId="1">[10]BASE!#REF!</definedName>
    <definedName name="FFG">[9]BASE!#REF!</definedName>
    <definedName name="FG" localSheetId="4">'[3]BASE ORIGINAL'!#REF!</definedName>
    <definedName name="FG" localSheetId="5">'[3]BASE ORIGINAL'!#REF!</definedName>
    <definedName name="FG" localSheetId="1">'[4]BASE ORIGINAL'!#REF!</definedName>
    <definedName name="FG">'[3]BASE ORIGINAL'!#REF!</definedName>
    <definedName name="FH" localSheetId="4">'[3]BASE ORIGINAL'!#REF!</definedName>
    <definedName name="FH" localSheetId="5">'[3]BASE ORIGINAL'!#REF!</definedName>
    <definedName name="FH" localSheetId="1">'[4]BASE ORIGINAL'!#REF!</definedName>
    <definedName name="FH">'[3]BASE ORIGINAL'!#REF!</definedName>
    <definedName name="FI" localSheetId="4">'[3]BASE ORIGINAL'!#REF!</definedName>
    <definedName name="FI" localSheetId="5">'[3]BASE ORIGINAL'!#REF!</definedName>
    <definedName name="fi" localSheetId="1">#REF!</definedName>
    <definedName name="FI">'[3]BASE ORIGINAL'!#REF!</definedName>
    <definedName name="FIELT" localSheetId="1">[1]BASE!$D$256</definedName>
    <definedName name="FIELT">[2]BASE!$D$256</definedName>
    <definedName name="FILTRANTES">'[73]Base de Diseño'!#REF!</definedName>
    <definedName name="FJ" localSheetId="4">'[3]BASE ORIGINAL'!#REF!</definedName>
    <definedName name="FJ" localSheetId="5">'[3]BASE ORIGINAL'!#REF!</definedName>
    <definedName name="FJ" localSheetId="1">'[4]BASE ORIGINAL'!#REF!</definedName>
    <definedName name="FJ">'[3]BASE ORIGINAL'!#REF!</definedName>
    <definedName name="FK" localSheetId="4">#REF!</definedName>
    <definedName name="FK" localSheetId="5">#REF!</definedName>
    <definedName name="FK">#REF!</definedName>
    <definedName name="fkdfkdfj" localSheetId="4">#REF!</definedName>
    <definedName name="fkdfkdfj" localSheetId="5">#REF!</definedName>
    <definedName name="fkdfkdfj">#REF!</definedName>
    <definedName name="FL" localSheetId="4">#REF!</definedName>
    <definedName name="FL" localSheetId="5">#REF!</definedName>
    <definedName name="FL">#REF!</definedName>
    <definedName name="FM" localSheetId="1">'[74]FACTOR MULTIPLICADOR'!$E$37</definedName>
    <definedName name="FM">[7]REAJUSTESACTA1PROVI!#REF!</definedName>
    <definedName name="FN" localSheetId="4">#N/A</definedName>
    <definedName name="FN" localSheetId="5">#N/A</definedName>
    <definedName name="FN">#N/A</definedName>
    <definedName name="FO" localSheetId="4">#REF!</definedName>
    <definedName name="FO" localSheetId="5">#REF!</definedName>
    <definedName name="FO">#REF!</definedName>
    <definedName name="FORM3" localSheetId="1">[1]BASE!$D$322</definedName>
    <definedName name="FORM3">[2]BASE!$D$322</definedName>
    <definedName name="FORMA" localSheetId="4">#REF!</definedName>
    <definedName name="FORMA" localSheetId="5">#REF!</definedName>
    <definedName name="FORMA">#REF!</definedName>
    <definedName name="FORMATO_5" localSheetId="4">#N/A</definedName>
    <definedName name="FORMATO_5" localSheetId="5">#N/A</definedName>
    <definedName name="FORMATO_5">#N/A</definedName>
    <definedName name="FORMH" localSheetId="1">[1]BASE!$D$321</definedName>
    <definedName name="FORMH">[2]BASE!$D$321</definedName>
    <definedName name="FORMM" localSheetId="4">#REF!</definedName>
    <definedName name="FORMM" localSheetId="5">#REF!</definedName>
    <definedName name="FORMM">#REF!</definedName>
    <definedName name="formularioCantidades" localSheetId="4">#REF!</definedName>
    <definedName name="formularioCantidades" localSheetId="5">#REF!</definedName>
    <definedName name="formularioCantidades">#REF!</definedName>
    <definedName name="FP" localSheetId="4">#N/A</definedName>
    <definedName name="FP" localSheetId="5">#N/A</definedName>
    <definedName name="FP" localSheetId="1">[74]PRESTACIONES!$D$59</definedName>
    <definedName name="FP">#N/A</definedName>
    <definedName name="FQ" localSheetId="4">#N/A</definedName>
    <definedName name="FQ" localSheetId="5">#N/A</definedName>
    <definedName name="FQ">#N/A</definedName>
    <definedName name="FR" localSheetId="4">#N/A</definedName>
    <definedName name="FR" localSheetId="5">#N/A</definedName>
    <definedName name="FR">#N/A</definedName>
    <definedName name="FS" localSheetId="4">#N/A</definedName>
    <definedName name="FS" localSheetId="5">#N/A</definedName>
    <definedName name="FS">#N/A</definedName>
    <definedName name="FT" localSheetId="4">#N/A</definedName>
    <definedName name="FT" localSheetId="5">#N/A</definedName>
    <definedName name="FT">#N/A</definedName>
    <definedName name="FU" localSheetId="4">#N/A</definedName>
    <definedName name="FU" localSheetId="5">#N/A</definedName>
    <definedName name="FU">#N/A</definedName>
    <definedName name="fue">#REF!</definedName>
    <definedName name="FV" localSheetId="4">#N/A</definedName>
    <definedName name="FV" localSheetId="5">#N/A</definedName>
    <definedName name="FV">#N/A</definedName>
    <definedName name="FW" localSheetId="4">#N/A</definedName>
    <definedName name="FW" localSheetId="5">#N/A</definedName>
    <definedName name="FW">#N/A</definedName>
    <definedName name="FX" localSheetId="4">#N/A</definedName>
    <definedName name="FX" localSheetId="5">#N/A</definedName>
    <definedName name="FX">#N/A</definedName>
    <definedName name="FY" localSheetId="4">#N/A</definedName>
    <definedName name="FY" localSheetId="5">#N/A</definedName>
    <definedName name="FY">#N/A</definedName>
    <definedName name="FZ" localSheetId="4">'[3]BASE ORIGINAL'!#REF!</definedName>
    <definedName name="FZ" localSheetId="5">'[3]BASE ORIGINAL'!#REF!</definedName>
    <definedName name="FZ" localSheetId="1">'[4]BASE ORIGINAL'!#REF!</definedName>
    <definedName name="FZ">'[3]BASE ORIGINAL'!#REF!</definedName>
    <definedName name="GA" localSheetId="4">'[3]BASE ORIGINAL'!#REF!</definedName>
    <definedName name="GA" localSheetId="5">'[3]BASE ORIGINAL'!#REF!</definedName>
    <definedName name="GA" localSheetId="1">'[4]BASE ORIGINAL'!#REF!</definedName>
    <definedName name="GA">'[3]BASE ORIGINAL'!#REF!</definedName>
    <definedName name="GASO" localSheetId="4">#REF!</definedName>
    <definedName name="GASO" localSheetId="5">#REF!</definedName>
    <definedName name="GASO">#REF!</definedName>
    <definedName name="GB" localSheetId="4">'[3]BASE ORIGINAL'!#REF!</definedName>
    <definedName name="GB" localSheetId="5">'[3]BASE ORIGINAL'!#REF!</definedName>
    <definedName name="GB" localSheetId="1">'[4]BASE ORIGINAL'!#REF!</definedName>
    <definedName name="GB">'[3]BASE ORIGINAL'!#REF!</definedName>
    <definedName name="GC" localSheetId="4">'[3]BASE ORIGINAL'!#REF!</definedName>
    <definedName name="GC" localSheetId="5">'[3]BASE ORIGINAL'!#REF!</definedName>
    <definedName name="GC" localSheetId="1">'[4]BASE ORIGINAL'!#REF!</definedName>
    <definedName name="GC">'[3]BASE ORIGINAL'!#REF!</definedName>
    <definedName name="GD" localSheetId="4">#REF!</definedName>
    <definedName name="GD" localSheetId="5">#REF!</definedName>
    <definedName name="GD">#REF!</definedName>
    <definedName name="GE" localSheetId="4">#REF!</definedName>
    <definedName name="GE" localSheetId="5">#REF!</definedName>
    <definedName name="GE">#REF!</definedName>
    <definedName name="GEOT" localSheetId="4">#REF!</definedName>
    <definedName name="GEOT" localSheetId="5">#REF!</definedName>
    <definedName name="GEOT">#REF!</definedName>
    <definedName name="GF">[7]REAJUSTESACTA1PROVI!#REF!</definedName>
    <definedName name="GH" localSheetId="4">#N/A</definedName>
    <definedName name="GH" localSheetId="5">#N/A</definedName>
    <definedName name="GH">#N/A</definedName>
    <definedName name="GI" localSheetId="4">#REF!</definedName>
    <definedName name="GI" localSheetId="5">#REF!</definedName>
    <definedName name="GI">#REF!</definedName>
    <definedName name="GJ" localSheetId="4">#N/A</definedName>
    <definedName name="GJ" localSheetId="5">#N/A</definedName>
    <definedName name="GJ">#N/A</definedName>
    <definedName name="GK" localSheetId="4">#N/A</definedName>
    <definedName name="GK" localSheetId="5">#N/A</definedName>
    <definedName name="GK">#N/A</definedName>
    <definedName name="GL" localSheetId="4">#N/A</definedName>
    <definedName name="GL" localSheetId="5">#N/A</definedName>
    <definedName name="GL">#N/A</definedName>
    <definedName name="GM" localSheetId="4">#N/A</definedName>
    <definedName name="GM" localSheetId="5">#N/A</definedName>
    <definedName name="GM">#N/A</definedName>
    <definedName name="GN" localSheetId="4">#N/A</definedName>
    <definedName name="GN" localSheetId="5">#N/A</definedName>
    <definedName name="GN">#N/A</definedName>
    <definedName name="GO" localSheetId="4">#N/A</definedName>
    <definedName name="GO" localSheetId="5">#N/A</definedName>
    <definedName name="GO">#N/A</definedName>
    <definedName name="GP" localSheetId="4">#N/A</definedName>
    <definedName name="GP" localSheetId="5">#N/A</definedName>
    <definedName name="GP">#N/A</definedName>
    <definedName name="GQ" localSheetId="4">#N/A</definedName>
    <definedName name="GQ" localSheetId="5">#N/A</definedName>
    <definedName name="GQ">#N/A</definedName>
    <definedName name="GR" localSheetId="4">#N/A</definedName>
    <definedName name="GR" localSheetId="5">#N/A</definedName>
    <definedName name="GR">#N/A</definedName>
    <definedName name="GRAMA" localSheetId="1">[1]BASE!$D$272</definedName>
    <definedName name="GRAMA">[2]BASE!$D$272</definedName>
    <definedName name="GRAP" localSheetId="1">[1]BASE!$D$243</definedName>
    <definedName name="GRAP">[2]BASE!$D$243</definedName>
    <definedName name="GRAV2" localSheetId="4">#REF!</definedName>
    <definedName name="GRAV2" localSheetId="5">#REF!</definedName>
    <definedName name="GRAV2">#REF!</definedName>
    <definedName name="GRAV3" localSheetId="4">[47]BASE!$D$64</definedName>
    <definedName name="GRAV3" localSheetId="5">[47]BASE!$D$64</definedName>
    <definedName name="GRAV3" localSheetId="1">[48]BASE!$D$64</definedName>
    <definedName name="GRAV3">[47]BASE!$D$64</definedName>
    <definedName name="GRAV4">[75]BASE!$D$63</definedName>
    <definedName name="GS" localSheetId="4">'[3]BASE ORIGINAL'!#REF!</definedName>
    <definedName name="GS" localSheetId="5">'[3]BASE ORIGINAL'!#REF!</definedName>
    <definedName name="GS" localSheetId="1">'[4]BASE ORIGINAL'!#REF!</definedName>
    <definedName name="GS">'[3]BASE ORIGINAL'!#REF!</definedName>
    <definedName name="GT" localSheetId="4">'[3]BASE ORIGINAL'!#REF!</definedName>
    <definedName name="GT" localSheetId="5">'[3]BASE ORIGINAL'!#REF!</definedName>
    <definedName name="GT" localSheetId="1">'[4]BASE ORIGINAL'!#REF!</definedName>
    <definedName name="GT">'[3]BASE ORIGINAL'!#REF!</definedName>
    <definedName name="GU" localSheetId="4">'[3]BASE ORIGINAL'!#REF!</definedName>
    <definedName name="GU" localSheetId="5">'[3]BASE ORIGINAL'!#REF!</definedName>
    <definedName name="GU" localSheetId="1">'[4]BASE ORIGINAL'!#REF!</definedName>
    <definedName name="GU">'[3]BASE ORIGINAL'!#REF!</definedName>
    <definedName name="GV" localSheetId="4">'[3]BASE ORIGINAL'!#REF!</definedName>
    <definedName name="GV" localSheetId="5">'[3]BASE ORIGINAL'!#REF!</definedName>
    <definedName name="GV" localSheetId="1">'[4]BASE ORIGINAL'!#REF!</definedName>
    <definedName name="GV">'[3]BASE ORIGINAL'!#REF!</definedName>
    <definedName name="GW" localSheetId="4">#REF!</definedName>
    <definedName name="GW" localSheetId="5">#REF!</definedName>
    <definedName name="GW">#REF!</definedName>
    <definedName name="GX" localSheetId="4">#REF!</definedName>
    <definedName name="GX" localSheetId="5">#REF!</definedName>
    <definedName name="GX">#REF!</definedName>
    <definedName name="GY">[7]REAJUSTESACTA1PROVI!#REF!</definedName>
    <definedName name="GZ" localSheetId="4">#N/A</definedName>
    <definedName name="GZ" localSheetId="5">#N/A</definedName>
    <definedName name="GZ">#N/A</definedName>
    <definedName name="HA" localSheetId="4">#N/A</definedName>
    <definedName name="HA" localSheetId="5">#N/A</definedName>
    <definedName name="HA">#N/A</definedName>
    <definedName name="HACER" localSheetId="4" hidden="1">{TRUE,TRUE,-2.75,-17.75,483,276.75,FALSE,TRUE,TRUE,TRUE,0,1,#N/A,4,#N/A,8.57142857142857,19.625,1,FALSE,FALSE,3,TRUE,1,FALSE,75,"Swvu.OPEF._.96.","ACwvu.OPEF._.96.",#N/A,FALSE,FALSE,1.88,0.787401575,0.39,0.6,1,"","",FALSE,FALSE,FALSE,FALSE,1,#N/A,1,1,"=R4C2:R117C13",FALSE,"Rwvu.OPEF._.96.",#N/A,FALSE,FALSE,FALSE,5,300,300,FALSE,FALSE,TRUE,TRUE,TRUE}</definedName>
    <definedName name="HACER" localSheetId="5" hidden="1">{TRUE,TRUE,-2.75,-17.75,483,276.75,FALSE,TRUE,TRUE,TRUE,0,1,#N/A,4,#N/A,8.57142857142857,19.625,1,FALSE,FALSE,3,TRUE,1,FALSE,75,"Swvu.OPEF._.96.","ACwvu.OPEF._.96.",#N/A,FALSE,FALSE,1.88,0.787401575,0.39,0.6,1,"","",FALSE,FALSE,FALSE,FALSE,1,#N/A,1,1,"=R4C2:R117C13",FALSE,"Rwvu.OPEF._.96.",#N/A,FALSE,FALSE,FALSE,5,300,300,FALSE,FALSE,TRUE,TRUE,TRUE}</definedName>
    <definedName name="HACER" localSheetId="1" hidden="1">{TRUE,TRUE,-2.75,-17.75,483,276.75,FALSE,TRUE,TRUE,TRUE,0,1,#N/A,4,#N/A,8.57142857142857,19.625,1,FALSE,FALSE,3,TRUE,1,FALSE,75,"Swvu.OPEF._.96.","ACwvu.OPEF._.96.",#N/A,FALSE,FALSE,1.88,0.787401575,0.39,0.6,1,"","",FALSE,FALSE,FALSE,FALSE,1,#N/A,1,1,"=R4C2:R117C13",FALSE,"Rwvu.OPEF._.96.",#N/A,FALSE,FALSE,FALSE,5,300,300,FALSE,FALSE,TRUE,TRUE,TRUE}</definedName>
    <definedName name="HACER" hidden="1">{TRUE,TRUE,-2.75,-17.75,483,276.75,FALSE,TRUE,TRUE,TRUE,0,1,#N/A,4,#N/A,8.57142857142857,19.625,1,FALSE,FALSE,3,TRUE,1,FALSE,75,"Swvu.OPEF._.96.","ACwvu.OPEF._.96.",#N/A,FALSE,FALSE,1.88,0.787401575,0.39,0.6,1,"","",FALSE,FALSE,FALSE,FALSE,1,#N/A,1,1,"=R4C2:R117C13",FALSE,"Rwvu.OPEF._.96.",#N/A,FALSE,FALSE,FALSE,5,300,300,FALSE,FALSE,TRUE,TRUE,TRUE}</definedName>
    <definedName name="HB" localSheetId="4">#N/A</definedName>
    <definedName name="HB" localSheetId="5">#N/A</definedName>
    <definedName name="HB">#N/A</definedName>
    <definedName name="HC" localSheetId="4">#N/A</definedName>
    <definedName name="HC" localSheetId="5">#N/A</definedName>
    <definedName name="HC">#N/A</definedName>
    <definedName name="HC78MH" localSheetId="1">[1]BASE!$D$24</definedName>
    <definedName name="HC78MH">[2]BASE!$D$24</definedName>
    <definedName name="HD" localSheetId="4">#N/A</definedName>
    <definedName name="HD" localSheetId="5">#N/A</definedName>
    <definedName name="HD">#N/A</definedName>
    <definedName name="HE" localSheetId="4">#N/A</definedName>
    <definedName name="HE" localSheetId="5">#N/A</definedName>
    <definedName name="HE">#N/A</definedName>
    <definedName name="HF" localSheetId="4">#N/A</definedName>
    <definedName name="HF" localSheetId="5">#N/A</definedName>
    <definedName name="HF">#N/A</definedName>
    <definedName name="HG" localSheetId="4">#N/A</definedName>
    <definedName name="HG" localSheetId="5">#N/A</definedName>
    <definedName name="HG">#N/A</definedName>
    <definedName name="HH" localSheetId="4">#N/A</definedName>
    <definedName name="HH" localSheetId="5">#N/A</definedName>
    <definedName name="HH">#N/A</definedName>
    <definedName name="hhhh" localSheetId="4"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hhh" localSheetId="5"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hhh"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hhh"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I" localSheetId="4">#N/A</definedName>
    <definedName name="HI" localSheetId="5">#N/A</definedName>
    <definedName name="HI">#N/A</definedName>
    <definedName name="Hid" localSheetId="4">#REF!</definedName>
    <definedName name="Hid" localSheetId="5">#REF!</definedName>
    <definedName name="Hid">#REF!</definedName>
    <definedName name="HJ" localSheetId="4">'[3]BASE ORIGINAL'!#REF!</definedName>
    <definedName name="HJ" localSheetId="5">'[3]BASE ORIGINAL'!#REF!</definedName>
    <definedName name="HJ" localSheetId="1">'[4]BASE ORIGINAL'!#REF!</definedName>
    <definedName name="HJ">'[3]BASE ORIGINAL'!#REF!</definedName>
    <definedName name="hjhjh" localSheetId="4" hidden="1">{TRUE,TRUE,-2.75,-17.75,483,276.75,FALSE,TRUE,TRUE,TRUE,0,3,15,1,110,11,8,4,TRUE,TRUE,3,TRUE,1,TRUE,75,"Swvu.EneFeb.","ACwvu.EneFeb.",#N/A,FALSE,FALSE,1.24,0.787401575,0.74,0.984251969,1,"","",FALSE,FALSE,FALSE,FALSE,1,#N/A,1,1,#DIV/0!,FALSE,"Rwvu.EneFeb.","Cwvu.EneFeb.",FALSE,FALSE,FALSE,1,300,300,FALSE,FALSE,TRUE,TRUE,TRUE}</definedName>
    <definedName name="hjhjh" localSheetId="5" hidden="1">{TRUE,TRUE,-2.75,-17.75,483,276.75,FALSE,TRUE,TRUE,TRUE,0,3,15,1,110,11,8,4,TRUE,TRUE,3,TRUE,1,TRUE,75,"Swvu.EneFeb.","ACwvu.EneFeb.",#N/A,FALSE,FALSE,1.24,0.787401575,0.74,0.984251969,1,"","",FALSE,FALSE,FALSE,FALSE,1,#N/A,1,1,#DIV/0!,FALSE,"Rwvu.EneFeb.","Cwvu.EneFeb.",FALSE,FALSE,FALSE,1,300,300,FALSE,FALSE,TRUE,TRUE,TRUE}</definedName>
    <definedName name="hjhjh" localSheetId="1" hidden="1">{TRUE,TRUE,-2.75,-17.75,483,276.75,FALSE,TRUE,TRUE,TRUE,0,3,15,1,110,11,8,4,TRUE,TRUE,3,TRUE,1,TRUE,75,"Swvu.EneFeb.","ACwvu.EneFeb.",#N/A,FALSE,FALSE,1.24,0.787401575,0.74,0.984251969,1,"","",FALSE,FALSE,FALSE,FALSE,1,#N/A,1,1,#DIV/0!,FALSE,"Rwvu.EneFeb.","Cwvu.EneFeb.",FALSE,FALSE,FALSE,1,300,300,FALSE,FALSE,TRUE,TRUE,TRUE}</definedName>
    <definedName name="hjhjh" hidden="1">{TRUE,TRUE,-2.75,-17.75,483,276.75,FALSE,TRUE,TRUE,TRUE,0,3,15,1,110,11,8,4,TRUE,TRUE,3,TRUE,1,TRUE,75,"Swvu.EneFeb.","ACwvu.EneFeb.",#N/A,FALSE,FALSE,1.24,0.787401575,0.74,0.984251969,1,"","",FALSE,FALSE,FALSE,FALSE,1,#N/A,1,1,#DIV/0!,FALSE,"Rwvu.EneFeb.","Cwvu.EneFeb.",FALSE,FALSE,FALSE,1,300,300,FALSE,FALSE,TRUE,TRUE,TRUE}</definedName>
    <definedName name="HJHJHJHJ" localSheetId="4"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JHJHJHJ" localSheetId="5"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JHJHJHJ"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JHJHJHJ"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K" localSheetId="4">'[3]BASE ORIGINAL'!#REF!</definedName>
    <definedName name="HK" localSheetId="5">'[3]BASE ORIGINAL'!#REF!</definedName>
    <definedName name="HK" localSheetId="1">'[4]BASE ORIGINAL'!#REF!</definedName>
    <definedName name="HK">'[3]BASE ORIGINAL'!#REF!</definedName>
    <definedName name="hkjhjkhkhk" localSheetId="4">#REF!</definedName>
    <definedName name="hkjhjkhkhk" localSheetId="5">#REF!</definedName>
    <definedName name="hkjhjkhkhk">#REF!</definedName>
    <definedName name="HL" localSheetId="4">'[3]BASE ORIGINAL'!#REF!</definedName>
    <definedName name="HL" localSheetId="5">'[3]BASE ORIGINAL'!#REF!</definedName>
    <definedName name="HL" localSheetId="1">'[4]BASE ORIGINAL'!#REF!</definedName>
    <definedName name="HL">'[3]BASE ORIGINAL'!#REF!</definedName>
    <definedName name="HM" localSheetId="4">'[3]BASE ORIGINAL'!#REF!</definedName>
    <definedName name="HM" localSheetId="5">'[3]BASE ORIGINAL'!#REF!</definedName>
    <definedName name="HM" localSheetId="1">'[4]BASE ORIGINAL'!#REF!</definedName>
    <definedName name="HM">'[3]BASE ORIGINAL'!#REF!</definedName>
    <definedName name="HM3EB" localSheetId="4">#REF!</definedName>
    <definedName name="HM3EB" localSheetId="5">#REF!</definedName>
    <definedName name="HM3EB">#REF!</definedName>
    <definedName name="HM3JH" localSheetId="4">#REF!</definedName>
    <definedName name="HM3JH" localSheetId="5">#REF!</definedName>
    <definedName name="HM3JH">#REF!</definedName>
    <definedName name="HMHF3" localSheetId="4">'[11]BASE ORIGINAL'!#REF!</definedName>
    <definedName name="HMHF3" localSheetId="5">'[11]BASE ORIGINAL'!#REF!</definedName>
    <definedName name="HMHF3">'[11]BASE ORIGINAL'!#REF!</definedName>
    <definedName name="HN" localSheetId="4">#REF!</definedName>
    <definedName name="HN" localSheetId="5">#REF!</definedName>
    <definedName name="HN">#REF!</definedName>
    <definedName name="HO" localSheetId="4">#REF!</definedName>
    <definedName name="HO" localSheetId="5">#REF!</definedName>
    <definedName name="HO">#REF!</definedName>
    <definedName name="Hono">#REF!</definedName>
    <definedName name="horat">#REF!</definedName>
    <definedName name="HP">[7]REAJUSTESACTA1PROVI!#REF!</definedName>
    <definedName name="HQ" localSheetId="4">#N/A</definedName>
    <definedName name="HQ" localSheetId="5">#N/A</definedName>
    <definedName name="HQ">#N/A</definedName>
    <definedName name="HR" localSheetId="4">#REF!</definedName>
    <definedName name="HR" localSheetId="5">#REF!</definedName>
    <definedName name="HR">#REF!</definedName>
    <definedName name="HS" localSheetId="4">#N/A</definedName>
    <definedName name="HS" localSheetId="5">#N/A</definedName>
    <definedName name="HS">#N/A</definedName>
    <definedName name="HT" localSheetId="4">#N/A</definedName>
    <definedName name="HT" localSheetId="5">#N/A</definedName>
    <definedName name="HT">#N/A</definedName>
    <definedName name="HT75MH" localSheetId="1">[1]BASE!$D$23</definedName>
    <definedName name="HT75MH">[2]BASE!$D$23</definedName>
    <definedName name="HU" localSheetId="4">#N/A</definedName>
    <definedName name="HU" localSheetId="5">#N/A</definedName>
    <definedName name="HU">#N/A</definedName>
    <definedName name="HV" localSheetId="4">#N/A</definedName>
    <definedName name="HV" localSheetId="5">#N/A</definedName>
    <definedName name="HV">#N/A</definedName>
    <definedName name="HW" localSheetId="4">#N/A</definedName>
    <definedName name="HW" localSheetId="5">#N/A</definedName>
    <definedName name="HW">#N/A</definedName>
    <definedName name="HX" localSheetId="4">#N/A</definedName>
    <definedName name="HX" localSheetId="5">#N/A</definedName>
    <definedName name="HX">#N/A</definedName>
    <definedName name="HY" localSheetId="4">#N/A</definedName>
    <definedName name="HY" localSheetId="5">#N/A</definedName>
    <definedName name="HY">#N/A</definedName>
    <definedName name="HZ" localSheetId="4">#N/A</definedName>
    <definedName name="HZ" localSheetId="5">#N/A</definedName>
    <definedName name="HZ">#N/A</definedName>
    <definedName name="I" localSheetId="4">#REF!</definedName>
    <definedName name="I" localSheetId="5">#REF!</definedName>
    <definedName name="I">#REF!</definedName>
    <definedName name="I21b55" localSheetId="4">#N/A</definedName>
    <definedName name="I21b55" localSheetId="5">#N/A</definedName>
    <definedName name="I21b55">#N/A</definedName>
    <definedName name="IA" localSheetId="4">#N/A</definedName>
    <definedName name="IA" localSheetId="5">#N/A</definedName>
    <definedName name="IA">#N/A</definedName>
    <definedName name="IB" localSheetId="4">#N/A</definedName>
    <definedName name="IB" localSheetId="5">#N/A</definedName>
    <definedName name="IB">#N/A</definedName>
    <definedName name="IC" localSheetId="4">'[3]BASE ORIGINAL'!#REF!</definedName>
    <definedName name="IC" localSheetId="5">'[3]BASE ORIGINAL'!#REF!</definedName>
    <definedName name="IC" localSheetId="1">'[4]BASE ORIGINAL'!#REF!</definedName>
    <definedName name="IC">'[3]BASE ORIGINAL'!#REF!</definedName>
    <definedName name="ICOB">#REF!</definedName>
    <definedName name="ID" localSheetId="4">'[3]BASE ORIGINAL'!#REF!</definedName>
    <definedName name="ID" localSheetId="5">'[3]BASE ORIGINAL'!#REF!</definedName>
    <definedName name="ID" localSheetId="1">'[4]BASE ORIGINAL'!#REF!</definedName>
    <definedName name="ID">'[3]BASE ORIGINAL'!#REF!</definedName>
    <definedName name="IE" localSheetId="4">'[3]BASE ORIGINAL'!#REF!</definedName>
    <definedName name="IE" localSheetId="5">'[3]BASE ORIGINAL'!#REF!</definedName>
    <definedName name="IE" localSheetId="1">'[4]BASE ORIGINAL'!#REF!</definedName>
    <definedName name="IE">'[3]BASE ORIGINAL'!#REF!</definedName>
    <definedName name="IF" localSheetId="4">'[3]BASE ORIGINAL'!#REF!</definedName>
    <definedName name="IF" localSheetId="5">'[3]BASE ORIGINAL'!#REF!</definedName>
    <definedName name="IF" localSheetId="1">'[4]BASE ORIGINAL'!#REF!</definedName>
    <definedName name="IF">'[3]BASE ORIGINAL'!#REF!</definedName>
    <definedName name="IG" localSheetId="4">#REF!</definedName>
    <definedName name="IG" localSheetId="5">#REF!</definedName>
    <definedName name="IG">#REF!</definedName>
    <definedName name="IH" localSheetId="4">#REF!</definedName>
    <definedName name="IH" localSheetId="5">#REF!</definedName>
    <definedName name="IH">#REF!</definedName>
    <definedName name="II" localSheetId="4" hidden="1">#REF!</definedName>
    <definedName name="II" localSheetId="5" hidden="1">#REF!</definedName>
    <definedName name="II" hidden="1">#REF!</definedName>
    <definedName name="IIVA">[76]IVA!#REF!</definedName>
    <definedName name="IJ">[7]REAJUSTESACTA1PROVI!#REF!</definedName>
    <definedName name="IK">[7]REAJUSTESACTA1PROVI!#REF!</definedName>
    <definedName name="IL" localSheetId="4" hidden="1">[3]CARBOCOL!#REF!</definedName>
    <definedName name="IL" localSheetId="5" hidden="1">[3]CARBOCOL!#REF!</definedName>
    <definedName name="IL" localSheetId="1" hidden="1">[4]CARBOCOL!#REF!</definedName>
    <definedName name="IL" hidden="1">[3]CARBOCOL!#REF!</definedName>
    <definedName name="IM" localSheetId="4" hidden="1">#N/A</definedName>
    <definedName name="IM" localSheetId="5" hidden="1">#N/A</definedName>
    <definedName name="IM" hidden="1">#N/A</definedName>
    <definedName name="IMPRI" localSheetId="4">#REF!</definedName>
    <definedName name="IMPRI" localSheetId="5">#REF!</definedName>
    <definedName name="IMPRI">#REF!</definedName>
    <definedName name="IN" localSheetId="4" hidden="1">[3]CARBOCOL!#REF!</definedName>
    <definedName name="IN" localSheetId="5" hidden="1">[3]CARBOCOL!#REF!</definedName>
    <definedName name="IN" localSheetId="1" hidden="1">[4]CARBOCOL!#REF!</definedName>
    <definedName name="IN" hidden="1">[3]CARBOCOL!#REF!</definedName>
    <definedName name="indicador" localSheetId="4">'[3]base de datos'!$Q$3:$Q$75</definedName>
    <definedName name="indicador" localSheetId="5">'[3]base de datos'!$Q$3:$Q$75</definedName>
    <definedName name="indicador" localSheetId="1">'[4]base de datos'!$Q$3:$Q$75</definedName>
    <definedName name="indicador">'[3]base de datos'!$Q$3:$Q$75</definedName>
    <definedName name="inf">#REF!</definedName>
    <definedName name="informe">#REF!</definedName>
    <definedName name="INGEVIAS">[40]INGEVIAS.XLS!#REF!</definedName>
    <definedName name="Instructivo">#REF!</definedName>
    <definedName name="INSU" localSheetId="4">#N/A</definedName>
    <definedName name="INSU" localSheetId="5">#N/A</definedName>
    <definedName name="INSU" localSheetId="1">#REF!</definedName>
    <definedName name="INSU">#N/A</definedName>
    <definedName name="InTap" localSheetId="4">#REF!</definedName>
    <definedName name="InTap" localSheetId="5">#REF!</definedName>
    <definedName name="InTap">#REF!</definedName>
    <definedName name="INTERv">[75]BASE!$C$5</definedName>
    <definedName name="IntVal" localSheetId="4">#REF!</definedName>
    <definedName name="IntVal" localSheetId="5">#REF!</definedName>
    <definedName name="IntVal">#REF!</definedName>
    <definedName name="IO" localSheetId="4">#REF!</definedName>
    <definedName name="IO" localSheetId="5">#REF!</definedName>
    <definedName name="IO">#REF!</definedName>
    <definedName name="IP" localSheetId="4">#REF!</definedName>
    <definedName name="IP" localSheetId="5">#REF!</definedName>
    <definedName name="IP">#REF!</definedName>
    <definedName name="IQ" localSheetId="4">#REF!</definedName>
    <definedName name="IQ" localSheetId="5">#REF!</definedName>
    <definedName name="IQ">#REF!</definedName>
    <definedName name="IR" localSheetId="4">#REF!</definedName>
    <definedName name="IR" localSheetId="5">#REF!</definedName>
    <definedName name="IR">#REF!</definedName>
    <definedName name="IS" localSheetId="4">#REF!</definedName>
    <definedName name="IS" localSheetId="5">#REF!</definedName>
    <definedName name="IS">#REF!</definedName>
    <definedName name="IT" localSheetId="4">#REF!</definedName>
    <definedName name="IT" localSheetId="5">#REF!</definedName>
    <definedName name="IT">#REF!</definedName>
    <definedName name="ITEM1">#REF!</definedName>
    <definedName name="ITEM15">#REF!</definedName>
    <definedName name="ITEM2">#REF!</definedName>
    <definedName name="ITEM3">#REF!</definedName>
    <definedName name="ItemCodos" localSheetId="4">#REF!</definedName>
    <definedName name="ItemCodos" localSheetId="5">#REF!</definedName>
    <definedName name="ItemCodos">#REF!</definedName>
    <definedName name="itemscasa">#REF!</definedName>
    <definedName name="itemspresa">#REF!</definedName>
    <definedName name="IU" localSheetId="4">#REF!</definedName>
    <definedName name="IU" localSheetId="5">#REF!</definedName>
    <definedName name="IU">#REF!</definedName>
    <definedName name="IV" localSheetId="4">#REF!</definedName>
    <definedName name="IV" localSheetId="5">#REF!</definedName>
    <definedName name="IV">#REF!</definedName>
    <definedName name="IW" localSheetId="4">#REF!</definedName>
    <definedName name="IW" localSheetId="5">#REF!</definedName>
    <definedName name="IW">#REF!</definedName>
    <definedName name="IX" localSheetId="4">#REF!</definedName>
    <definedName name="IX" localSheetId="5">#REF!</definedName>
    <definedName name="IX">#REF!</definedName>
    <definedName name="IY" localSheetId="4">#REF!</definedName>
    <definedName name="IY" localSheetId="5">#REF!</definedName>
    <definedName name="IY">#REF!</definedName>
    <definedName name="IZ" localSheetId="4">#REF!</definedName>
    <definedName name="IZ" localSheetId="5">#REF!</definedName>
    <definedName name="IZ">#REF!</definedName>
    <definedName name="J">#REF!</definedName>
    <definedName name="jdfjkd">#REF!</definedName>
    <definedName name="JHHHHH" localSheetId="4">[77]Interventoria!#REF!</definedName>
    <definedName name="JHHHHH" localSheetId="5">[77]Interventoria!#REF!</definedName>
    <definedName name="JHHHHH">#REF!</definedName>
    <definedName name="JKJKJK" localSheetId="4"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JKJKJK" localSheetId="5"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JKJKJK"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JKJKJK"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JKJKJKJK" localSheetId="4"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JKJKJKJK" localSheetId="5"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JKJKJKJK" localSheetId="1"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JKJKJKJK"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JU" localSheetId="4">#REF!</definedName>
    <definedName name="JU" localSheetId="5">#REF!</definedName>
    <definedName name="JU">#REF!</definedName>
    <definedName name="JulAgo">'[70]Jul-Ago'!$A$12:$H$29</definedName>
    <definedName name="JulAgo_C" localSheetId="4">#REF!</definedName>
    <definedName name="JulAgo_C" localSheetId="5">#REF!</definedName>
    <definedName name="JulAgo_C">#REF!</definedName>
    <definedName name="KI" localSheetId="4">#REF!</definedName>
    <definedName name="KI" localSheetId="5">#REF!</definedName>
    <definedName name="KI">#REF!</definedName>
    <definedName name="KJH" localSheetId="4">#REF!</definedName>
    <definedName name="KJH" localSheetId="5">#REF!</definedName>
    <definedName name="KJH">#REF!</definedName>
    <definedName name="L" localSheetId="4">#REF!</definedName>
    <definedName name="L" localSheetId="5">#REF!</definedName>
    <definedName name="L">#REF!</definedName>
    <definedName name="LARGUE">[55]BASE!$D$394</definedName>
    <definedName name="LECHOS" localSheetId="4">#REF!</definedName>
    <definedName name="LECHOS" localSheetId="5">#REF!</definedName>
    <definedName name="LECHOS">#REF!</definedName>
    <definedName name="lechosdos">#REF!</definedName>
    <definedName name="Lestrategicas" localSheetId="4">'[3]base de datos'!$J$3:$J$7</definedName>
    <definedName name="Lestrategicas" localSheetId="5">'[3]base de datos'!$J$3:$J$7</definedName>
    <definedName name="Lestrategicas" localSheetId="1">'[4]base de datos'!$J$3:$J$7</definedName>
    <definedName name="Lestrategicas">'[3]base de datos'!$J$3:$J$7</definedName>
    <definedName name="LIMP" localSheetId="4">#REF!</definedName>
    <definedName name="LIMP" localSheetId="5">#REF!</definedName>
    <definedName name="LIMP" localSheetId="1">[27]BASE!$D$120</definedName>
    <definedName name="LIMP">#REF!</definedName>
    <definedName name="lineas" localSheetId="4">#REF!</definedName>
    <definedName name="lineas" localSheetId="5">#REF!</definedName>
    <definedName name="lineas">#REF!</definedName>
    <definedName name="LisaCodSAO">#REF!</definedName>
    <definedName name="Listacanti" localSheetId="4">#REF!</definedName>
    <definedName name="Listacanti" localSheetId="5">#REF!</definedName>
    <definedName name="Listacanti">#REF!</definedName>
    <definedName name="ListaCantidad" localSheetId="4">#REF!</definedName>
    <definedName name="ListaCantidad" localSheetId="5">#REF!</definedName>
    <definedName name="ListaCantidad">#REF!</definedName>
    <definedName name="ListaItem" localSheetId="4">#REF!</definedName>
    <definedName name="ListaItem" localSheetId="5">#REF!</definedName>
    <definedName name="ListaItem">#REF!</definedName>
    <definedName name="ListaUni" localSheetId="4">#REF!</definedName>
    <definedName name="ListaUni" localSheetId="5">#REF!</definedName>
    <definedName name="ListaUni">#REF!</definedName>
    <definedName name="LISTON">[55]BASE!$D$395</definedName>
    <definedName name="LKM" localSheetId="4">#REF!</definedName>
    <definedName name="LKM" localSheetId="5">#REF!</definedName>
    <definedName name="LKM">#REF!</definedName>
    <definedName name="LLAC12" localSheetId="4">#REF!</definedName>
    <definedName name="LLAC12" localSheetId="5">#REF!</definedName>
    <definedName name="LLAC12" localSheetId="1">[27]BASE!$D$1692</definedName>
    <definedName name="LLAC12">#REF!</definedName>
    <definedName name="LLAP12" localSheetId="4">#REF!</definedName>
    <definedName name="LLAP12" localSheetId="5">#REF!</definedName>
    <definedName name="LLAP12" localSheetId="1">[27]BASE!$D$1691</definedName>
    <definedName name="LLAP12">#REF!</definedName>
    <definedName name="LONG" localSheetId="4">#REF!</definedName>
    <definedName name="LONG" localSheetId="5">#REF!</definedName>
    <definedName name="LONG">#REF!</definedName>
    <definedName name="LUBRI" localSheetId="1">[1]BASE!$D$213</definedName>
    <definedName name="LUBRI">[2]BASE!$D$213</definedName>
    <definedName name="LUPVC" localSheetId="1">[27]BASE!$D$118</definedName>
    <definedName name="LUPVC">[2]BASE!$D$70</definedName>
    <definedName name="LUPVT" localSheetId="4">#REF!</definedName>
    <definedName name="LUPVT" localSheetId="5">#REF!</definedName>
    <definedName name="LUPVT">#REF!</definedName>
    <definedName name="m" localSheetId="4">#REF!</definedName>
    <definedName name="m" localSheetId="5">#REF!</definedName>
    <definedName name="m">#REF!</definedName>
    <definedName name="M120K" localSheetId="4">#REF!</definedName>
    <definedName name="M120K" localSheetId="5">#REF!</definedName>
    <definedName name="M120K">#REF!</definedName>
    <definedName name="M240K" localSheetId="1">[1]BASE!$D$39</definedName>
    <definedName name="M240K">[2]BASE!$D$39</definedName>
    <definedName name="M280K" localSheetId="1">[1]BASE!$D$38</definedName>
    <definedName name="M280K">[2]BASE!$D$38</definedName>
    <definedName name="MADCJ" localSheetId="1">[1]BASE!$D$269</definedName>
    <definedName name="MADCJ">[2]BASE!$D$269</definedName>
    <definedName name="MANTO">[55]BASE!$D$401</definedName>
    <definedName name="MÃO_DE_OBRA">'[54]Mão-de-Obra'!$A$1:$H$65536</definedName>
    <definedName name="Mar" localSheetId="4">[3]MAR!$A$12:$H$33</definedName>
    <definedName name="Mar" localSheetId="5">[3]MAR!$A$12:$H$33</definedName>
    <definedName name="Mar" localSheetId="1">[4]MAR!$A$12:$H$33</definedName>
    <definedName name="Mar">[3]MAR!$A$12:$H$33</definedName>
    <definedName name="Mar_C" localSheetId="4">[3]MAR!$A$35:$H$51</definedName>
    <definedName name="Mar_C" localSheetId="5">[3]MAR!$A$35:$H$51</definedName>
    <definedName name="Mar_C" localSheetId="1">[4]MAR!$A$35:$H$51</definedName>
    <definedName name="Mar_C">[3]MAR!$A$35:$H$51</definedName>
    <definedName name="MARABA" localSheetId="1">[1]BASE!$D$248</definedName>
    <definedName name="MARABA">[2]BASE!$D$248</definedName>
    <definedName name="MarAbr">'[70]Mar-Abr'!$A$12:$H$34</definedName>
    <definedName name="MATERIAIS">[54]Materiais!$A$1:$G$65536</definedName>
    <definedName name="materiales">[72]materiales!$A$7:$A$1317</definedName>
    <definedName name="MaterialTub" localSheetId="4">#REF!</definedName>
    <definedName name="MaterialTub" localSheetId="5">#REF!</definedName>
    <definedName name="MaterialTub">#REF!</definedName>
    <definedName name="MATPR" localSheetId="1">[27]BASE!$D$77</definedName>
    <definedName name="MATPR">[2]BASE!$D$49</definedName>
    <definedName name="MayJun">'[70]May-Jun'!$A$12:$H$32</definedName>
    <definedName name="MayJun_C" localSheetId="4">#REF!</definedName>
    <definedName name="MayJun_C" localSheetId="5">#REF!</definedName>
    <definedName name="MayJun_C">#REF!</definedName>
    <definedName name="mc" localSheetId="4">#REF!</definedName>
    <definedName name="mc" localSheetId="5">#REF!</definedName>
    <definedName name="mc">#REF!</definedName>
    <definedName name="MC4CM" localSheetId="4">#REF!</definedName>
    <definedName name="MC4CM" localSheetId="5">#REF!</definedName>
    <definedName name="MC4CM">#REF!</definedName>
    <definedName name="MCOP2">'[76]Propuesta económica O2'!#REF!</definedName>
    <definedName name="MCOP3">#REF!</definedName>
    <definedName name="MEDID" localSheetId="4">#REF!</definedName>
    <definedName name="MEDID" localSheetId="5">#REF!</definedName>
    <definedName name="MEDID">#REF!</definedName>
    <definedName name="mem">[7]REAJUSTESACTA1PROVI!#REF!</definedName>
    <definedName name="MES" localSheetId="4">'[3]base de datos'!$W$3:$W$14</definedName>
    <definedName name="MES" localSheetId="5">'[3]base de datos'!$W$3:$W$14</definedName>
    <definedName name="MES" localSheetId="1">'[4]base de datos'!$W$3:$W$14</definedName>
    <definedName name="MES">'[3]base de datos'!$W$3:$W$14</definedName>
    <definedName name="MES_COM" localSheetId="4">'[3]base de datos'!$X$3:$X$14</definedName>
    <definedName name="MES_COM" localSheetId="5">'[3]base de datos'!$X$3:$X$14</definedName>
    <definedName name="MES_COM" localSheetId="1">'[4]base de datos'!$X$3:$X$14</definedName>
    <definedName name="MES_COM">'[3]base de datos'!$X$3:$X$14</definedName>
    <definedName name="mm" localSheetId="4">#REF!</definedName>
    <definedName name="mm" localSheetId="5">#REF!</definedName>
    <definedName name="mm">#REF!</definedName>
    <definedName name="MO120K">[55]PRELIM!$B$427</definedName>
    <definedName name="MO240K">[55]PRELIM!$B$412</definedName>
    <definedName name="MO280K">[55]PRELIM!$B$397</definedName>
    <definedName name="MOCARG" localSheetId="4">#REF!</definedName>
    <definedName name="MOCARG" localSheetId="5">#REF!</definedName>
    <definedName name="MOCARG" localSheetId="1">[27]BASE!$D$21</definedName>
    <definedName name="MOCARG">#REF!</definedName>
    <definedName name="MOENC" localSheetId="1">[1]BASE!$D$17</definedName>
    <definedName name="MOENC">[2]BASE!$D$17</definedName>
    <definedName name="MOIHF" localSheetId="1">[1]BASE!$D$15</definedName>
    <definedName name="MOIHF">[2]BASE!$D$15</definedName>
    <definedName name="MONTAJE_EQUIPOS">'[46]Montaje de equipos'!$A$1:$I$65536</definedName>
    <definedName name="moobras">#REF!</definedName>
    <definedName name="MOPRE" localSheetId="1">[1]BASE!$D$13</definedName>
    <definedName name="MOPRE">[2]BASE!$D$13</definedName>
    <definedName name="MOTOB2">[42]BASE!$D$504</definedName>
    <definedName name="MOTON" localSheetId="4">#REF!</definedName>
    <definedName name="MOTON" localSheetId="5">#REF!</definedName>
    <definedName name="MOTON">#REF!</definedName>
    <definedName name="MOTOP" localSheetId="1">[27]BASE!$D$15</definedName>
    <definedName name="MOTOP">[2]BASE!$D$12</definedName>
    <definedName name="MOVOL" localSheetId="4">#REF!</definedName>
    <definedName name="MOVOL" localSheetId="5">#REF!</definedName>
    <definedName name="MOVOL">#REF!</definedName>
    <definedName name="municipio" localSheetId="4">#REF!</definedName>
    <definedName name="municipio" localSheetId="5">#REF!</definedName>
    <definedName name="municipio">#REF!</definedName>
    <definedName name="municipios" localSheetId="4">'[3]base de datos'!$I$3:$I$86</definedName>
    <definedName name="municipios" localSheetId="5">'[3]base de datos'!$I$3:$I$86</definedName>
    <definedName name="municipios" localSheetId="1">'[4]base de datos'!$I$3:$I$86</definedName>
    <definedName name="municipios">'[3]base de datos'!$I$3:$I$86</definedName>
    <definedName name="NB" localSheetId="4">#REF!</definedName>
    <definedName name="NB" localSheetId="5">#REF!</definedName>
    <definedName name="NB">#REF!</definedName>
    <definedName name="Niqui" localSheetId="4">#N/A</definedName>
    <definedName name="Niqui" localSheetId="5">#N/A</definedName>
    <definedName name="Niqui">#N/A</definedName>
    <definedName name="NOMES_AUXILIARES">'[54]Nomes Auxiliares'!$A$1:$G$65536</definedName>
    <definedName name="NOMES_PRESA">#REF!</definedName>
    <definedName name="Norte" localSheetId="4">#N/A</definedName>
    <definedName name="Norte" localSheetId="5">#N/A</definedName>
    <definedName name="Norte" localSheetId="1">#REF!</definedName>
    <definedName name="Norte">#N/A</definedName>
    <definedName name="NovDic">'[70]Nov-Dic'!$A$12:$H$34</definedName>
    <definedName name="NUEVO">#REF!</definedName>
    <definedName name="ñ" localSheetId="4">#REF!</definedName>
    <definedName name="ñ" localSheetId="5">#REF!</definedName>
    <definedName name="ñ">#REF!</definedName>
    <definedName name="O" localSheetId="4">#REF!</definedName>
    <definedName name="O" localSheetId="5">#REF!</definedName>
    <definedName name="o" localSheetId="1">'[78]APU Expo Terrestre'!$J$10</definedName>
    <definedName name="O">#REF!</definedName>
    <definedName name="OBRA">#REF!</definedName>
    <definedName name="OFICI" localSheetId="1">[27]BASE!$D$12</definedName>
    <definedName name="OFICI">[2]BASE!$D$9</definedName>
    <definedName name="OFICI_" localSheetId="4">[49]BASE!$D$11</definedName>
    <definedName name="OFICI_" localSheetId="5">[49]BASE!$D$11</definedName>
    <definedName name="OFICI_" localSheetId="1">[50]BASE!$D$11</definedName>
    <definedName name="OFICI_">[49]BASE!$D$11</definedName>
    <definedName name="otros">[72]otros!$A$6:$A$1235</definedName>
    <definedName name="P_1">#N/A</definedName>
    <definedName name="P150X240" localSheetId="4">#REF!</definedName>
    <definedName name="P150X240" localSheetId="5">#REF!</definedName>
    <definedName name="P150X240">#REF!</definedName>
    <definedName name="P80X200" localSheetId="1">[1]BASE!$D$246</definedName>
    <definedName name="P80X200">[2]BASE!$D$246</definedName>
    <definedName name="P90X200" localSheetId="1">[1]BASE!$D$245</definedName>
    <definedName name="P90X200">[2]BASE!$D$245</definedName>
    <definedName name="PA14X" localSheetId="4">[9]BASE!$D$371</definedName>
    <definedName name="PA14X" localSheetId="5">[9]BASE!$D$371</definedName>
    <definedName name="PA14X" localSheetId="1">[10]BASE!$D$371</definedName>
    <definedName name="PA14X">[9]BASE!$D$371</definedName>
    <definedName name="paelnque">#REF!</definedName>
    <definedName name="pagos3">[41]CONTROLPAGOS3!$F$3</definedName>
    <definedName name="palenque">#REF!</definedName>
    <definedName name="PAPA">#REF!</definedName>
    <definedName name="PEGCO" localSheetId="1">[1]BASE!$D$268</definedName>
    <definedName name="PEGCO">[2]BASE!$D$268</definedName>
    <definedName name="PERM" localSheetId="4">#N/A</definedName>
    <definedName name="PERM" localSheetId="5">#N/A</definedName>
    <definedName name="PERM">#N/A</definedName>
    <definedName name="permisos" localSheetId="4">#REF!</definedName>
    <definedName name="permisos" localSheetId="5">#REF!</definedName>
    <definedName name="permisos">#REF!</definedName>
    <definedName name="PERNO" localSheetId="4">[9]BASE!$D$369</definedName>
    <definedName name="PERNO" localSheetId="5">[9]BASE!$D$369</definedName>
    <definedName name="PERNO" localSheetId="1">[10]BASE!$D$369</definedName>
    <definedName name="PERNO">[9]BASE!$D$369</definedName>
    <definedName name="PIE4A6" localSheetId="4">#REF!</definedName>
    <definedName name="PIE4A6" localSheetId="5">#REF!</definedName>
    <definedName name="PIE4A6">#REF!</definedName>
    <definedName name="PIECR" localSheetId="4">#REF!</definedName>
    <definedName name="PIECR" localSheetId="5">#REF!</definedName>
    <definedName name="PIECR">#REF!</definedName>
    <definedName name="PIEDR" localSheetId="1">[1]BASE!$D$50</definedName>
    <definedName name="PIEDR">[2]BASE!$D$50</definedName>
    <definedName name="PINBAR" localSheetId="1">[1]BASE!$D$250</definedName>
    <definedName name="PINBAR">[2]BASE!$D$250</definedName>
    <definedName name="PINBLA" localSheetId="4">#REF!</definedName>
    <definedName name="PINBLA" localSheetId="5">#REF!</definedName>
    <definedName name="PINBLA">#REF!</definedName>
    <definedName name="PLAELE" localSheetId="4">#REF!</definedName>
    <definedName name="PLAELE" localSheetId="5">#REF!</definedName>
    <definedName name="PLAELE">#REF!</definedName>
    <definedName name="PLAST" localSheetId="1">[1]BASE!$D$229</definedName>
    <definedName name="PLAST">[2]BASE!$D$229</definedName>
    <definedName name="PMS">[79]Sheet2!$A$2:$A$73</definedName>
    <definedName name="PO" localSheetId="4">#REF!</definedName>
    <definedName name="PO" localSheetId="5">#REF!</definedName>
    <definedName name="PO">#REF!</definedName>
    <definedName name="POLINOMIAL1">[80]CANALETA9!#REF!</definedName>
    <definedName name="Polynomial">#REF!</definedName>
    <definedName name="pomch" localSheetId="4">'[3]base de datos'!$R$3:$R$38</definedName>
    <definedName name="pomch" localSheetId="5">'[3]base de datos'!$R$3:$R$38</definedName>
    <definedName name="pomch" localSheetId="1">'[4]base de datos'!$R$3:$R$38</definedName>
    <definedName name="pomch">'[3]base de datos'!$R$3:$R$38</definedName>
    <definedName name="PoMede">#REF!</definedName>
    <definedName name="porcent2">#REF!</definedName>
    <definedName name="porcentaje">#REF!</definedName>
    <definedName name="Ppto" localSheetId="4">#N/A</definedName>
    <definedName name="Ppto" localSheetId="5">#N/A</definedName>
    <definedName name="Ppto">#N/A</definedName>
    <definedName name="PPtoNorte" localSheetId="4">#N/A</definedName>
    <definedName name="PPtoNorte" localSheetId="5">#N/A</definedName>
    <definedName name="PPtoNorte" localSheetId="1">#REF!</definedName>
    <definedName name="PPtoNorte">#N/A</definedName>
    <definedName name="precio" localSheetId="4">#N/A</definedName>
    <definedName name="precio" localSheetId="5">#N/A</definedName>
    <definedName name="Precio" localSheetId="1">#REF!</definedName>
    <definedName name="precio">#N/A</definedName>
    <definedName name="precio2" localSheetId="4">#REF!</definedName>
    <definedName name="precio2" localSheetId="5">#REF!</definedName>
    <definedName name="precio2">#REF!</definedName>
    <definedName name="PrecioS" localSheetId="4">#N/A</definedName>
    <definedName name="PrecioS" localSheetId="5">#N/A</definedName>
    <definedName name="PrecioS" localSheetId="1">#REF!</definedName>
    <definedName name="PrecioS">#N/A</definedName>
    <definedName name="PreciosMP">'[81]PRECIOS ACTUALIZADOS FERRASA'!$A$2:$D$1316</definedName>
    <definedName name="PRES.AGRI">#REF!</definedName>
    <definedName name="PRESA">[46]Presa!$A$1:$I$65536</definedName>
    <definedName name="PRESIPISTO">#REF!</definedName>
    <definedName name="PRESTA" localSheetId="1">[27]BASE!$D$9</definedName>
    <definedName name="presta">[55]BASE!$D$8</definedName>
    <definedName name="prestacional">#REF!</definedName>
    <definedName name="PRINT_AREA">#N/A</definedName>
    <definedName name="PRINT_AREA_MI" localSheetId="1">#N/A</definedName>
    <definedName name="PRINT_AREA_MI">#REF!</definedName>
    <definedName name="PRINT_TITLES">#N/A</definedName>
    <definedName name="PRINT_TITLES_MI">#N/A</definedName>
    <definedName name="PROF" localSheetId="4">#REF!</definedName>
    <definedName name="PROF" localSheetId="5">#REF!</definedName>
    <definedName name="PROF">#REF!</definedName>
    <definedName name="programa" localSheetId="4">#REF!</definedName>
    <definedName name="programa" localSheetId="5">#REF!</definedName>
    <definedName name="programa">#REF!</definedName>
    <definedName name="programas" localSheetId="4">'[3]base de datos'!$L$3:$L$9</definedName>
    <definedName name="programas" localSheetId="5">'[3]base de datos'!$L$3:$L$9</definedName>
    <definedName name="programas" localSheetId="1">'[4]base de datos'!$L$3:$L$9</definedName>
    <definedName name="programas">'[3]base de datos'!$L$3:$L$9</definedName>
    <definedName name="proyectos" localSheetId="4">'[3]base de datos'!$N$3:$N$18</definedName>
    <definedName name="proyectos" localSheetId="5">'[3]base de datos'!$N$3:$N$18</definedName>
    <definedName name="proyectos" localSheetId="1">'[4]base de datos'!$N$3:$N$18</definedName>
    <definedName name="proyectos">'[3]base de datos'!$N$3:$N$18</definedName>
    <definedName name="PUNTI" localSheetId="1">[1]BASE!$D$230</definedName>
    <definedName name="PUNTI">[2]BASE!$D$230</definedName>
    <definedName name="Q" localSheetId="4">#REF!</definedName>
    <definedName name="Q" localSheetId="5">#REF!</definedName>
    <definedName name="Q">#REF!</definedName>
    <definedName name="RASF" localSheetId="4">[82]BASE!$D$75</definedName>
    <definedName name="RASF" localSheetId="5">[82]BASE!$D$75</definedName>
    <definedName name="RASF" localSheetId="1">[83]BASE!$D$75</definedName>
    <definedName name="RASF">[82]BASE!$D$75</definedName>
    <definedName name="RC_CANT_TOT_PPTO">IFERROR(ROUND(SUMPRODUCT('[84] ACTA 1'!$H1:$GU1,--(MOD(COLUMN('[84] ACTA 1'!$H1:$GU1),2)=0)),2),0)</definedName>
    <definedName name="RC_CAP_PPTO">IF(RC_LG=2,"",LEFT([85]PRESUPUESTO!#REF!,2))</definedName>
    <definedName name="RC_CON_HTA_APU">SUMIFS('[84]APU OE'!$G:$G,'[84]APU OE'!$A:$A,'[84]APU OE'!$A1,'[84]APU OE'!$K:$K,"2")</definedName>
    <definedName name="RC_CZ_PPTO">IFERROR(IF('[84] ACTA 1'!A$2="UNISAFA",ROUND('[84] ACTA 1'!A$3*VLOOKUP('[84] ACTA 1'!$D1,[86]Hoja1!$A:$AX,'[84] ACTA 1'!A$4+2,0),2),ROUND(VLOOKUP('[84] ACTA 1'!$D1,[86]Hoja1!$A:$AX,'[84] ACTA 1'!A$4+2,0),2)),"")</definedName>
    <definedName name="RC_DESC_APU">IF(LEN('[84]APU OE'!$B1)=2,VLOOKUP('[84]APU OE'!$B1,'[87]10-Presupuesto'!$D:$GX,2,0),IF('[84]APU OE'!$A1="",IF('[84]APU OE'!$B1="",IF('[84]APU OE'!$A1048576="","",RC_DIRECTO_APU),""),RC_DESCRIPCION_APU))</definedName>
    <definedName name="RC_DESCRIPCION_APU">IF(ISERROR(SEARCH("-",'[84]APU OE'!$B1,3)),RC_INSUMO,RC_ITEM)</definedName>
    <definedName name="RC_DIRECTO_APU">"COSTO DIRECTO:  "&amp;TEXT(ROUNDUP(SUMIF('[84]APU OE'!$A:$A,'[84]APU OE'!$A1048576,'[84]APU OE'!$G:$G)/2,0),"$#,##0")&amp;" / "&amp;VLOOKUP('[84]APU OE'!$A1048576,'[87]10-Presupuesto'!$D:$F,3,0)</definedName>
    <definedName name="RC_INSUMO">IF('[84]APU OE'!$H1="",VLOOKUP('[84]APU OE'!$B1,[87]Ins!$D:$E,2,0),VLOOKUP('[84]APU OE'!$B1,[87]Ins!$D:$E,2,0)&amp;" - "&amp;'[84]APU OE'!$H1)</definedName>
    <definedName name="RC_ITEM">VLOOKUP('[84]APU OE'!$B1,'[87]10-Presupuesto'!$D:$GW,2,0)</definedName>
    <definedName name="RC_LG">LEN('[84] ACTA 1'!$D1)</definedName>
    <definedName name="RC_SUBT_PPTO">IFERROR(IF(RC_LG=2,"",IF(RC_LG=5,ROUND(SUMIF('[84] ACTA 1'!$B:$B,'[84] ACTA 1'!$D1,'[84] ACTA 1'!A:A),0),ROUND('[84] ACTA 1'!$G1*'[84] ACTA 1'!XFD1,0))),"")</definedName>
    <definedName name="RC_SUBTOT_PPTO">IFERROR(IF(RC_LG=2,"",IF(RC_LG=5,ROUND(SUMIF('[84] ACTA 1'!$B:$B,'[84] ACTA 1'!$D1,'[84] ACTA 1'!$GW:$GW),0),ROUND('[84] ACTA 1'!$G1*'[84] ACTA 1'!$GV1,0))),"")</definedName>
    <definedName name="RC_TOT_PPTO">IF('[84] ACTA 1'!$GW1="",ROUND(SUMIF('[84] ACTA 1'!$C:$C,'[84] ACTA 1'!$D1,'[84] ACTA 1'!$GW:$GW)/2,0),"")</definedName>
    <definedName name="RC_TPTE_APU">SUMIFS('[84]APU OE'!D:D,'[84]APU OE'!F:F,"ok",'[84]APU OE'!XFA:XFA,'[84]APU OE'!XFA1)</definedName>
    <definedName name="RC_UN_APU">IF(LEN('[84]APU OE'!$B1)=2,"",IF('[84]APU OE'!$B1="","",IF(ISERROR(SEARCH("-",'[84]APU OE'!$B1,3)),VLOOKUP('[84]APU OE'!$B1,[87]Ins!$D:$F,3,0),VLOOKUP('[84]APU OE'!$B1,'[87]10-Presupuesto'!$D:$GY,3,0))))</definedName>
    <definedName name="RC_VR_TOT_APU">IF('[84]APU OE'!$D1="","",IF('[84]APU OE'!$B1='[84]APU OE'!$A1,ROUND(SUMIF('[84]APU OE'!XEX2:XEX96,'[84]APU OE'!$A1,'[84]APU OE'!A2:A96),2),'[84]APU OE'!#REF!*'[84]APU OE'!$F1*(1+'[84]APU OE'!$E1)))</definedName>
    <definedName name="RC_VR_UN_APU">IF('[84]APU OE'!$A1048576="","",IF(LEN('[84]APU OE'!$B1)=9,SUMIF('[84]APU OE'!$A:$A,'[84]APU OE'!$B1,'[84]APU OE'!$G:$G)/2,IF('[84]APU OE'!$B1="","",IF(ISERROR(SEARCH("-",'[84]APU OE'!$B1,3)),VLOOKUP('[84]APU OE'!$B1,[87]Ins!$D:$J,7,0),""))))</definedName>
    <definedName name="RC_VR_UN_PPTO">IFERROR(ROUND(IF(RC_LG&lt;9,"",SUMIF([86]Apu!$A:$A,'[84] ACTA 1'!$D1,[86]Apu!$H:$H)/2),0),0)</definedName>
    <definedName name="RC_Z_PPTO">IF('[84] ACTA 1'!A$5="Vr Unitario",RC_VR_UN_PPTO,IF('[84] ACTA 1'!A$5="Cantidad Total",RC_CANT_TOT_PPTO,IF('[84] ACTA 1'!A$5="Subtotal",RC_SUBTOT_PPTO,IF('[84] ACTA 1'!A$5="Vr Capitulo",RC_TOT_PPTO,RC_ZN_PPTO))))</definedName>
    <definedName name="RC_ZN_PPTO">IF(ISEVEN(COLUMN()),RC_CZ_PPTO,RC_SUBT_PPTO)</definedName>
    <definedName name="REJILLA" localSheetId="4">#REF!</definedName>
    <definedName name="REJILLA" localSheetId="5">#REF!</definedName>
    <definedName name="REJILLA">#REF!</definedName>
    <definedName name="RESU" localSheetId="4">#N/A</definedName>
    <definedName name="RESU" localSheetId="5">#N/A</definedName>
    <definedName name="RESU" localSheetId="1">#REF!</definedName>
    <definedName name="RESU">#N/A</definedName>
    <definedName name="resumen" localSheetId="4">#N/A</definedName>
    <definedName name="resumen" localSheetId="5">#N/A</definedName>
    <definedName name="resumen">#N/A</definedName>
    <definedName name="RETRO" localSheetId="1">[27]BASE!$D$131</definedName>
    <definedName name="RETRO">[2]BASE!$D$307</definedName>
    <definedName name="REY">'[88]Tabla 1.1'!#REF!</definedName>
    <definedName name="RLIGA" localSheetId="4">#REF!</definedName>
    <definedName name="RLIGA" localSheetId="5">#REF!</definedName>
    <definedName name="RLIGA">#REF!</definedName>
    <definedName name="Rwvu.ComparEneMar9697." hidden="1">'[61]Seguimiento CSF'!$L$1:$N$65536,'[61]Seguimiento CSF'!$R$1:$BU$65536</definedName>
    <definedName name="Rwvu.EneFeb." hidden="1">'[61]Seguimiento CSF'!$L$1:$N$65536,'[61]Seguimiento CSF'!$Q$1:$AD$65536</definedName>
    <definedName name="Rwvu.Formato._.Corto." hidden="1">'[61]Seguimiento CSF'!$L$1:$N$65536,'[61]Seguimiento CSF'!$R$1:$AD$65536,'[61]Seguimiento CSF'!$AH$1:$AY$65536,'[61]Seguimiento CSF'!$BA$1:$BH$65536,'[61]Seguimiento CSF'!$BJ$1:$BQ$65536,'[61]Seguimiento CSF'!$BS$1:$CF$65536</definedName>
    <definedName name="Rwvu.OPEF._.96." hidden="1">'[61]Resumen OPEF'!$E$1:$J$65536,'[61]Resumen OPEF'!$M$1:$Q$65536</definedName>
    <definedName name="Rwvu.OPEF._.97." hidden="1">'[61]Resumen OPEF'!$C$1:$C$65536,'[61]Resumen OPEF'!#REF!,'[61]Resumen OPEF'!$K$1:$Q$65536</definedName>
    <definedName name="Sabaneta">#REF!</definedName>
    <definedName name="SAOG7" localSheetId="4">#REF!</definedName>
    <definedName name="SAOG7" localSheetId="5">#REF!</definedName>
    <definedName name="SAOG7">#REF!</definedName>
    <definedName name="SAOG7OCTUBRE" localSheetId="4">#REF!</definedName>
    <definedName name="SAOG7OCTUBRE" localSheetId="5">#REF!</definedName>
    <definedName name="SAOG7OCTUBRE">#REF!</definedName>
    <definedName name="semanal">#REF!</definedName>
    <definedName name="SepOct">'[70]Sep-Oct'!$A$12:$H$30</definedName>
    <definedName name="SepOct_C" localSheetId="4">#REF!</definedName>
    <definedName name="SepOct_C" localSheetId="5">#REF!</definedName>
    <definedName name="SepOct_C">#REF!</definedName>
    <definedName name="septico">#REF!</definedName>
    <definedName name="servicio">#REF!</definedName>
    <definedName name="SHARED_FORMULA_21">#N/A</definedName>
    <definedName name="SIKAD" localSheetId="4">#REF!</definedName>
    <definedName name="SIKAD" localSheetId="5">#REF!</definedName>
    <definedName name="SIKAD">#REF!</definedName>
    <definedName name="SISTEMA_DESVIACIÓN">'[46]Sistema de desviación'!$A$1:$I$65536</definedName>
    <definedName name="SISTEMAS_CONEXIÓN_TIERRA">'[46]Sistemas de conexión a tierra'!$A$1:$I$65536</definedName>
    <definedName name="SLPVC" localSheetId="1">[1]BASE!$D$214</definedName>
    <definedName name="SLPVC">[2]BASE!$D$214</definedName>
    <definedName name="SMMLV" localSheetId="4">#REF!</definedName>
    <definedName name="SMMLV" localSheetId="5">#REF!</definedName>
    <definedName name="SMMLV">#REF!</definedName>
    <definedName name="SOLDA" localSheetId="4">#REF!</definedName>
    <definedName name="SOLDA" localSheetId="5">#REF!</definedName>
    <definedName name="SOLDA">#REF!</definedName>
    <definedName name="SOLPVC" localSheetId="4">#REF!</definedName>
    <definedName name="SOLPVC" localSheetId="5">#REF!</definedName>
    <definedName name="SOLPVC">#REF!</definedName>
    <definedName name="SSS" localSheetId="4">#REF!</definedName>
    <definedName name="SSS" localSheetId="5">#REF!</definedName>
    <definedName name="SSS">#REF!</definedName>
    <definedName name="ssss">#N/A</definedName>
    <definedName name="ssssaaaa" localSheetId="1">[89]BASE!$D$1742</definedName>
    <definedName name="ssssaaaa">[90]BASE!$D$1742</definedName>
    <definedName name="SUBA" localSheetId="4">#N/A</definedName>
    <definedName name="SUBA" localSheetId="5">#N/A</definedName>
    <definedName name="SUBA" localSheetId="1">#REF!</definedName>
    <definedName name="SUBA">#N/A</definedName>
    <definedName name="SUELLEN">#REF!</definedName>
    <definedName name="Sum">'[88]Tabla 1.1'!#REF!</definedName>
    <definedName name="suma">#REF!</definedName>
    <definedName name="SUMIN" localSheetId="1">[1]BASE!$D$251</definedName>
    <definedName name="SUMIN">[2]BASE!$D$251</definedName>
    <definedName name="SZ" localSheetId="4">#REF!</definedName>
    <definedName name="SZ" localSheetId="5">#REF!</definedName>
    <definedName name="SZ">#REF!</definedName>
    <definedName name="T22JH" localSheetId="4">#REF!</definedName>
    <definedName name="T22JH" localSheetId="5">#REF!</definedName>
    <definedName name="T22JH">#REF!</definedName>
    <definedName name="T32JH" localSheetId="4">#REF!</definedName>
    <definedName name="T32JH" localSheetId="5">#REF!</definedName>
    <definedName name="T32JH">#REF!</definedName>
    <definedName name="T33JH" localSheetId="4">#REF!</definedName>
    <definedName name="T33JH" localSheetId="5">#REF!</definedName>
    <definedName name="T33JH">#REF!</definedName>
    <definedName name="T42JH" localSheetId="4">#REF!</definedName>
    <definedName name="T42JH" localSheetId="5">#REF!</definedName>
    <definedName name="T42JH">#REF!</definedName>
    <definedName name="T43JH" localSheetId="4">#REF!</definedName>
    <definedName name="T43JH" localSheetId="5">#REF!</definedName>
    <definedName name="T43JH">#REF!</definedName>
    <definedName name="T44JH" localSheetId="4">#REF!</definedName>
    <definedName name="T44JH" localSheetId="5">#REF!</definedName>
    <definedName name="T44JH">#REF!</definedName>
    <definedName name="T62JH" localSheetId="4">#REF!</definedName>
    <definedName name="T62JH" localSheetId="5">#REF!</definedName>
    <definedName name="T62JH">#REF!</definedName>
    <definedName name="T63JH" localSheetId="4">#REF!</definedName>
    <definedName name="T63JH" localSheetId="5">#REF!</definedName>
    <definedName name="T63JH">#REF!</definedName>
    <definedName name="T64JH" localSheetId="4">#REF!</definedName>
    <definedName name="T64JH" localSheetId="5">#REF!</definedName>
    <definedName name="T64JH">#REF!</definedName>
    <definedName name="T66JH" localSheetId="1">[1]BASE!$D$163</definedName>
    <definedName name="T66JH">[2]BASE!$D$163</definedName>
    <definedName name="T82JH" localSheetId="4">#REF!</definedName>
    <definedName name="T82JH" localSheetId="5">#REF!</definedName>
    <definedName name="T82JH">#REF!</definedName>
    <definedName name="T83JH" localSheetId="4">#REF!</definedName>
    <definedName name="T83JH" localSheetId="5">#REF!</definedName>
    <definedName name="T83JH">#REF!</definedName>
    <definedName name="T84JH">[6]BASE!$D$168</definedName>
    <definedName name="T88EB" localSheetId="4">#REF!</definedName>
    <definedName name="T88EB" localSheetId="5">#REF!</definedName>
    <definedName name="T88EB">#REF!</definedName>
    <definedName name="T88EL" localSheetId="4">#REF!</definedName>
    <definedName name="T88EL" localSheetId="5">#REF!</definedName>
    <definedName name="T88EL">#REF!</definedName>
    <definedName name="TabBL">'[65]L codos'!$A$3:$V$10</definedName>
    <definedName name="TabCIM">[73]Hoja2!$A$5:$I$38</definedName>
    <definedName name="TABLA" localSheetId="1">[1]BASE!$D$255</definedName>
    <definedName name="TABLA">[2]BASE!$D$255</definedName>
    <definedName name="TABLILLA">[55]BASE!$D$396</definedName>
    <definedName name="TACOM" localSheetId="1">[1]BASE!$D$316</definedName>
    <definedName name="TACOM">[2]BASE!$D$316</definedName>
    <definedName name="TACOM1">[6]BASE!$D$306</definedName>
    <definedName name="TACOR" localSheetId="1">[1]BASE!$D$314</definedName>
    <definedName name="TACOR">[2]BASE!$D$314</definedName>
    <definedName name="TACOR_" localSheetId="4">[49]BASE!$D$457</definedName>
    <definedName name="TACOR_" localSheetId="5">[49]BASE!$D$457</definedName>
    <definedName name="TACOR_" localSheetId="1">[50]BASE!$D$457</definedName>
    <definedName name="TACOR_">[49]BASE!$D$457</definedName>
    <definedName name="TAP2PN10" localSheetId="4">#REF!</definedName>
    <definedName name="TAP2PN10" localSheetId="5">#REF!</definedName>
    <definedName name="TAP2PN10">#REF!</definedName>
    <definedName name="TAPAM" localSheetId="4">#REF!</definedName>
    <definedName name="TAPAM" localSheetId="5">#REF!</definedName>
    <definedName name="TAPAM">#REF!</definedName>
    <definedName name="TASP1" localSheetId="4">#REF!</definedName>
    <definedName name="TASP1" localSheetId="5">#REF!</definedName>
    <definedName name="TASP1">#REF!</definedName>
    <definedName name="TASP2" localSheetId="4">#REF!</definedName>
    <definedName name="TASP2" localSheetId="5">#REF!</definedName>
    <definedName name="TASP2">#REF!</definedName>
    <definedName name="TASP3" localSheetId="4">#REF!</definedName>
    <definedName name="TASP3" localSheetId="5">#REF!</definedName>
    <definedName name="TASP3">#REF!</definedName>
    <definedName name="TASP4" localSheetId="4">#REF!</definedName>
    <definedName name="TASP4" localSheetId="5">#REF!</definedName>
    <definedName name="TASP4">#REF!</definedName>
    <definedName name="TASR4" localSheetId="4">#REF!</definedName>
    <definedName name="TASR4" localSheetId="5">#REF!</definedName>
    <definedName name="TASR4">#REF!</definedName>
    <definedName name="TEJAB" localSheetId="1">[1]BASE!$D$65</definedName>
    <definedName name="TEJAB">[2]BASE!$D$65</definedName>
    <definedName name="TEJAJ" localSheetId="4">[9]BASE!$D$392</definedName>
    <definedName name="TEJAJ" localSheetId="5">[9]BASE!$D$392</definedName>
    <definedName name="TEJAJ" localSheetId="1">[10]BASE!$D$392</definedName>
    <definedName name="TEJAJ">[9]BASE!$D$392</definedName>
    <definedName name="TELEP" localSheetId="1">[1]BASE!$D$313</definedName>
    <definedName name="TELEP">[2]BASE!$D$313</definedName>
    <definedName name="territoriales" localSheetId="4">'[3]base de datos'!$G$3:$G$11</definedName>
    <definedName name="territoriales" localSheetId="5">'[3]base de datos'!$G$3:$G$11</definedName>
    <definedName name="territoriales" localSheetId="1">'[4]base de datos'!$G$3:$G$11</definedName>
    <definedName name="territoriales">'[3]base de datos'!$G$3:$G$11</definedName>
    <definedName name="TGALV" localSheetId="4">#REF!</definedName>
    <definedName name="TGALV" localSheetId="5">#REF!</definedName>
    <definedName name="TGALV" localSheetId="1">[91]BASE!$D$374</definedName>
    <definedName name="TGALV">#REF!</definedName>
    <definedName name="TH10J" localSheetId="4">#REF!</definedName>
    <definedName name="TH10J" localSheetId="5">#REF!</definedName>
    <definedName name="TH10J">#REF!</definedName>
    <definedName name="THF6JH" localSheetId="4">#REF!</definedName>
    <definedName name="THF6JH" localSheetId="5">#REF!</definedName>
    <definedName name="THF6JH">#REF!</definedName>
    <definedName name="THF6RO" localSheetId="1">[1]BASE!$D$190</definedName>
    <definedName name="THF6RO">[2]BASE!$D$190</definedName>
    <definedName name="THF8JH" localSheetId="4">#REF!</definedName>
    <definedName name="THF8JH" localSheetId="5">#REF!</definedName>
    <definedName name="THF8JH">#REF!</definedName>
    <definedName name="_xlnm.Print_Titles">#N/A</definedName>
    <definedName name="Títulos_a_imprimir_IM">#REF!</definedName>
    <definedName name="TNOV10" localSheetId="4">#REF!</definedName>
    <definedName name="TNOV10" localSheetId="5">#REF!</definedName>
    <definedName name="TNOV10">#REF!</definedName>
    <definedName name="TNOV12" localSheetId="1">[1]BASE!$D$147</definedName>
    <definedName name="TNOV12">[2]BASE!$D$147</definedName>
    <definedName name="TNOV16" localSheetId="4">#REF!</definedName>
    <definedName name="TNOV16" localSheetId="5">#REF!</definedName>
    <definedName name="TNOV16">#REF!</definedName>
    <definedName name="TNOV18" localSheetId="4">#REF!</definedName>
    <definedName name="TNOV18" localSheetId="5">#REF!</definedName>
    <definedName name="TNOV18">#REF!</definedName>
    <definedName name="TNOV20" localSheetId="4">#REF!</definedName>
    <definedName name="TNOV20" localSheetId="5">#REF!</definedName>
    <definedName name="TNOV20">#REF!</definedName>
    <definedName name="TNOV6" localSheetId="4">#REF!</definedName>
    <definedName name="TNOV6" localSheetId="5">#REF!</definedName>
    <definedName name="TNOV6">#REF!</definedName>
    <definedName name="TNOV8" localSheetId="1">[1]BASE!$D$145</definedName>
    <definedName name="TNOV8">[2]BASE!$D$145</definedName>
    <definedName name="TORNI" localSheetId="1">[1]BASE!$D$265</definedName>
    <definedName name="TORNI">[2]BASE!$D$265</definedName>
    <definedName name="Tot_Act01">#REF!</definedName>
    <definedName name="Tot_Act02">#REF!</definedName>
    <definedName name="Tot_Act03">#REF!</definedName>
    <definedName name="TotalOpti" localSheetId="4">#REF!</definedName>
    <definedName name="TotalOpti" localSheetId="5">#REF!</definedName>
    <definedName name="TotalOpti">#REF!</definedName>
    <definedName name="TOTALOPTIM" localSheetId="4">#REF!</definedName>
    <definedName name="TOTALOPTIM" localSheetId="5">#REF!</definedName>
    <definedName name="TOTALOPTIM">#REF!</definedName>
    <definedName name="TOTALOPTIMIZACION" localSheetId="4">#REF!</definedName>
    <definedName name="TOTALOPTIMIZACION" localSheetId="5">#REF!</definedName>
    <definedName name="TOTALOPTIMIZACION">#REF!</definedName>
    <definedName name="TOTALREPOS" localSheetId="4">#REF!</definedName>
    <definedName name="TOTALREPOS" localSheetId="5">#REF!</definedName>
    <definedName name="TOTALREPOS">#REF!</definedName>
    <definedName name="TOTALREPOSICION" localSheetId="4">#REF!</definedName>
    <definedName name="TOTALREPOSICION" localSheetId="5">#REF!</definedName>
    <definedName name="TOTALREPOSICION">#REF!</definedName>
    <definedName name="TPVCME" localSheetId="4">#REF!</definedName>
    <definedName name="TPVCME" localSheetId="5">#REF!</definedName>
    <definedName name="TPVCME">#REF!</definedName>
    <definedName name="TPVCP1" localSheetId="4">#REF!</definedName>
    <definedName name="TPVCP1" localSheetId="5">#REF!</definedName>
    <definedName name="TPVCP1">#REF!</definedName>
    <definedName name="TPVCS3" localSheetId="4">'[11]BASE ORIGINAL'!#REF!</definedName>
    <definedName name="TPVCS3" localSheetId="5">'[11]BASE ORIGINAL'!#REF!</definedName>
    <definedName name="TPVCS3">'[11]BASE ORIGINAL'!#REF!</definedName>
    <definedName name="TPVCS4" localSheetId="4">#REF!</definedName>
    <definedName name="TPVCS4" localSheetId="5">#REF!</definedName>
    <definedName name="TPVCS4">#REF!</definedName>
    <definedName name="tramites" localSheetId="4">'[3]base de datos'!$T$3:$T$18</definedName>
    <definedName name="tramites" localSheetId="5">'[3]base de datos'!$T$3:$T$18</definedName>
    <definedName name="tramites" localSheetId="1">'[4]base de datos'!$T$3:$T$18</definedName>
    <definedName name="tramites">'[3]base de datos'!$T$3:$T$18</definedName>
    <definedName name="tramos">#REF!</definedName>
    <definedName name="TRANA" localSheetId="4">'[11]BASE ORIGINAL'!#REF!</definedName>
    <definedName name="TRANA" localSheetId="5">'[11]BASE ORIGINAL'!#REF!</definedName>
    <definedName name="TRANA">'[11]BASE ORIGINAL'!#REF!</definedName>
    <definedName name="TRANAG" localSheetId="1">[1]BASE!$D$336</definedName>
    <definedName name="TRANAG">[2]BASE!$D$336</definedName>
    <definedName name="TRANAR" localSheetId="1">[1]BASE!$D$332</definedName>
    <definedName name="TRANAR">[2]BASE!$D$332</definedName>
    <definedName name="TRANS" localSheetId="1">[92]BASE!$D$1776</definedName>
    <definedName name="TRANS">[2]BASE!$D$333</definedName>
    <definedName name="TRANSPORTE">[54]Transporte!$A$6:$G$25</definedName>
    <definedName name="tre" localSheetId="4">#REF!</definedName>
    <definedName name="tre" localSheetId="5">#REF!</definedName>
    <definedName name="tre">#REF!</definedName>
    <definedName name="tres">#REF!</definedName>
    <definedName name="TRITM" localSheetId="4">#REF!</definedName>
    <definedName name="TRITM" localSheetId="5">#REF!</definedName>
    <definedName name="TRITM">#REF!</definedName>
    <definedName name="TRITU" localSheetId="1">[1]BASE!$D$54</definedName>
    <definedName name="TRITU">[2]BASE!$D$54</definedName>
    <definedName name="TS">[93]INSUMOS!$A$1:$E$65536</definedName>
    <definedName name="TUAC12" localSheetId="4">#REF!</definedName>
    <definedName name="TUAC12" localSheetId="5">#REF!</definedName>
    <definedName name="TUAC12">#REF!</definedName>
    <definedName name="TUAC14" localSheetId="4">[94]BASE!$D$271</definedName>
    <definedName name="TUAC14" localSheetId="5">[94]BASE!$D$271</definedName>
    <definedName name="TUAC14">[94]BASE!$D$271</definedName>
    <definedName name="TUAC4" localSheetId="4">[94]BASE!$D$268</definedName>
    <definedName name="TUAC4" localSheetId="5">[94]BASE!$D$268</definedName>
    <definedName name="TUAC4">[94]BASE!$D$268</definedName>
    <definedName name="TUAC6" localSheetId="4">[94]BASE!$D$269</definedName>
    <definedName name="TUAC6" localSheetId="5">[94]BASE!$D$269</definedName>
    <definedName name="TUAC6">[94]BASE!$D$269</definedName>
    <definedName name="TUB8AC" localSheetId="4">#REF!</definedName>
    <definedName name="TUB8AC" localSheetId="5">#REF!</definedName>
    <definedName name="TUB8AC">#REF!</definedName>
    <definedName name="TUBNE" localSheetId="4">#REF!</definedName>
    <definedName name="TUBNE" localSheetId="5">#REF!</definedName>
    <definedName name="TUBNE">#REF!</definedName>
    <definedName name="TUBS2" localSheetId="4">#REF!</definedName>
    <definedName name="TUBS2" localSheetId="5">#REF!</definedName>
    <definedName name="TUBS2">#REF!</definedName>
    <definedName name="TUBS3" localSheetId="1">[1]BASE!$D$124</definedName>
    <definedName name="TUBS3">[2]BASE!$D$124</definedName>
    <definedName name="TUBS4" localSheetId="1">[1]BASE!$D$125</definedName>
    <definedName name="TUBS4">[2]BASE!$D$125</definedName>
    <definedName name="TUBS6" localSheetId="4">[9]BASE!$D$193</definedName>
    <definedName name="TUBS6" localSheetId="5">[9]BASE!$D$193</definedName>
    <definedName name="TUBS6" localSheetId="1">[10]BASE!$D$193</definedName>
    <definedName name="TUBS6">[9]BASE!$D$193</definedName>
    <definedName name="TÚNEL_VENTANAS_ADUCCIÓN">'[46]Túnel y ventanas de aducción'!$A$1:$I$65536</definedName>
    <definedName name="U_Z">#REF!</definedName>
    <definedName name="UALU" localSheetId="4">[9]BASE!$D$370</definedName>
    <definedName name="UALU" localSheetId="5">[9]BASE!$D$370</definedName>
    <definedName name="UALU" localSheetId="1">[10]BASE!$D$370</definedName>
    <definedName name="UALU">[9]BASE!$D$370</definedName>
    <definedName name="ujhghjh" localSheetId="4">#REF!</definedName>
    <definedName name="ujhghjh" localSheetId="5">#REF!</definedName>
    <definedName name="ujhghjh">#REF!</definedName>
    <definedName name="und" localSheetId="1">[1]BASE!#REF!</definedName>
    <definedName name="und">[2]BASE!#REF!</definedName>
    <definedName name="union">#REF!</definedName>
    <definedName name="UNION_Z">#REF!</definedName>
    <definedName name="UNOV30" localSheetId="1">[1]BASE!$D$104</definedName>
    <definedName name="UNOV30">[2]BASE!$D$104</definedName>
    <definedName name="UNOV36" localSheetId="1">[1]BASE!$D$105</definedName>
    <definedName name="UNOV36">[2]BASE!$D$105</definedName>
    <definedName name="UNPVP4" localSheetId="4">[36]BASE!#REF!</definedName>
    <definedName name="UNPVP4" localSheetId="5">[36]BASE!#REF!</definedName>
    <definedName name="UNPVP4">[36]BASE!#REF!</definedName>
    <definedName name="UNPVP5" localSheetId="4">[36]BASE!#REF!</definedName>
    <definedName name="UNPVP5" localSheetId="5">[36]BASE!#REF!</definedName>
    <definedName name="UNPVP5">[36]BASE!#REF!</definedName>
    <definedName name="UNPVP6" localSheetId="4">[36]BASE!#REF!</definedName>
    <definedName name="UNPVP6" localSheetId="5">[36]BASE!#REF!</definedName>
    <definedName name="UNPVP6">[36]BASE!#REF!</definedName>
    <definedName name="URAP10" localSheetId="4">#REF!</definedName>
    <definedName name="URAP10" localSheetId="5">#REF!</definedName>
    <definedName name="URAP10">#REF!</definedName>
    <definedName name="URAP2" localSheetId="4">#REF!</definedName>
    <definedName name="URAP2" localSheetId="5">#REF!</definedName>
    <definedName name="URAP2">#REF!</definedName>
    <definedName name="URAP3" localSheetId="4">#REF!</definedName>
    <definedName name="URAP3" localSheetId="5">#REF!</definedName>
    <definedName name="URAP3">#REF!</definedName>
    <definedName name="URAP4" localSheetId="4">#REF!</definedName>
    <definedName name="URAP4" localSheetId="5">#REF!</definedName>
    <definedName name="URAP4">#REF!</definedName>
    <definedName name="URAP6" localSheetId="4">#REF!</definedName>
    <definedName name="URAP6" localSheetId="5">#REF!</definedName>
    <definedName name="URAP6">#REF!</definedName>
    <definedName name="URAP8" localSheetId="4">#REF!</definedName>
    <definedName name="URAP8" localSheetId="5">#REF!</definedName>
    <definedName name="URAP8">#REF!</definedName>
    <definedName name="UREP12" localSheetId="4">#REF!</definedName>
    <definedName name="UREP12" localSheetId="5">#REF!</definedName>
    <definedName name="UREP12">#REF!</definedName>
    <definedName name="UREP2" localSheetId="4">#REF!</definedName>
    <definedName name="UREP2" localSheetId="5">#REF!</definedName>
    <definedName name="UREP2">#REF!</definedName>
    <definedName name="UREP3" localSheetId="4">#REF!</definedName>
    <definedName name="UREP3" localSheetId="5">#REF!</definedName>
    <definedName name="UREP3">#REF!</definedName>
    <definedName name="UREP4" localSheetId="4">#REF!</definedName>
    <definedName name="UREP4" localSheetId="5">#REF!</definedName>
    <definedName name="UREP4">#REF!</definedName>
    <definedName name="UREP6" localSheetId="4">#REF!</definedName>
    <definedName name="UREP6" localSheetId="5">#REF!</definedName>
    <definedName name="UREP6">#REF!</definedName>
    <definedName name="UREP8" localSheetId="4">#REF!</definedName>
    <definedName name="UREP8" localSheetId="5">#REF!</definedName>
    <definedName name="UREP8">#REF!</definedName>
    <definedName name="v" localSheetId="4"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v" localSheetId="5"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v" localSheetId="1">#REF!</definedName>
    <definedName name="v"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VALMA3" localSheetId="4">#REF!</definedName>
    <definedName name="VALMA3" localSheetId="5">#REF!</definedName>
    <definedName name="VALMA3">#REF!</definedName>
    <definedName name="VALMA4" localSheetId="4">#REF!</definedName>
    <definedName name="VALMA4" localSheetId="5">#REF!</definedName>
    <definedName name="VALMA4">#REF!</definedName>
    <definedName name="Var" localSheetId="4">#REF!</definedName>
    <definedName name="Var" localSheetId="5">#REF!</definedName>
    <definedName name="Var">#REF!</definedName>
    <definedName name="vas">#REF!</definedName>
    <definedName name="VBOL2" localSheetId="1">[1]BASE!$D$294</definedName>
    <definedName name="VBOL2">[2]BASE!$D$294</definedName>
    <definedName name="VBOL4" localSheetId="1">[1]BASE!$D$295</definedName>
    <definedName name="VBOL4">[2]BASE!$D$295</definedName>
    <definedName name="VCBB2" localSheetId="4">#REF!</definedName>
    <definedName name="VCBB2" localSheetId="5">#REF!</definedName>
    <definedName name="VCBB2">#REF!</definedName>
    <definedName name="VCBB3" localSheetId="4">#REF!</definedName>
    <definedName name="VCBB3" localSheetId="5">#REF!</definedName>
    <definedName name="VCBB3">#REF!</definedName>
    <definedName name="VCBB8" localSheetId="4">#REF!</definedName>
    <definedName name="VCBB8" localSheetId="5">#REF!</definedName>
    <definedName name="VCBB8">#REF!</definedName>
    <definedName name="VCEL1" localSheetId="4">#REF!</definedName>
    <definedName name="VCEL1" localSheetId="5">#REF!</definedName>
    <definedName name="VCEL1">#REF!</definedName>
    <definedName name="VCEL2" localSheetId="4">#REF!</definedName>
    <definedName name="VCEL2" localSheetId="5">#REF!</definedName>
    <definedName name="VCEL2">#REF!</definedName>
    <definedName name="VCEL3" localSheetId="1">[1]BASE!$D$285</definedName>
    <definedName name="VCEL3">[2]BASE!$D$285</definedName>
    <definedName name="VCEL4" localSheetId="4">#REF!</definedName>
    <definedName name="VCEL4" localSheetId="5">#REF!</definedName>
    <definedName name="VCEL4">#REF!</definedName>
    <definedName name="VCEL6" localSheetId="1">[1]BASE!$D$283</definedName>
    <definedName name="VCEL6">[2]BASE!$D$283</definedName>
    <definedName name="VCEL8" localSheetId="4">'[11]BASE ORIGINAL'!#REF!</definedName>
    <definedName name="VCEL8" localSheetId="5">'[11]BASE ORIGINAL'!#REF!</definedName>
    <definedName name="VCEL8">'[11]BASE ORIGINAL'!#REF!</definedName>
    <definedName name="VCELA2" localSheetId="4">#REF!</definedName>
    <definedName name="VCELA2" localSheetId="5">#REF!</definedName>
    <definedName name="VCELA2">#REF!</definedName>
    <definedName name="VCELA3" localSheetId="4">#REF!</definedName>
    <definedName name="VCELA3" localSheetId="5">#REF!</definedName>
    <definedName name="VCELA3">#REF!</definedName>
    <definedName name="VCELA4" localSheetId="4">#REF!</definedName>
    <definedName name="VCELA4" localSheetId="5">#REF!</definedName>
    <definedName name="VCELA4">#REF!</definedName>
    <definedName name="VCELA6" localSheetId="4">#REF!</definedName>
    <definedName name="VCELA6" localSheetId="5">#REF!</definedName>
    <definedName name="VCELA6">#REF!</definedName>
    <definedName name="VCEVNAEL3" localSheetId="1">[37]BASE!$D$593</definedName>
    <definedName name="VCEVNAEL3">[38]BASE!$D$593</definedName>
    <definedName name="VCHE12" localSheetId="4">#REF!</definedName>
    <definedName name="VCHE12" localSheetId="5">#REF!</definedName>
    <definedName name="VCHE12">#REF!</definedName>
    <definedName name="VCSBVNAEL2" localSheetId="4">[36]BASE!$D$644</definedName>
    <definedName name="VCSBVNAEL2" localSheetId="5">[36]BASE!$D$644</definedName>
    <definedName name="VCSBVNAEL2">[36]BASE!$D$644</definedName>
    <definedName name="VCSBVNAEL3" localSheetId="4">[36]BASE!$D$645</definedName>
    <definedName name="VCSBVNAEL3" localSheetId="5">[36]BASE!$D$645</definedName>
    <definedName name="VCSBVNAEL3">[36]BASE!$D$645</definedName>
    <definedName name="VENTI" localSheetId="1">[1]BASE!$D$258</definedName>
    <definedName name="VENTI">[2]BASE!$D$258</definedName>
    <definedName name="VERT" localSheetId="4">#N/A</definedName>
    <definedName name="VERT" localSheetId="5">#N/A</definedName>
    <definedName name="VERT">#N/A</definedName>
    <definedName name="VERTEDERO">[46]Vertedero!$A$1:$I$65536</definedName>
    <definedName name="VIAJE" localSheetId="1">[91]BASE!$D$515</definedName>
    <definedName name="VIAJE">[2]BASE!$D$334</definedName>
    <definedName name="VIBGA" localSheetId="1">[1]BASE!$D$311</definedName>
    <definedName name="VIBGA">[2]BASE!$D$311</definedName>
    <definedName name="VIBRCOM" localSheetId="4">#REF!</definedName>
    <definedName name="VIBRCOM" localSheetId="5">#REF!</definedName>
    <definedName name="VIBRCOM" localSheetId="1">[95]BASE!$D$462</definedName>
    <definedName name="VIBRCOM">#REF!</definedName>
    <definedName name="VIBRE" localSheetId="1">[1]BASE!$D$312</definedName>
    <definedName name="VIBRE">[2]BASE!$D$312</definedName>
    <definedName name="VIDRI" localSheetId="1">[1]BASE!$D$259</definedName>
    <definedName name="VIDRI">[2]BASE!$D$259</definedName>
    <definedName name="viscosidad">#REF!</definedName>
    <definedName name="VOLQUET" localSheetId="4">#REF!</definedName>
    <definedName name="VOLQUET" localSheetId="5">#REF!</definedName>
    <definedName name="VOLQUET">#REF!</definedName>
    <definedName name="VPVC2" localSheetId="4">#REF!</definedName>
    <definedName name="VPVC2" localSheetId="5">#REF!</definedName>
    <definedName name="VPVC2">#REF!</definedName>
    <definedName name="vu">#REF!</definedName>
    <definedName name="VVV">[55]BASE!$C$3</definedName>
    <definedName name="wrn.GENERAL." hidden="1">{"TAB1",#N/A,TRUE,"GENERAL";"TAB2",#N/A,TRUE,"GENERAL";"TAB3",#N/A,TRUE,"GENERAL";"TAB4",#N/A,TRUE,"GENERAL";"TAB5",#N/A,TRUE,"GENERAL"}</definedName>
    <definedName name="wrn.via." hidden="1">{"via1",#N/A,TRUE,"general";"via2",#N/A,TRUE,"general";"via3",#N/A,TRUE,"general"}</definedName>
    <definedName name="wvu.ComparEneMar9697." localSheetId="4"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ComparEneMar9697." localSheetId="5"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ComparEneMar9697." localSheetId="1"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ComparEneMar9697."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EneFeb." localSheetId="4" hidden="1">{TRUE,TRUE,-2.75,-17.75,483,276.75,FALSE,TRUE,TRUE,TRUE,0,3,15,1,110,11,8,4,TRUE,TRUE,3,TRUE,1,TRUE,75,"Swvu.EneFeb.","ACwvu.EneFeb.",#N/A,FALSE,FALSE,1.24,0.787401575,0.74,0.984251969,1,"","",FALSE,FALSE,FALSE,FALSE,1,#N/A,1,1,#DIV/0!,FALSE,"Rwvu.EneFeb.","Cwvu.EneFeb.",FALSE,FALSE,FALSE,1,300,300,FALSE,FALSE,TRUE,TRUE,TRUE}</definedName>
    <definedName name="wvu.EneFeb." localSheetId="5" hidden="1">{TRUE,TRUE,-2.75,-17.75,483,276.75,FALSE,TRUE,TRUE,TRUE,0,3,15,1,110,11,8,4,TRUE,TRUE,3,TRUE,1,TRUE,75,"Swvu.EneFeb.","ACwvu.EneFeb.",#N/A,FALSE,FALSE,1.24,0.787401575,0.74,0.984251969,1,"","",FALSE,FALSE,FALSE,FALSE,1,#N/A,1,1,#DIV/0!,FALSE,"Rwvu.EneFeb.","Cwvu.EneFeb.",FALSE,FALSE,FALSE,1,300,300,FALSE,FALSE,TRUE,TRUE,TRUE}</definedName>
    <definedName name="wvu.EneFeb." localSheetId="1" hidden="1">{TRUE,TRUE,-2.75,-17.75,483,276.75,FALSE,TRUE,TRUE,TRUE,0,3,15,1,110,11,8,4,TRUE,TRUE,3,TRUE,1,TRUE,75,"Swvu.EneFeb.","ACwvu.EneFeb.",#N/A,FALSE,FALSE,1.24,0.787401575,0.74,0.984251969,1,"","",FALSE,FALSE,FALSE,FALSE,1,#N/A,1,1,#DIV/0!,FALSE,"Rwvu.EneFeb.","Cwvu.EneFeb.",FALSE,FALSE,FALSE,1,300,300,FALSE,FALSE,TRUE,TRUE,TRUE}</definedName>
    <definedName name="wvu.EneFeb." hidden="1">{TRUE,TRUE,-2.75,-17.75,483,276.75,FALSE,TRUE,TRUE,TRUE,0,3,15,1,110,11,8,4,TRUE,TRUE,3,TRUE,1,TRUE,75,"Swvu.EneFeb.","ACwvu.EneFeb.",#N/A,FALSE,FALSE,1.24,0.787401575,0.74,0.984251969,1,"","",FALSE,FALSE,FALSE,FALSE,1,#N/A,1,1,#DIV/0!,FALSE,"Rwvu.EneFeb.","Cwvu.EneFeb.",FALSE,FALSE,FALSE,1,300,300,FALSE,FALSE,TRUE,TRUE,TRUE}</definedName>
    <definedName name="wvu.Formato._.Corto." localSheetId="4"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Corto." localSheetId="5"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Corto."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Corto."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Total." localSheetId="4"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Formato._.Total." localSheetId="5"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Formato._.Total." localSheetId="1"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Formato._.Total."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OPEF._.96." localSheetId="4"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6." localSheetId="5"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6." localSheetId="1"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6."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7." localSheetId="4" hidden="1">{TRUE,TRUE,-2.75,-17.75,483,276.75,FALSE,TRUE,TRUE,TRUE,0,2,#N/A,1,#N/A,6.24489795918367,20,1,FALSE,FALSE,3,TRUE,1,FALSE,75,"Swvu.OPEF._.97.","ACwvu.OPEF._.97.",#N/A,FALSE,FALSE,1.88,0.787401575,0.39,1.56,1,"","",FALSE,FALSE,FALSE,FALSE,1,#N/A,1,1,"=R4C2:R117C9",FALSE,"Rwvu.OPEF._.97.",#N/A,FALSE,FALSE,FALSE,5,300,300,FALSE,FALSE,TRUE,TRUE,TRUE}</definedName>
    <definedName name="wvu.OPEF._.97." localSheetId="5" hidden="1">{TRUE,TRUE,-2.75,-17.75,483,276.75,FALSE,TRUE,TRUE,TRUE,0,2,#N/A,1,#N/A,6.24489795918367,20,1,FALSE,FALSE,3,TRUE,1,FALSE,75,"Swvu.OPEF._.97.","ACwvu.OPEF._.97.",#N/A,FALSE,FALSE,1.88,0.787401575,0.39,1.56,1,"","",FALSE,FALSE,FALSE,FALSE,1,#N/A,1,1,"=R4C2:R117C9",FALSE,"Rwvu.OPEF._.97.",#N/A,FALSE,FALSE,FALSE,5,300,300,FALSE,FALSE,TRUE,TRUE,TRUE}</definedName>
    <definedName name="wvu.OPEF._.97." localSheetId="1" hidden="1">{TRUE,TRUE,-2.75,-17.75,483,276.75,FALSE,TRUE,TRUE,TRUE,0,2,#N/A,1,#N/A,6.24489795918367,20,1,FALSE,FALSE,3,TRUE,1,FALSE,75,"Swvu.OPEF._.97.","ACwvu.OPEF._.97.",#N/A,FALSE,FALSE,1.88,0.787401575,0.39,1.56,1,"","",FALSE,FALSE,FALSE,FALSE,1,#N/A,1,1,"=R4C2:R117C9",FALSE,"Rwvu.OPEF._.97.",#N/A,FALSE,FALSE,FALSE,5,300,300,FALSE,FALSE,TRUE,TRUE,TRUE}</definedName>
    <definedName name="wvu.OPEF._.97." hidden="1">{TRUE,TRUE,-2.75,-17.75,483,276.75,FALSE,TRUE,TRUE,TRUE,0,2,#N/A,1,#N/A,6.24489795918367,20,1,FALSE,FALSE,3,TRUE,1,FALSE,75,"Swvu.OPEF._.97.","ACwvu.OPEF._.97.",#N/A,FALSE,FALSE,1.88,0.787401575,0.39,1.56,1,"","",FALSE,FALSE,FALSE,FALSE,1,#N/A,1,1,"=R4C2:R117C9",FALSE,"Rwvu.OPEF._.97.",#N/A,FALSE,FALSE,FALSE,5,300,300,FALSE,FALSE,TRUE,TRUE,TRUE}</definedName>
    <definedName name="x" localSheetId="4">#REF!</definedName>
    <definedName name="x" localSheetId="5">#REF!</definedName>
    <definedName name="x">#REF!</definedName>
    <definedName name="xx">#REF!</definedName>
    <definedName name="Y22EL" localSheetId="4">#REF!</definedName>
    <definedName name="Y22EL" localSheetId="5">#REF!</definedName>
    <definedName name="Y22EL">#REF!</definedName>
    <definedName name="Y22JH" localSheetId="4">#REF!</definedName>
    <definedName name="Y22JH" localSheetId="5">#REF!</definedName>
    <definedName name="Y22JH">#REF!</definedName>
    <definedName name="Y32JH" localSheetId="4">#REF!</definedName>
    <definedName name="Y32JH" localSheetId="5">#REF!</definedName>
    <definedName name="Y32JH">#REF!</definedName>
    <definedName name="Y33JH" localSheetId="4">#REF!</definedName>
    <definedName name="Y33JH" localSheetId="5">#REF!</definedName>
    <definedName name="Y33JH">#REF!</definedName>
    <definedName name="Y42JH" localSheetId="4">#REF!</definedName>
    <definedName name="Y42JH" localSheetId="5">#REF!</definedName>
    <definedName name="Y42JH">#REF!</definedName>
    <definedName name="Y43JH" localSheetId="4">#REF!</definedName>
    <definedName name="Y43JH" localSheetId="5">#REF!</definedName>
    <definedName name="Y43JH">#REF!</definedName>
    <definedName name="Y44EL" localSheetId="4">#REF!</definedName>
    <definedName name="Y44EL" localSheetId="5">#REF!</definedName>
    <definedName name="Y44EL">#REF!</definedName>
    <definedName name="Y44JH" localSheetId="4">#REF!</definedName>
    <definedName name="Y44JH" localSheetId="5">#REF!</definedName>
    <definedName name="Y44JH">#REF!</definedName>
    <definedName name="yuf" hidden="1">{"TAB1",#N/A,TRUE,"GENERAL";"TAB2",#N/A,TRUE,"GENERAL";"TAB3",#N/A,TRUE,"GENERAL";"TAB4",#N/A,TRUE,"GENERAL";"TAB5",#N/A,TRUE,"GENERAL"}</definedName>
    <definedName name="YUYYYY" localSheetId="4">#REF!</definedName>
    <definedName name="YUYYYY" localSheetId="5">#REF!</definedName>
    <definedName name="YUYYYY">#REF!</definedName>
    <definedName name="Z_91E95AE5_DCC2_11D0_8DF1_00805F2A002D_.wvu.Cols" hidden="1">'[61]Seguimiento CSF'!$L$1:$N$65536,'[61]Seguimiento CSF'!$R$1:$BU$65536</definedName>
    <definedName name="Z_91E95AE6_DCC2_11D0_8DF1_00805F2A002D_.wvu.Cols" hidden="1">'[61]Seguimiento CSF'!$L$1:$N$65536,'[61]Seguimiento CSF'!$Q$1:$AD$65536</definedName>
    <definedName name="Z_91E95AE6_DCC2_11D0_8DF1_00805F2A002D_.wvu.Rows" hidden="1">'[61]Seguimiento CSF'!#REF!,'[61]Seguimiento CSF'!#REF!</definedName>
    <definedName name="Z_91E95AE7_DCC2_11D0_8DF1_00805F2A002D_.wvu.Cols" hidden="1">'[61]Resumen MES OPEF'!$C$1:$C$65536,'[61]Resumen MES OPEF'!$N$1:$N$65536,'[61]Resumen MES OPEF'!$Y$1:$Y$65536,'[61]Resumen MES OPEF'!$AL$1:$AL$65536,'[61]Resumen MES OPEF'!$AV$1:$AV$65536,'[61]Resumen MES OPEF'!$BG$1:$BG$65536,'[61]Resumen MES OPEF'!$BR$1:$BR$65536,'[61]Resumen MES OPEF'!$CC$1:$CC$65536</definedName>
    <definedName name="Z_91E95AE8_DCC2_11D0_8DF1_00805F2A002D_.wvu.Cols" hidden="1">'[61]Seguimiento CSF'!$L$1:$N$65536,'[61]Seguimiento CSF'!$R$1:$AD$65536,'[61]Seguimiento CSF'!$AY$1:$AY$65536,'[61]Seguimiento CSF'!$BH$1:$BH$65536,'[61]Seguimiento CSF'!$BQ$1:$BQ$65536</definedName>
    <definedName name="Z_91E95AE9_DCC2_11D0_8DF1_00805F2A002D_.wvu.Cols" hidden="1">'[61]Seguimiento CSF'!$L$1:$N$65536,'[61]Seguimiento CSF'!$R$1:$AD$65536,'[61]Seguimiento CSF'!$AH$1:$AY$65536,'[61]Seguimiento CSF'!$BA$1:$BH$65536,'[61]Seguimiento CSF'!$BJ$1:$BQ$65536,'[61]Seguimiento CSF'!$BS$1:$CF$65536</definedName>
    <definedName name="Z_91E95AEB_DCC2_11D0_8DF1_00805F2A002D_.wvu.Cols" hidden="1">'[61]Resumen OPEF'!$E$1:$J$65536,'[61]Resumen OPEF'!$M$1:$Q$65536</definedName>
    <definedName name="Z_91E95AEC_DCC2_11D0_8DF1_00805F2A002D_.wvu.Cols" hidden="1">'[61]Resumen OPEF'!$C$1:$C$65536,'[61]Resumen OPEF'!$E$1:$E$65536,'[61]Resumen OPEF'!$H$1:$I$65536,'[61]Resumen OPEF'!$K$1:$L$65536,'[61]Resumen OPEF'!$O$1:$O$65536</definedName>
    <definedName name="zonificacion" localSheetId="4">'[3]base de datos'!$G$14:$G$33</definedName>
    <definedName name="zonificacion" localSheetId="5">'[3]base de datos'!$G$14:$G$33</definedName>
    <definedName name="zonificacion" localSheetId="1">'[4]base de datos'!$G$14:$G$33</definedName>
    <definedName name="zonificacion">'[3]base de datos'!$G$14:$G$33</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89" i="45" l="1"/>
  <c r="F88" i="45"/>
  <c r="F87" i="45"/>
  <c r="F86" i="45"/>
  <c r="F85" i="45"/>
  <c r="F84" i="45"/>
  <c r="F83" i="45"/>
  <c r="F82" i="45"/>
  <c r="F81" i="45"/>
  <c r="F80" i="45"/>
  <c r="F79" i="45"/>
  <c r="F78" i="45"/>
  <c r="F77" i="45"/>
  <c r="F76" i="45"/>
  <c r="F75" i="45"/>
  <c r="F74" i="45"/>
  <c r="F73" i="45"/>
  <c r="F72" i="45"/>
  <c r="F71" i="45"/>
  <c r="F70" i="45"/>
  <c r="F69" i="45"/>
  <c r="F68" i="45"/>
  <c r="F67" i="45"/>
  <c r="F66" i="45"/>
  <c r="F65" i="45"/>
  <c r="F64" i="45"/>
  <c r="F63" i="45"/>
  <c r="F62" i="45"/>
  <c r="F61" i="45"/>
  <c r="F60" i="45"/>
  <c r="F59" i="45"/>
  <c r="F58" i="45"/>
  <c r="F57" i="45"/>
  <c r="E50" i="45" s="1"/>
  <c r="F56" i="45"/>
  <c r="F55" i="45"/>
  <c r="F54" i="45"/>
  <c r="F53" i="45"/>
  <c r="F52" i="45"/>
  <c r="F51" i="45"/>
  <c r="F49" i="45"/>
  <c r="F48" i="45"/>
  <c r="F47" i="45"/>
  <c r="F46" i="45"/>
  <c r="F45" i="45"/>
  <c r="F44" i="45"/>
  <c r="F43" i="45"/>
  <c r="F42" i="45"/>
  <c r="F41" i="45"/>
  <c r="F40" i="45"/>
  <c r="F39" i="45"/>
  <c r="F38" i="45"/>
  <c r="F37" i="45"/>
  <c r="F36" i="45"/>
  <c r="F35" i="45"/>
  <c r="F34" i="45"/>
  <c r="F33" i="45"/>
  <c r="F32" i="45"/>
  <c r="F31" i="45"/>
  <c r="F30" i="45"/>
  <c r="F29" i="45"/>
  <c r="F28" i="45"/>
  <c r="F27" i="45"/>
  <c r="F26" i="45"/>
  <c r="F25" i="45"/>
  <c r="F24" i="45"/>
  <c r="F23" i="45"/>
  <c r="F22" i="45"/>
  <c r="F21" i="45"/>
  <c r="F20" i="45"/>
  <c r="F19" i="45"/>
  <c r="F18" i="45"/>
  <c r="F17" i="45"/>
  <c r="F16" i="45"/>
  <c r="F15" i="45"/>
  <c r="F14" i="45"/>
  <c r="F13" i="45"/>
  <c r="F12" i="45"/>
  <c r="F11" i="45"/>
  <c r="F10" i="45"/>
  <c r="F9" i="45"/>
  <c r="F8" i="45"/>
  <c r="M8" i="40"/>
  <c r="E7" i="45" l="1"/>
  <c r="E90" i="45" s="1"/>
  <c r="C6" i="44" l="1"/>
  <c r="E91" i="45"/>
  <c r="E92" i="45" s="1"/>
  <c r="J11" i="44" l="1"/>
  <c r="D11" i="38"/>
  <c r="Q28" i="40"/>
  <c r="R28" i="40"/>
  <c r="S28" i="40"/>
  <c r="T28" i="40"/>
  <c r="U28" i="40"/>
  <c r="Q29" i="40"/>
  <c r="R29" i="40"/>
  <c r="S29" i="40"/>
  <c r="T29" i="40"/>
  <c r="U29" i="40"/>
  <c r="Q30" i="40"/>
  <c r="R30" i="40"/>
  <c r="S30" i="40"/>
  <c r="T30" i="40"/>
  <c r="U30" i="40"/>
  <c r="Q31" i="40"/>
  <c r="R31" i="40"/>
  <c r="S31" i="40"/>
  <c r="T31" i="40"/>
  <c r="U31" i="40"/>
  <c r="Q32" i="40"/>
  <c r="R32" i="40"/>
  <c r="S32" i="40"/>
  <c r="T32" i="40"/>
  <c r="U32" i="40"/>
  <c r="Q33" i="40"/>
  <c r="R33" i="40"/>
  <c r="S33" i="40"/>
  <c r="T33" i="40"/>
  <c r="U33" i="40"/>
  <c r="P33" i="40"/>
  <c r="P32" i="40"/>
  <c r="P31" i="40"/>
  <c r="P30" i="40"/>
  <c r="P29" i="40"/>
  <c r="P28" i="40"/>
  <c r="Q8" i="40"/>
  <c r="R8" i="40"/>
  <c r="S8" i="40"/>
  <c r="T8" i="40"/>
  <c r="U8" i="40"/>
  <c r="V8" i="40"/>
  <c r="Q9" i="40"/>
  <c r="R9" i="40"/>
  <c r="S9" i="40"/>
  <c r="T9" i="40"/>
  <c r="U9" i="40"/>
  <c r="V9" i="40"/>
  <c r="Q10" i="40"/>
  <c r="R10" i="40"/>
  <c r="S10" i="40"/>
  <c r="T10" i="40"/>
  <c r="U10" i="40"/>
  <c r="V10" i="40"/>
  <c r="Q11" i="40"/>
  <c r="R11" i="40"/>
  <c r="S11" i="40"/>
  <c r="T11" i="40"/>
  <c r="U11" i="40"/>
  <c r="V11" i="40"/>
  <c r="Q12" i="40"/>
  <c r="R12" i="40"/>
  <c r="S12" i="40"/>
  <c r="T12" i="40"/>
  <c r="U12" i="40"/>
  <c r="V12" i="40"/>
  <c r="Q13" i="40"/>
  <c r="R13" i="40"/>
  <c r="S13" i="40"/>
  <c r="T13" i="40"/>
  <c r="U13" i="40"/>
  <c r="V13" i="40"/>
  <c r="Q14" i="40"/>
  <c r="R14" i="40"/>
  <c r="S14" i="40"/>
  <c r="T14" i="40"/>
  <c r="U14" i="40"/>
  <c r="V14" i="40"/>
  <c r="Q15" i="40"/>
  <c r="R15" i="40"/>
  <c r="S15" i="40"/>
  <c r="T15" i="40"/>
  <c r="U15" i="40"/>
  <c r="V15" i="40"/>
  <c r="Q16" i="40"/>
  <c r="R16" i="40"/>
  <c r="S16" i="40"/>
  <c r="T16" i="40"/>
  <c r="U16" i="40"/>
  <c r="V16" i="40"/>
  <c r="P9" i="40"/>
  <c r="P10" i="40"/>
  <c r="P11" i="40"/>
  <c r="P12" i="40"/>
  <c r="P13" i="40"/>
  <c r="P14" i="40"/>
  <c r="P15" i="40"/>
  <c r="P16" i="40"/>
  <c r="P8" i="40"/>
  <c r="J36" i="44"/>
  <c r="J35" i="44"/>
  <c r="H34" i="44"/>
  <c r="H33" i="44"/>
  <c r="H32" i="44"/>
  <c r="H31" i="44"/>
  <c r="H30" i="44"/>
  <c r="H27" i="44"/>
  <c r="J27" i="44" s="1"/>
  <c r="J26" i="44"/>
  <c r="J25" i="44"/>
  <c r="J24" i="44"/>
  <c r="J22" i="44"/>
  <c r="J21" i="44" s="1"/>
  <c r="J19" i="44"/>
  <c r="I16" i="44"/>
  <c r="F16" i="44"/>
  <c r="I15" i="44"/>
  <c r="F15" i="44"/>
  <c r="J13" i="44"/>
  <c r="J12" i="44"/>
  <c r="J15" i="44" l="1"/>
  <c r="J16" i="44"/>
  <c r="J10" i="44" s="1"/>
  <c r="J23" i="44"/>
  <c r="S4" i="42" l="1"/>
  <c r="T4" i="42"/>
  <c r="U4" i="42"/>
  <c r="V4" i="42"/>
  <c r="W4" i="42"/>
  <c r="X4" i="42"/>
  <c r="S5" i="42"/>
  <c r="T5" i="42"/>
  <c r="U5" i="42"/>
  <c r="V5" i="42"/>
  <c r="W5" i="42"/>
  <c r="X5" i="42"/>
  <c r="S6" i="42"/>
  <c r="T6" i="42"/>
  <c r="U6" i="42"/>
  <c r="V6" i="42"/>
  <c r="W6" i="42"/>
  <c r="X6" i="42"/>
  <c r="S7" i="42"/>
  <c r="T7" i="42"/>
  <c r="U7" i="42"/>
  <c r="V7" i="42"/>
  <c r="W7" i="42"/>
  <c r="X7" i="42"/>
  <c r="S8" i="42"/>
  <c r="T8" i="42"/>
  <c r="U8" i="42"/>
  <c r="V8" i="42"/>
  <c r="W8" i="42"/>
  <c r="X8" i="42"/>
  <c r="S9" i="42"/>
  <c r="T9" i="42"/>
  <c r="U9" i="42"/>
  <c r="V9" i="42"/>
  <c r="W9" i="42"/>
  <c r="X9" i="42"/>
  <c r="S10" i="42"/>
  <c r="T10" i="42"/>
  <c r="U10" i="42"/>
  <c r="V10" i="42"/>
  <c r="W10" i="42"/>
  <c r="X10" i="42"/>
  <c r="R5" i="42"/>
  <c r="R6" i="42"/>
  <c r="R7" i="42"/>
  <c r="R8" i="42"/>
  <c r="R9" i="42"/>
  <c r="R10" i="42"/>
  <c r="R4" i="42"/>
  <c r="L36" i="35"/>
  <c r="M36" i="35"/>
  <c r="N36" i="35"/>
  <c r="O36" i="35"/>
  <c r="P36" i="35"/>
  <c r="Q36" i="35"/>
  <c r="L37" i="35"/>
  <c r="M37" i="35"/>
  <c r="N37" i="35"/>
  <c r="O37" i="35"/>
  <c r="P37" i="35"/>
  <c r="Q37" i="35"/>
  <c r="L38" i="35"/>
  <c r="M38" i="35"/>
  <c r="N38" i="35"/>
  <c r="O38" i="35"/>
  <c r="P38" i="35"/>
  <c r="Q38" i="35"/>
  <c r="L39" i="35"/>
  <c r="M39" i="35"/>
  <c r="N39" i="35"/>
  <c r="O39" i="35"/>
  <c r="P39" i="35"/>
  <c r="Q39" i="35"/>
  <c r="L40" i="35"/>
  <c r="M40" i="35"/>
  <c r="N40" i="35"/>
  <c r="O40" i="35"/>
  <c r="P40" i="35"/>
  <c r="Q40" i="35"/>
  <c r="L41" i="35"/>
  <c r="M41" i="35"/>
  <c r="N41" i="35"/>
  <c r="O41" i="35"/>
  <c r="P41" i="35"/>
  <c r="Q41" i="35"/>
  <c r="L42" i="35"/>
  <c r="M42" i="35"/>
  <c r="N42" i="35"/>
  <c r="O42" i="35"/>
  <c r="P42" i="35"/>
  <c r="Q42" i="35"/>
  <c r="L43" i="35"/>
  <c r="M43" i="35"/>
  <c r="N43" i="35"/>
  <c r="O43" i="35"/>
  <c r="P43" i="35"/>
  <c r="Q43" i="35"/>
  <c r="K37" i="35"/>
  <c r="K38" i="35"/>
  <c r="K39" i="35"/>
  <c r="K40" i="35"/>
  <c r="K41" i="35"/>
  <c r="K42" i="35"/>
  <c r="K43" i="35"/>
  <c r="K36" i="35"/>
  <c r="C67" i="39"/>
  <c r="C66" i="39"/>
  <c r="C65" i="39"/>
  <c r="C64" i="39"/>
  <c r="C63" i="39"/>
  <c r="C62" i="39"/>
  <c r="C61" i="39"/>
  <c r="C60" i="39"/>
  <c r="C59" i="39"/>
  <c r="C58" i="39"/>
  <c r="C57" i="39"/>
  <c r="C56" i="39"/>
  <c r="C55" i="39"/>
  <c r="C54" i="39"/>
  <c r="C53" i="39"/>
  <c r="C52" i="39"/>
  <c r="C51" i="39"/>
  <c r="C50" i="39"/>
  <c r="C49" i="39"/>
  <c r="C48" i="39"/>
  <c r="C47" i="39"/>
  <c r="C46" i="39"/>
  <c r="C45" i="39"/>
  <c r="C44" i="39"/>
  <c r="C43" i="39"/>
  <c r="C42" i="39"/>
  <c r="C39" i="39"/>
  <c r="C38" i="39"/>
  <c r="C37" i="39"/>
  <c r="C36" i="39"/>
  <c r="C35" i="39"/>
  <c r="C34" i="39"/>
  <c r="C33" i="39"/>
  <c r="C32" i="39"/>
  <c r="C31" i="39"/>
  <c r="C30" i="39"/>
  <c r="C29" i="39"/>
  <c r="C28" i="39"/>
  <c r="C27" i="39"/>
  <c r="C26" i="39"/>
  <c r="C25" i="39"/>
  <c r="C24" i="39"/>
  <c r="C23" i="39"/>
  <c r="C22" i="39"/>
  <c r="C21" i="39"/>
  <c r="C20" i="39"/>
  <c r="C19" i="39"/>
  <c r="C18" i="39"/>
  <c r="C17" i="39"/>
  <c r="C16" i="39"/>
  <c r="C14" i="39"/>
  <c r="C13" i="39"/>
  <c r="C12" i="39"/>
  <c r="C11" i="39"/>
  <c r="C10" i="39"/>
  <c r="C9" i="39"/>
  <c r="C8" i="39"/>
  <c r="C7" i="39"/>
  <c r="C6" i="39"/>
  <c r="C5" i="39"/>
  <c r="P89" i="20"/>
  <c r="P90" i="20"/>
  <c r="BW7" i="20"/>
  <c r="BX7" i="20"/>
  <c r="BY7" i="20"/>
  <c r="BZ7" i="20"/>
  <c r="CA7" i="20"/>
  <c r="CB7" i="20"/>
  <c r="CC7" i="20"/>
  <c r="CD7" i="20"/>
  <c r="BW8" i="20"/>
  <c r="BX8" i="20"/>
  <c r="BY8" i="20"/>
  <c r="BZ8" i="20"/>
  <c r="CA8" i="20"/>
  <c r="CB8" i="20"/>
  <c r="CC8" i="20"/>
  <c r="CD8" i="20"/>
  <c r="BW9" i="20"/>
  <c r="BX9" i="20"/>
  <c r="BY9" i="20"/>
  <c r="BZ9" i="20"/>
  <c r="CA9" i="20"/>
  <c r="CB9" i="20"/>
  <c r="CC9" i="20"/>
  <c r="CD9" i="20"/>
  <c r="BW10" i="20"/>
  <c r="BX10" i="20"/>
  <c r="BY10" i="20"/>
  <c r="BZ10" i="20"/>
  <c r="CA10" i="20"/>
  <c r="CB10" i="20"/>
  <c r="CC10" i="20"/>
  <c r="CD10" i="20"/>
  <c r="BW11" i="20"/>
  <c r="BX11" i="20"/>
  <c r="BY11" i="20"/>
  <c r="BZ11" i="20"/>
  <c r="CA11" i="20"/>
  <c r="CB11" i="20"/>
  <c r="CC11" i="20"/>
  <c r="CD11" i="20"/>
  <c r="BW12" i="20"/>
  <c r="BX12" i="20"/>
  <c r="BY12" i="20"/>
  <c r="BZ12" i="20"/>
  <c r="CA12" i="20"/>
  <c r="CB12" i="20"/>
  <c r="CC12" i="20"/>
  <c r="CD12" i="20"/>
  <c r="BW13" i="20"/>
  <c r="BX13" i="20"/>
  <c r="BY13" i="20"/>
  <c r="BZ13" i="20"/>
  <c r="CA13" i="20"/>
  <c r="CB13" i="20"/>
  <c r="CC13" i="20"/>
  <c r="CD13" i="20"/>
  <c r="BW14" i="20"/>
  <c r="BX14" i="20"/>
  <c r="BY14" i="20"/>
  <c r="BZ14" i="20"/>
  <c r="CA14" i="20"/>
  <c r="CB14" i="20"/>
  <c r="CC14" i="20"/>
  <c r="CD14" i="20"/>
  <c r="BW15" i="20"/>
  <c r="BX15" i="20"/>
  <c r="BY15" i="20"/>
  <c r="BZ15" i="20"/>
  <c r="CA15" i="20"/>
  <c r="CB15" i="20"/>
  <c r="CC15" i="20"/>
  <c r="CD15" i="20"/>
  <c r="BW16" i="20"/>
  <c r="BX16" i="20"/>
  <c r="BY16" i="20"/>
  <c r="BZ16" i="20"/>
  <c r="CA16" i="20"/>
  <c r="CB16" i="20"/>
  <c r="CC16" i="20"/>
  <c r="CD16" i="20"/>
  <c r="BW17" i="20"/>
  <c r="BX17" i="20"/>
  <c r="BY17" i="20"/>
  <c r="BZ17" i="20"/>
  <c r="CA17" i="20"/>
  <c r="CB17" i="20"/>
  <c r="CC17" i="20"/>
  <c r="CD17" i="20"/>
  <c r="BW18" i="20"/>
  <c r="BX18" i="20"/>
  <c r="BY18" i="20"/>
  <c r="BZ18" i="20"/>
  <c r="CA18" i="20"/>
  <c r="CB18" i="20"/>
  <c r="CC18" i="20"/>
  <c r="CD18" i="20"/>
  <c r="BW19" i="20"/>
  <c r="BX19" i="20"/>
  <c r="BY19" i="20"/>
  <c r="BZ19" i="20"/>
  <c r="CA19" i="20"/>
  <c r="CB19" i="20"/>
  <c r="CC19" i="20"/>
  <c r="CD19" i="20"/>
  <c r="BW20" i="20"/>
  <c r="BX20" i="20"/>
  <c r="BY20" i="20"/>
  <c r="BZ20" i="20"/>
  <c r="CA20" i="20"/>
  <c r="CB20" i="20"/>
  <c r="CC20" i="20"/>
  <c r="CD20" i="20"/>
  <c r="BW21" i="20"/>
  <c r="BX21" i="20"/>
  <c r="BY21" i="20"/>
  <c r="BZ21" i="20"/>
  <c r="CA21" i="20"/>
  <c r="CB21" i="20"/>
  <c r="CC21" i="20"/>
  <c r="CD21" i="20"/>
  <c r="BW22" i="20"/>
  <c r="BX22" i="20"/>
  <c r="BY22" i="20"/>
  <c r="BZ22" i="20"/>
  <c r="CA22" i="20"/>
  <c r="CB22" i="20"/>
  <c r="CC22" i="20"/>
  <c r="CD22" i="20"/>
  <c r="BW23" i="20"/>
  <c r="BX23" i="20"/>
  <c r="BY23" i="20"/>
  <c r="BZ23" i="20"/>
  <c r="CA23" i="20"/>
  <c r="CB23" i="20"/>
  <c r="CC23" i="20"/>
  <c r="CD23" i="20"/>
  <c r="BW24" i="20"/>
  <c r="BX24" i="20"/>
  <c r="BY24" i="20"/>
  <c r="BZ24" i="20"/>
  <c r="CA24" i="20"/>
  <c r="CB24" i="20"/>
  <c r="CC24" i="20"/>
  <c r="CD24" i="20"/>
  <c r="BW25" i="20"/>
  <c r="BX25" i="20"/>
  <c r="BY25" i="20"/>
  <c r="BZ25" i="20"/>
  <c r="CA25" i="20"/>
  <c r="CB25" i="20"/>
  <c r="CC25" i="20"/>
  <c r="CD25" i="20"/>
  <c r="BW26" i="20"/>
  <c r="BX26" i="20"/>
  <c r="BY26" i="20"/>
  <c r="BZ26" i="20"/>
  <c r="CA26" i="20"/>
  <c r="CB26" i="20"/>
  <c r="CC26" i="20"/>
  <c r="CD26" i="20"/>
  <c r="BW27" i="20"/>
  <c r="BX27" i="20"/>
  <c r="BY27" i="20"/>
  <c r="BZ27" i="20"/>
  <c r="CA27" i="20"/>
  <c r="CB27" i="20"/>
  <c r="CC27" i="20"/>
  <c r="CD27" i="20"/>
  <c r="BW28" i="20"/>
  <c r="BX28" i="20"/>
  <c r="BY28" i="20"/>
  <c r="BZ28" i="20"/>
  <c r="CA28" i="20"/>
  <c r="CB28" i="20"/>
  <c r="CC28" i="20"/>
  <c r="CD28" i="20"/>
  <c r="BW29" i="20"/>
  <c r="BX29" i="20"/>
  <c r="BY29" i="20"/>
  <c r="BZ29" i="20"/>
  <c r="CA29" i="20"/>
  <c r="CB29" i="20"/>
  <c r="CC29" i="20"/>
  <c r="CD29" i="20"/>
  <c r="BW30" i="20"/>
  <c r="BX30" i="20"/>
  <c r="BY30" i="20"/>
  <c r="BZ30" i="20"/>
  <c r="CA30" i="20"/>
  <c r="CB30" i="20"/>
  <c r="CC30" i="20"/>
  <c r="CD30" i="20"/>
  <c r="BW31" i="20"/>
  <c r="BX31" i="20"/>
  <c r="BY31" i="20"/>
  <c r="BZ31" i="20"/>
  <c r="CA31" i="20"/>
  <c r="CB31" i="20"/>
  <c r="CC31" i="20"/>
  <c r="CD31" i="20"/>
  <c r="BW32" i="20"/>
  <c r="BX32" i="20"/>
  <c r="BY32" i="20"/>
  <c r="BZ32" i="20"/>
  <c r="CA32" i="20"/>
  <c r="CB32" i="20"/>
  <c r="CC32" i="20"/>
  <c r="CD32" i="20"/>
  <c r="BW33" i="20"/>
  <c r="BX33" i="20"/>
  <c r="BY33" i="20"/>
  <c r="BZ33" i="20"/>
  <c r="CA33" i="20"/>
  <c r="CB33" i="20"/>
  <c r="CC33" i="20"/>
  <c r="CD33" i="20"/>
  <c r="BW34" i="20"/>
  <c r="BX34" i="20"/>
  <c r="BY34" i="20"/>
  <c r="BZ34" i="20"/>
  <c r="CA34" i="20"/>
  <c r="CB34" i="20"/>
  <c r="CC34" i="20"/>
  <c r="CD34" i="20"/>
  <c r="BW35" i="20"/>
  <c r="BX35" i="20"/>
  <c r="BY35" i="20"/>
  <c r="BZ35" i="20"/>
  <c r="CA35" i="20"/>
  <c r="CB35" i="20"/>
  <c r="CC35" i="20"/>
  <c r="CD35" i="20"/>
  <c r="BW36" i="20"/>
  <c r="BX36" i="20"/>
  <c r="BY36" i="20"/>
  <c r="BZ36" i="20"/>
  <c r="CA36" i="20"/>
  <c r="CB36" i="20"/>
  <c r="CC36" i="20"/>
  <c r="CD36" i="20"/>
  <c r="BW37" i="20"/>
  <c r="BX37" i="20"/>
  <c r="BY37" i="20"/>
  <c r="BZ37" i="20"/>
  <c r="CA37" i="20"/>
  <c r="CB37" i="20"/>
  <c r="CC37" i="20"/>
  <c r="CD37" i="20"/>
  <c r="BW38" i="20"/>
  <c r="BX38" i="20"/>
  <c r="BY38" i="20"/>
  <c r="BZ38" i="20"/>
  <c r="CA38" i="20"/>
  <c r="CB38" i="20"/>
  <c r="CC38" i="20"/>
  <c r="CD38" i="20"/>
  <c r="BW39" i="20"/>
  <c r="BX39" i="20"/>
  <c r="BY39" i="20"/>
  <c r="BZ39" i="20"/>
  <c r="CA39" i="20"/>
  <c r="CB39" i="20"/>
  <c r="CC39" i="20"/>
  <c r="CD39" i="20"/>
  <c r="BW40" i="20"/>
  <c r="BX40" i="20"/>
  <c r="BY40" i="20"/>
  <c r="BZ40" i="20"/>
  <c r="CA40" i="20"/>
  <c r="CB40" i="20"/>
  <c r="CC40" i="20"/>
  <c r="CD40" i="20"/>
  <c r="BW41" i="20"/>
  <c r="BX41" i="20"/>
  <c r="BY41" i="20"/>
  <c r="BZ41" i="20"/>
  <c r="CA41" i="20"/>
  <c r="CB41" i="20"/>
  <c r="CC41" i="20"/>
  <c r="CD41" i="20"/>
  <c r="BW42" i="20"/>
  <c r="BX42" i="20"/>
  <c r="BY42" i="20"/>
  <c r="BZ42" i="20"/>
  <c r="CA42" i="20"/>
  <c r="CB42" i="20"/>
  <c r="CC42" i="20"/>
  <c r="CD42" i="20"/>
  <c r="BW43" i="20"/>
  <c r="BX43" i="20"/>
  <c r="BY43" i="20"/>
  <c r="BZ43" i="20"/>
  <c r="CA43" i="20"/>
  <c r="CB43" i="20"/>
  <c r="CC43" i="20"/>
  <c r="CD43" i="20"/>
  <c r="BW44" i="20"/>
  <c r="BX44" i="20"/>
  <c r="BY44" i="20"/>
  <c r="BZ44" i="20"/>
  <c r="CA44" i="20"/>
  <c r="CB44" i="20"/>
  <c r="CC44" i="20"/>
  <c r="CD44" i="20"/>
  <c r="BW45" i="20"/>
  <c r="BX45" i="20"/>
  <c r="BY45" i="20"/>
  <c r="BZ45" i="20"/>
  <c r="CA45" i="20"/>
  <c r="CB45" i="20"/>
  <c r="CC45" i="20"/>
  <c r="CD45" i="20"/>
  <c r="BW46" i="20"/>
  <c r="BX46" i="20"/>
  <c r="BY46" i="20"/>
  <c r="BZ46" i="20"/>
  <c r="CA46" i="20"/>
  <c r="CB46" i="20"/>
  <c r="CC46" i="20"/>
  <c r="CD46" i="20"/>
  <c r="BW47" i="20"/>
  <c r="BX47" i="20"/>
  <c r="BY47" i="20"/>
  <c r="BZ47" i="20"/>
  <c r="CA47" i="20"/>
  <c r="CB47" i="20"/>
  <c r="CC47" i="20"/>
  <c r="CD47" i="20"/>
  <c r="BW48" i="20"/>
  <c r="BX48" i="20"/>
  <c r="BY48" i="20"/>
  <c r="BZ48" i="20"/>
  <c r="CA48" i="20"/>
  <c r="CB48" i="20"/>
  <c r="CC48" i="20"/>
  <c r="CD48" i="20"/>
  <c r="BW49" i="20"/>
  <c r="BX49" i="20"/>
  <c r="BY49" i="20"/>
  <c r="BZ49" i="20"/>
  <c r="CA49" i="20"/>
  <c r="CB49" i="20"/>
  <c r="CC49" i="20"/>
  <c r="CD49" i="20"/>
  <c r="BW50" i="20"/>
  <c r="BX50" i="20"/>
  <c r="BY50" i="20"/>
  <c r="BZ50" i="20"/>
  <c r="CA50" i="20"/>
  <c r="CB50" i="20"/>
  <c r="CC50" i="20"/>
  <c r="CD50" i="20"/>
  <c r="BW51" i="20"/>
  <c r="BX51" i="20"/>
  <c r="BY51" i="20"/>
  <c r="BZ51" i="20"/>
  <c r="CA51" i="20"/>
  <c r="CB51" i="20"/>
  <c r="CC51" i="20"/>
  <c r="CD51" i="20"/>
  <c r="BW52" i="20"/>
  <c r="BX52" i="20"/>
  <c r="BY52" i="20"/>
  <c r="BZ52" i="20"/>
  <c r="CA52" i="20"/>
  <c r="CB52" i="20"/>
  <c r="CC52" i="20"/>
  <c r="CD52" i="20"/>
  <c r="BW53" i="20"/>
  <c r="BX53" i="20"/>
  <c r="BY53" i="20"/>
  <c r="BZ53" i="20"/>
  <c r="CA53" i="20"/>
  <c r="CB53" i="20"/>
  <c r="CC53" i="20"/>
  <c r="CD53" i="20"/>
  <c r="BW54" i="20"/>
  <c r="BX54" i="20"/>
  <c r="BY54" i="20"/>
  <c r="BZ54" i="20"/>
  <c r="CA54" i="20"/>
  <c r="CB54" i="20"/>
  <c r="CC54" i="20"/>
  <c r="CD54" i="20"/>
  <c r="BW55" i="20"/>
  <c r="BX55" i="20"/>
  <c r="BY55" i="20"/>
  <c r="BZ55" i="20"/>
  <c r="CA55" i="20"/>
  <c r="CB55" i="20"/>
  <c r="CC55" i="20"/>
  <c r="CD55" i="20"/>
  <c r="BW56" i="20"/>
  <c r="BX56" i="20"/>
  <c r="BY56" i="20"/>
  <c r="BZ56" i="20"/>
  <c r="CA56" i="20"/>
  <c r="CB56" i="20"/>
  <c r="CC56" i="20"/>
  <c r="CD56" i="20"/>
  <c r="BW57" i="20"/>
  <c r="BX57" i="20"/>
  <c r="BY57" i="20"/>
  <c r="BZ57" i="20"/>
  <c r="CA57" i="20"/>
  <c r="CB57" i="20"/>
  <c r="CC57" i="20"/>
  <c r="CD57" i="20"/>
  <c r="BW58" i="20"/>
  <c r="BX58" i="20"/>
  <c r="BY58" i="20"/>
  <c r="BZ58" i="20"/>
  <c r="CA58" i="20"/>
  <c r="CB58" i="20"/>
  <c r="CC58" i="20"/>
  <c r="CD58" i="20"/>
  <c r="BW59" i="20"/>
  <c r="BX59" i="20"/>
  <c r="BY59" i="20"/>
  <c r="BZ59" i="20"/>
  <c r="CA59" i="20"/>
  <c r="CB59" i="20"/>
  <c r="CC59" i="20"/>
  <c r="CD59" i="20"/>
  <c r="BW60" i="20"/>
  <c r="BX60" i="20"/>
  <c r="BY60" i="20"/>
  <c r="BZ60" i="20"/>
  <c r="CA60" i="20"/>
  <c r="CB60" i="20"/>
  <c r="CC60" i="20"/>
  <c r="CD60" i="20"/>
  <c r="BW61" i="20"/>
  <c r="BX61" i="20"/>
  <c r="BY61" i="20"/>
  <c r="BZ61" i="20"/>
  <c r="CA61" i="20"/>
  <c r="CB61" i="20"/>
  <c r="CC61" i="20"/>
  <c r="CD61" i="20"/>
  <c r="BW62" i="20"/>
  <c r="BX62" i="20"/>
  <c r="BY62" i="20"/>
  <c r="BZ62" i="20"/>
  <c r="CA62" i="20"/>
  <c r="CB62" i="20"/>
  <c r="CC62" i="20"/>
  <c r="CD62" i="20"/>
  <c r="BW63" i="20"/>
  <c r="BX63" i="20"/>
  <c r="BY63" i="20"/>
  <c r="BZ63" i="20"/>
  <c r="CA63" i="20"/>
  <c r="CB63" i="20"/>
  <c r="CC63" i="20"/>
  <c r="CD63" i="20"/>
  <c r="BW64" i="20"/>
  <c r="BX64" i="20"/>
  <c r="BY64" i="20"/>
  <c r="BZ64" i="20"/>
  <c r="CA64" i="20"/>
  <c r="CB64" i="20"/>
  <c r="CC64" i="20"/>
  <c r="CD64" i="20"/>
  <c r="BW65" i="20"/>
  <c r="BX65" i="20"/>
  <c r="BY65" i="20"/>
  <c r="BZ65" i="20"/>
  <c r="CA65" i="20"/>
  <c r="CB65" i="20"/>
  <c r="CC65" i="20"/>
  <c r="CD65" i="20"/>
  <c r="BW66" i="20"/>
  <c r="BX66" i="20"/>
  <c r="BY66" i="20"/>
  <c r="BZ66" i="20"/>
  <c r="CA66" i="20"/>
  <c r="CB66" i="20"/>
  <c r="CC66" i="20"/>
  <c r="CD66" i="20"/>
  <c r="BW67" i="20"/>
  <c r="BX67" i="20"/>
  <c r="BY67" i="20"/>
  <c r="BZ67" i="20"/>
  <c r="CA67" i="20"/>
  <c r="CB67" i="20"/>
  <c r="CC67" i="20"/>
  <c r="CD67" i="20"/>
  <c r="BW68" i="20"/>
  <c r="BX68" i="20"/>
  <c r="BY68" i="20"/>
  <c r="BZ68" i="20"/>
  <c r="CA68" i="20"/>
  <c r="CB68" i="20"/>
  <c r="CC68" i="20"/>
  <c r="CD68" i="20"/>
  <c r="BW69" i="20"/>
  <c r="BX69" i="20"/>
  <c r="BY69" i="20"/>
  <c r="BZ69" i="20"/>
  <c r="CA69" i="20"/>
  <c r="CB69" i="20"/>
  <c r="CC69" i="20"/>
  <c r="CD69" i="20"/>
  <c r="BW70" i="20"/>
  <c r="BX70" i="20"/>
  <c r="BY70" i="20"/>
  <c r="BZ70" i="20"/>
  <c r="CA70" i="20"/>
  <c r="CB70" i="20"/>
  <c r="CC70" i="20"/>
  <c r="CD70" i="20"/>
  <c r="BW71" i="20"/>
  <c r="BX71" i="20"/>
  <c r="BY71" i="20"/>
  <c r="BZ71" i="20"/>
  <c r="CA71" i="20"/>
  <c r="CB71" i="20"/>
  <c r="CC71" i="20"/>
  <c r="CD71" i="20"/>
  <c r="BW72" i="20"/>
  <c r="BX72" i="20"/>
  <c r="BY72" i="20"/>
  <c r="BZ72" i="20"/>
  <c r="CA72" i="20"/>
  <c r="CB72" i="20"/>
  <c r="CC72" i="20"/>
  <c r="CD72" i="20"/>
  <c r="BW73" i="20"/>
  <c r="BX73" i="20"/>
  <c r="BY73" i="20"/>
  <c r="BZ73" i="20"/>
  <c r="CA73" i="20"/>
  <c r="CB73" i="20"/>
  <c r="CC73" i="20"/>
  <c r="CD73" i="20"/>
  <c r="BW74" i="20"/>
  <c r="BX74" i="20"/>
  <c r="BY74" i="20"/>
  <c r="BZ74" i="20"/>
  <c r="CA74" i="20"/>
  <c r="CB74" i="20"/>
  <c r="CC74" i="20"/>
  <c r="CD74" i="20"/>
  <c r="BW75" i="20"/>
  <c r="BX75" i="20"/>
  <c r="BY75" i="20"/>
  <c r="BZ75" i="20"/>
  <c r="CA75" i="20"/>
  <c r="CB75" i="20"/>
  <c r="CC75" i="20"/>
  <c r="CD75" i="20"/>
  <c r="BW76" i="20"/>
  <c r="BX76" i="20"/>
  <c r="BY76" i="20"/>
  <c r="BZ76" i="20"/>
  <c r="CA76" i="20"/>
  <c r="CB76" i="20"/>
  <c r="CC76" i="20"/>
  <c r="CD76" i="20"/>
  <c r="BW77" i="20"/>
  <c r="BX77" i="20"/>
  <c r="BY77" i="20"/>
  <c r="BZ77" i="20"/>
  <c r="CA77" i="20"/>
  <c r="CB77" i="20"/>
  <c r="CC77" i="20"/>
  <c r="CD77" i="20"/>
  <c r="BW78" i="20"/>
  <c r="BX78" i="20"/>
  <c r="BY78" i="20"/>
  <c r="BZ78" i="20"/>
  <c r="CA78" i="20"/>
  <c r="CB78" i="20"/>
  <c r="CC78" i="20"/>
  <c r="CD78" i="20"/>
  <c r="BW79" i="20"/>
  <c r="BX79" i="20"/>
  <c r="BY79" i="20"/>
  <c r="BZ79" i="20"/>
  <c r="CA79" i="20"/>
  <c r="CB79" i="20"/>
  <c r="CC79" i="20"/>
  <c r="CD79" i="20"/>
  <c r="BW80" i="20"/>
  <c r="BX80" i="20"/>
  <c r="BY80" i="20"/>
  <c r="BZ80" i="20"/>
  <c r="CA80" i="20"/>
  <c r="CB80" i="20"/>
  <c r="CC80" i="20"/>
  <c r="CD80" i="20"/>
  <c r="BW81" i="20"/>
  <c r="BX81" i="20"/>
  <c r="BY81" i="20"/>
  <c r="BZ81" i="20"/>
  <c r="CA81" i="20"/>
  <c r="CB81" i="20"/>
  <c r="CC81" i="20"/>
  <c r="CD81" i="20"/>
  <c r="BW82" i="20"/>
  <c r="BX82" i="20"/>
  <c r="BY82" i="20"/>
  <c r="BZ82" i="20"/>
  <c r="CA82" i="20"/>
  <c r="CB82" i="20"/>
  <c r="CC82" i="20"/>
  <c r="CD82" i="20"/>
  <c r="BW83" i="20"/>
  <c r="BX83" i="20"/>
  <c r="BY83" i="20"/>
  <c r="BZ83" i="20"/>
  <c r="CA83" i="20"/>
  <c r="CB83" i="20"/>
  <c r="CC83" i="20"/>
  <c r="CD83" i="20"/>
  <c r="BW84" i="20"/>
  <c r="BX84" i="20"/>
  <c r="BY84" i="20"/>
  <c r="BZ84" i="20"/>
  <c r="CA84" i="20"/>
  <c r="CB84" i="20"/>
  <c r="CC84" i="20"/>
  <c r="CD84" i="20"/>
  <c r="BW85" i="20"/>
  <c r="BX85" i="20"/>
  <c r="BY85" i="20"/>
  <c r="BZ85" i="20"/>
  <c r="CA85" i="20"/>
  <c r="CB85" i="20"/>
  <c r="CC85" i="20"/>
  <c r="CD85" i="20"/>
  <c r="BW86" i="20"/>
  <c r="BX86" i="20"/>
  <c r="BY86" i="20"/>
  <c r="BZ86" i="20"/>
  <c r="CA86" i="20"/>
  <c r="CB86" i="20"/>
  <c r="CC86" i="20"/>
  <c r="CD86" i="20"/>
  <c r="BW87" i="20"/>
  <c r="BX87" i="20"/>
  <c r="BY87" i="20"/>
  <c r="BZ87" i="20"/>
  <c r="CA87" i="20"/>
  <c r="CB87" i="20"/>
  <c r="CC87" i="20"/>
  <c r="CD87" i="20"/>
  <c r="BW88" i="20"/>
  <c r="BX88" i="20"/>
  <c r="BY88" i="20"/>
  <c r="BZ88" i="20"/>
  <c r="CA88" i="20"/>
  <c r="CB88" i="20"/>
  <c r="CC88" i="20"/>
  <c r="CD88" i="20"/>
  <c r="BW89" i="20"/>
  <c r="BX89" i="20"/>
  <c r="BY89" i="20"/>
  <c r="BZ89" i="20"/>
  <c r="CA89" i="20"/>
  <c r="CB89" i="20"/>
  <c r="CC89" i="20"/>
  <c r="CD89" i="20"/>
  <c r="BW90" i="20"/>
  <c r="BX90" i="20"/>
  <c r="BY90" i="20"/>
  <c r="BZ90" i="20"/>
  <c r="CA90" i="20"/>
  <c r="CB90" i="20"/>
  <c r="CC90" i="20"/>
  <c r="CD90" i="20"/>
  <c r="BW91" i="20"/>
  <c r="BX91" i="20"/>
  <c r="BY91" i="20"/>
  <c r="BZ91" i="20"/>
  <c r="CA91" i="20"/>
  <c r="CB91" i="20"/>
  <c r="CC91" i="20"/>
  <c r="CD91" i="20"/>
  <c r="BW92" i="20"/>
  <c r="BX92" i="20"/>
  <c r="BY92" i="20"/>
  <c r="BZ92" i="20"/>
  <c r="CA92" i="20"/>
  <c r="CB92" i="20"/>
  <c r="CC92" i="20"/>
  <c r="CD92" i="20"/>
  <c r="BW93" i="20"/>
  <c r="BX93" i="20"/>
  <c r="BY93" i="20"/>
  <c r="BZ93" i="20"/>
  <c r="CA93" i="20"/>
  <c r="CB93" i="20"/>
  <c r="CC93" i="20"/>
  <c r="CD93" i="20"/>
  <c r="BW94" i="20"/>
  <c r="BX94" i="20"/>
  <c r="BY94" i="20"/>
  <c r="BZ94" i="20"/>
  <c r="CA94" i="20"/>
  <c r="CB94" i="20"/>
  <c r="CC94" i="20"/>
  <c r="CD94" i="20"/>
  <c r="BW95" i="20"/>
  <c r="BX95" i="20"/>
  <c r="BY95" i="20"/>
  <c r="BZ95" i="20"/>
  <c r="CA95" i="20"/>
  <c r="CB95" i="20"/>
  <c r="CC95" i="20"/>
  <c r="CD95" i="20"/>
  <c r="BW96" i="20"/>
  <c r="BX96" i="20"/>
  <c r="BY96" i="20"/>
  <c r="BZ96" i="20"/>
  <c r="CA96" i="20"/>
  <c r="CB96" i="20"/>
  <c r="CC96" i="20"/>
  <c r="CD96" i="20"/>
  <c r="BW97" i="20"/>
  <c r="BX97" i="20"/>
  <c r="BY97" i="20"/>
  <c r="BZ97" i="20"/>
  <c r="CA97" i="20"/>
  <c r="CB97" i="20"/>
  <c r="CC97" i="20"/>
  <c r="CD97" i="20"/>
  <c r="BW98" i="20"/>
  <c r="BX98" i="20"/>
  <c r="BY98" i="20"/>
  <c r="BZ98" i="20"/>
  <c r="CA98" i="20"/>
  <c r="CB98" i="20"/>
  <c r="CC98" i="20"/>
  <c r="CD98" i="20"/>
  <c r="BW99" i="20"/>
  <c r="BX99" i="20"/>
  <c r="BY99" i="20"/>
  <c r="BZ99" i="20"/>
  <c r="CA99" i="20"/>
  <c r="CB99" i="20"/>
  <c r="CC99" i="20"/>
  <c r="CD99" i="20"/>
  <c r="BW100" i="20"/>
  <c r="BX100" i="20"/>
  <c r="BY100" i="20"/>
  <c r="BZ100" i="20"/>
  <c r="CA100" i="20"/>
  <c r="CB100" i="20"/>
  <c r="CC100" i="20"/>
  <c r="CD100" i="20"/>
  <c r="BW101" i="20"/>
  <c r="BX101" i="20"/>
  <c r="BY101" i="20"/>
  <c r="BZ101" i="20"/>
  <c r="CA101" i="20"/>
  <c r="CB101" i="20"/>
  <c r="CC101" i="20"/>
  <c r="CD101" i="20"/>
  <c r="BW102" i="20"/>
  <c r="BX102" i="20"/>
  <c r="BY102" i="20"/>
  <c r="BZ102" i="20"/>
  <c r="CA102" i="20"/>
  <c r="CB102" i="20"/>
  <c r="CC102" i="20"/>
  <c r="CD102" i="20"/>
  <c r="BW103" i="20"/>
  <c r="BX103" i="20"/>
  <c r="BY103" i="20"/>
  <c r="BZ103" i="20"/>
  <c r="CA103" i="20"/>
  <c r="CB103" i="20"/>
  <c r="CC103" i="20"/>
  <c r="CD103" i="20"/>
  <c r="BW104" i="20"/>
  <c r="BX104" i="20"/>
  <c r="BY104" i="20"/>
  <c r="BZ104" i="20"/>
  <c r="CA104" i="20"/>
  <c r="CB104" i="20"/>
  <c r="CC104" i="20"/>
  <c r="CD104" i="20"/>
  <c r="BW105" i="20"/>
  <c r="BX105" i="20"/>
  <c r="BY105" i="20"/>
  <c r="BZ105" i="20"/>
  <c r="CA105" i="20"/>
  <c r="CB105" i="20"/>
  <c r="CC105" i="20"/>
  <c r="CD105" i="20"/>
  <c r="BW106" i="20"/>
  <c r="BX106" i="20"/>
  <c r="BY106" i="20"/>
  <c r="BZ106" i="20"/>
  <c r="CA106" i="20"/>
  <c r="CB106" i="20"/>
  <c r="CC106" i="20"/>
  <c r="CD106" i="20"/>
  <c r="BW107" i="20"/>
  <c r="BX107" i="20"/>
  <c r="BY107" i="20"/>
  <c r="BZ107" i="20"/>
  <c r="CA107" i="20"/>
  <c r="CB107" i="20"/>
  <c r="CC107" i="20"/>
  <c r="CD107" i="20"/>
  <c r="BW108" i="20"/>
  <c r="BX108" i="20"/>
  <c r="BY108" i="20"/>
  <c r="BZ108" i="20"/>
  <c r="CA108" i="20"/>
  <c r="CB108" i="20"/>
  <c r="CC108" i="20"/>
  <c r="CD108" i="20"/>
  <c r="BW109" i="20"/>
  <c r="BX109" i="20"/>
  <c r="BY109" i="20"/>
  <c r="BZ109" i="20"/>
  <c r="CA109" i="20"/>
  <c r="CB109" i="20"/>
  <c r="CC109" i="20"/>
  <c r="CD109" i="20"/>
  <c r="BW110" i="20"/>
  <c r="BX110" i="20"/>
  <c r="BY110" i="20"/>
  <c r="BZ110" i="20"/>
  <c r="CA110" i="20"/>
  <c r="CB110" i="20"/>
  <c r="CC110" i="20"/>
  <c r="CD110" i="20"/>
  <c r="BW111" i="20"/>
  <c r="BX111" i="20"/>
  <c r="BY111" i="20"/>
  <c r="BZ111" i="20"/>
  <c r="CA111" i="20"/>
  <c r="CB111" i="20"/>
  <c r="CC111" i="20"/>
  <c r="CD111" i="20"/>
  <c r="BW112" i="20"/>
  <c r="BX112" i="20"/>
  <c r="BY112" i="20"/>
  <c r="BZ112" i="20"/>
  <c r="CA112" i="20"/>
  <c r="CB112" i="20"/>
  <c r="CC112" i="20"/>
  <c r="CD112" i="20"/>
  <c r="BW113" i="20"/>
  <c r="BX113" i="20"/>
  <c r="BY113" i="20"/>
  <c r="BZ113" i="20"/>
  <c r="CA113" i="20"/>
  <c r="CB113" i="20"/>
  <c r="CC113" i="20"/>
  <c r="CD113" i="20"/>
  <c r="BW114" i="20"/>
  <c r="BX114" i="20"/>
  <c r="BY114" i="20"/>
  <c r="BZ114" i="20"/>
  <c r="CA114" i="20"/>
  <c r="CB114" i="20"/>
  <c r="CC114" i="20"/>
  <c r="CD114" i="20"/>
  <c r="BW115" i="20"/>
  <c r="BX115" i="20"/>
  <c r="BY115" i="20"/>
  <c r="BZ115" i="20"/>
  <c r="CA115" i="20"/>
  <c r="CB115" i="20"/>
  <c r="CC115" i="20"/>
  <c r="CD115" i="20"/>
  <c r="BW116" i="20"/>
  <c r="BX116" i="20"/>
  <c r="BY116" i="20"/>
  <c r="BZ116" i="20"/>
  <c r="CA116" i="20"/>
  <c r="CB116" i="20"/>
  <c r="CC116" i="20"/>
  <c r="CD116" i="20"/>
  <c r="BW117" i="20"/>
  <c r="BX117" i="20"/>
  <c r="BY117" i="20"/>
  <c r="BZ117" i="20"/>
  <c r="CA117" i="20"/>
  <c r="CB117" i="20"/>
  <c r="CC117" i="20"/>
  <c r="CD117" i="20"/>
  <c r="BW118" i="20"/>
  <c r="BX118" i="20"/>
  <c r="BY118" i="20"/>
  <c r="BZ118" i="20"/>
  <c r="CA118" i="20"/>
  <c r="CB118" i="20"/>
  <c r="CC118" i="20"/>
  <c r="CD118" i="20"/>
  <c r="BW119" i="20"/>
  <c r="BX119" i="20"/>
  <c r="BY119" i="20"/>
  <c r="BZ119" i="20"/>
  <c r="CA119" i="20"/>
  <c r="CB119" i="20"/>
  <c r="CC119" i="20"/>
  <c r="CD119" i="20"/>
  <c r="BW120" i="20"/>
  <c r="BX120" i="20"/>
  <c r="BY120" i="20"/>
  <c r="BZ120" i="20"/>
  <c r="CA120" i="20"/>
  <c r="CB120" i="20"/>
  <c r="CC120" i="20"/>
  <c r="CD120" i="20"/>
  <c r="BW121" i="20"/>
  <c r="BX121" i="20"/>
  <c r="BY121" i="20"/>
  <c r="BZ121" i="20"/>
  <c r="CA121" i="20"/>
  <c r="CB121" i="20"/>
  <c r="CC121" i="20"/>
  <c r="CD121" i="20"/>
  <c r="BW122" i="20"/>
  <c r="BX122" i="20"/>
  <c r="BY122" i="20"/>
  <c r="BZ122" i="20"/>
  <c r="CA122" i="20"/>
  <c r="CB122" i="20"/>
  <c r="CC122" i="20"/>
  <c r="CD122" i="20"/>
  <c r="BW123" i="20"/>
  <c r="BX123" i="20"/>
  <c r="BY123" i="20"/>
  <c r="BZ123" i="20"/>
  <c r="CA123" i="20"/>
  <c r="CB123" i="20"/>
  <c r="CC123" i="20"/>
  <c r="CD123" i="20"/>
  <c r="BW124" i="20"/>
  <c r="BX124" i="20"/>
  <c r="BY124" i="20"/>
  <c r="BZ124" i="20"/>
  <c r="CA124" i="20"/>
  <c r="CB124" i="20"/>
  <c r="CC124" i="20"/>
  <c r="CD124" i="20"/>
  <c r="BW125" i="20"/>
  <c r="BX125" i="20"/>
  <c r="BY125" i="20"/>
  <c r="BZ125" i="20"/>
  <c r="CA125" i="20"/>
  <c r="CB125" i="20"/>
  <c r="CC125" i="20"/>
  <c r="CD125" i="20"/>
  <c r="BW126" i="20"/>
  <c r="BX126" i="20"/>
  <c r="BY126" i="20"/>
  <c r="BZ126" i="20"/>
  <c r="CA126" i="20"/>
  <c r="CB126" i="20"/>
  <c r="CC126" i="20"/>
  <c r="CD126" i="20"/>
  <c r="BW127" i="20"/>
  <c r="BX127" i="20"/>
  <c r="BY127" i="20"/>
  <c r="BZ127" i="20"/>
  <c r="CA127" i="20"/>
  <c r="CB127" i="20"/>
  <c r="CC127" i="20"/>
  <c r="CD127" i="20"/>
  <c r="BW128" i="20"/>
  <c r="BX128" i="20"/>
  <c r="BY128" i="20"/>
  <c r="BZ128" i="20"/>
  <c r="CA128" i="20"/>
  <c r="CB128" i="20"/>
  <c r="CC128" i="20"/>
  <c r="CD128" i="20"/>
  <c r="BW129" i="20"/>
  <c r="BX129" i="20"/>
  <c r="BY129" i="20"/>
  <c r="BZ129" i="20"/>
  <c r="CA129" i="20"/>
  <c r="CB129" i="20"/>
  <c r="CC129" i="20"/>
  <c r="CD129" i="20"/>
  <c r="BW130" i="20"/>
  <c r="BX130" i="20"/>
  <c r="BY130" i="20"/>
  <c r="BZ130" i="20"/>
  <c r="CA130" i="20"/>
  <c r="CB130" i="20"/>
  <c r="CC130" i="20"/>
  <c r="CD130" i="20"/>
  <c r="BU68" i="20"/>
  <c r="BU69" i="20"/>
  <c r="BU70" i="20"/>
  <c r="BU71" i="20"/>
  <c r="BU72" i="20"/>
  <c r="BU73" i="20"/>
  <c r="BU74" i="20"/>
  <c r="BU75" i="20"/>
  <c r="BU76" i="20"/>
  <c r="BU77" i="20"/>
  <c r="BU78" i="20"/>
  <c r="BU79" i="20"/>
  <c r="BU80" i="20"/>
  <c r="BU81" i="20"/>
  <c r="BU82" i="20"/>
  <c r="BU83" i="20"/>
  <c r="BU84" i="20"/>
  <c r="BU85" i="20"/>
  <c r="BU86" i="20"/>
  <c r="BU87" i="20"/>
  <c r="BU88" i="20"/>
  <c r="BU89" i="20"/>
  <c r="BU90" i="20"/>
  <c r="BU91" i="20"/>
  <c r="BU92" i="20"/>
  <c r="BU93" i="20"/>
  <c r="BU94" i="20"/>
  <c r="BU95" i="20"/>
  <c r="BU96" i="20"/>
  <c r="BU97" i="20"/>
  <c r="BU98" i="20"/>
  <c r="BU99" i="20"/>
  <c r="BU100" i="20"/>
  <c r="BU101" i="20"/>
  <c r="BU102" i="20"/>
  <c r="BU103" i="20"/>
  <c r="BU104" i="20"/>
  <c r="BU105" i="20"/>
  <c r="BU106" i="20"/>
  <c r="BU107" i="20"/>
  <c r="BU108" i="20"/>
  <c r="BU109" i="20"/>
  <c r="BU110" i="20"/>
  <c r="BU111" i="20"/>
  <c r="BU112" i="20"/>
  <c r="BU113" i="20"/>
  <c r="BU114" i="20"/>
  <c r="BU115" i="20"/>
  <c r="BU116" i="20"/>
  <c r="BU117" i="20"/>
  <c r="BU118" i="20"/>
  <c r="BU119" i="20"/>
  <c r="BU120" i="20"/>
  <c r="BU121" i="20"/>
  <c r="BU122" i="20"/>
  <c r="BU123" i="20"/>
  <c r="BU124" i="20"/>
  <c r="BU125" i="20"/>
  <c r="BU126" i="20"/>
  <c r="BU127" i="20"/>
  <c r="BU128" i="20"/>
  <c r="BU129" i="20"/>
  <c r="BU130" i="20"/>
  <c r="BU7" i="20"/>
  <c r="BU8" i="20"/>
  <c r="BU9" i="20"/>
  <c r="BU10" i="20"/>
  <c r="BU11" i="20"/>
  <c r="BU12" i="20"/>
  <c r="BU13" i="20"/>
  <c r="BU14" i="20"/>
  <c r="BU15" i="20"/>
  <c r="BU16" i="20"/>
  <c r="BU17" i="20"/>
  <c r="BU18" i="20"/>
  <c r="BU19" i="20"/>
  <c r="BU20" i="20"/>
  <c r="BU21" i="20"/>
  <c r="BU22" i="20"/>
  <c r="BU23" i="20"/>
  <c r="BU24" i="20"/>
  <c r="BU25" i="20"/>
  <c r="BU26" i="20"/>
  <c r="BU27" i="20"/>
  <c r="BU28" i="20"/>
  <c r="BU29" i="20"/>
  <c r="BU30" i="20"/>
  <c r="BU31" i="20"/>
  <c r="BU32" i="20"/>
  <c r="BU33" i="20"/>
  <c r="BU34" i="20"/>
  <c r="BU35" i="20"/>
  <c r="BU36" i="20"/>
  <c r="BU37" i="20"/>
  <c r="BU38" i="20"/>
  <c r="BU39" i="20"/>
  <c r="BU40" i="20"/>
  <c r="BU41" i="20"/>
  <c r="BU42" i="20"/>
  <c r="BU43" i="20"/>
  <c r="BU44" i="20"/>
  <c r="BU45" i="20"/>
  <c r="BU46" i="20"/>
  <c r="BU47" i="20"/>
  <c r="BU48" i="20"/>
  <c r="BU49" i="20"/>
  <c r="BJ34" i="20"/>
  <c r="BJ35" i="20"/>
  <c r="BJ36" i="20"/>
  <c r="BJ37" i="20"/>
  <c r="BJ38" i="20"/>
  <c r="BJ39" i="20"/>
  <c r="BJ40" i="20"/>
  <c r="BJ41" i="20"/>
  <c r="BJ42" i="20"/>
  <c r="BJ43" i="20"/>
  <c r="BJ44" i="20"/>
  <c r="BJ45" i="20"/>
  <c r="BJ46" i="20"/>
  <c r="BJ47" i="20"/>
  <c r="BJ48" i="20"/>
  <c r="BJ49" i="20"/>
  <c r="BJ50" i="20"/>
  <c r="BJ51" i="20"/>
  <c r="BJ52" i="20"/>
  <c r="BJ53" i="20"/>
  <c r="BJ54" i="20"/>
  <c r="BJ55" i="20"/>
  <c r="BJ56" i="20"/>
  <c r="BJ57" i="20"/>
  <c r="BJ58" i="20"/>
  <c r="BJ59" i="20"/>
  <c r="BJ60" i="20"/>
  <c r="BJ61" i="20"/>
  <c r="BJ62" i="20"/>
  <c r="BJ63" i="20"/>
  <c r="BJ64" i="20"/>
  <c r="BJ65" i="20"/>
  <c r="BJ66" i="20"/>
  <c r="BJ67" i="20"/>
  <c r="BJ68" i="20"/>
  <c r="BJ69" i="20"/>
  <c r="BJ70" i="20"/>
  <c r="BJ71" i="20"/>
  <c r="BJ72" i="20"/>
  <c r="BJ73" i="20"/>
  <c r="BJ74" i="20"/>
  <c r="BJ75" i="20"/>
  <c r="BJ76" i="20"/>
  <c r="BJ77" i="20"/>
  <c r="BJ78" i="20"/>
  <c r="BJ79" i="20"/>
  <c r="BJ80" i="20"/>
  <c r="BJ81" i="20"/>
  <c r="BJ82" i="20"/>
  <c r="BJ83" i="20"/>
  <c r="BJ84" i="20"/>
  <c r="BJ85" i="20"/>
  <c r="BJ86" i="20"/>
  <c r="BJ87" i="20"/>
  <c r="BJ88" i="20"/>
  <c r="BJ89" i="20"/>
  <c r="BJ90" i="20"/>
  <c r="BJ91" i="20"/>
  <c r="BJ92" i="20"/>
  <c r="BJ93" i="20"/>
  <c r="BJ94" i="20"/>
  <c r="BJ95" i="20"/>
  <c r="BJ96" i="20"/>
  <c r="BJ97" i="20"/>
  <c r="BJ98" i="20"/>
  <c r="BJ99" i="20"/>
  <c r="BJ100" i="20"/>
  <c r="BJ101" i="20"/>
  <c r="BJ102" i="20"/>
  <c r="BJ103" i="20"/>
  <c r="BJ104" i="20"/>
  <c r="BJ105" i="20"/>
  <c r="BJ106" i="20"/>
  <c r="BJ107" i="20"/>
  <c r="BJ108" i="20"/>
  <c r="BJ109" i="20"/>
  <c r="BJ110" i="20"/>
  <c r="BJ111" i="20"/>
  <c r="BJ112" i="20"/>
  <c r="BJ113" i="20"/>
  <c r="BJ114" i="20"/>
  <c r="BJ115" i="20"/>
  <c r="BJ116" i="20"/>
  <c r="BJ117" i="20"/>
  <c r="BJ118" i="20"/>
  <c r="BJ119" i="20"/>
  <c r="AA24" i="20"/>
  <c r="AF28" i="20"/>
  <c r="Y89" i="20"/>
  <c r="Y95" i="20"/>
  <c r="Q7" i="20"/>
  <c r="R7" i="20"/>
  <c r="S7" i="20"/>
  <c r="T7" i="20"/>
  <c r="U7" i="20"/>
  <c r="AM7" i="20" s="1"/>
  <c r="V7" i="20"/>
  <c r="W7" i="20"/>
  <c r="Q8" i="20"/>
  <c r="R8" i="20"/>
  <c r="S8" i="20"/>
  <c r="T8" i="20"/>
  <c r="U8" i="20"/>
  <c r="AD8" i="20" s="1"/>
  <c r="V8" i="20"/>
  <c r="AE8" i="20" s="1"/>
  <c r="W8" i="20"/>
  <c r="AF8" i="20" s="1"/>
  <c r="Q9" i="20"/>
  <c r="BM9" i="20" s="1"/>
  <c r="R9" i="20"/>
  <c r="BN9" i="20" s="1"/>
  <c r="S9" i="20"/>
  <c r="T9" i="20"/>
  <c r="AC9" i="20" s="1"/>
  <c r="U9" i="20"/>
  <c r="AD9" i="20" s="1"/>
  <c r="V9" i="20"/>
  <c r="W9" i="20"/>
  <c r="AF9" i="20" s="1"/>
  <c r="Q10" i="20"/>
  <c r="AI10" i="20" s="1"/>
  <c r="R10" i="20"/>
  <c r="AJ10" i="20" s="1"/>
  <c r="S10" i="20"/>
  <c r="T10" i="20"/>
  <c r="U10" i="20"/>
  <c r="V10" i="20"/>
  <c r="W10" i="20"/>
  <c r="AF10" i="20" s="1"/>
  <c r="Q11" i="20"/>
  <c r="BM11" i="20" s="1"/>
  <c r="R11" i="20"/>
  <c r="S11" i="20"/>
  <c r="T11" i="20"/>
  <c r="U11" i="20"/>
  <c r="V11" i="20"/>
  <c r="W11" i="20"/>
  <c r="Q12" i="20"/>
  <c r="Z12" i="20" s="1"/>
  <c r="R12" i="20"/>
  <c r="AA12" i="20" s="1"/>
  <c r="S12" i="20"/>
  <c r="T12" i="20"/>
  <c r="U12" i="20"/>
  <c r="V12" i="20"/>
  <c r="AE12" i="20" s="1"/>
  <c r="W12" i="20"/>
  <c r="Q13" i="20"/>
  <c r="R13" i="20"/>
  <c r="AA13" i="20" s="1"/>
  <c r="S13" i="20"/>
  <c r="T13" i="20"/>
  <c r="U13" i="20"/>
  <c r="V13" i="20"/>
  <c r="W13" i="20"/>
  <c r="Q14" i="20"/>
  <c r="R14" i="20"/>
  <c r="S14" i="20"/>
  <c r="AB14" i="20" s="1"/>
  <c r="T14" i="20"/>
  <c r="AC14" i="20" s="1"/>
  <c r="U14" i="20"/>
  <c r="V14" i="20"/>
  <c r="W14" i="20"/>
  <c r="Q15" i="20"/>
  <c r="AI15" i="20" s="1"/>
  <c r="R15" i="20"/>
  <c r="S15" i="20"/>
  <c r="T15" i="20"/>
  <c r="U15" i="20"/>
  <c r="V15" i="20"/>
  <c r="W15" i="20"/>
  <c r="Q16" i="20"/>
  <c r="R16" i="20"/>
  <c r="S16" i="20"/>
  <c r="T16" i="20"/>
  <c r="U16" i="20"/>
  <c r="V16" i="20"/>
  <c r="AN16" i="20" s="1"/>
  <c r="W16" i="20"/>
  <c r="Q17" i="20"/>
  <c r="R17" i="20"/>
  <c r="S17" i="20"/>
  <c r="T17" i="20"/>
  <c r="U17" i="20"/>
  <c r="V17" i="20"/>
  <c r="AE17" i="20" s="1"/>
  <c r="W17" i="20"/>
  <c r="Q18" i="20"/>
  <c r="AI18" i="20" s="1"/>
  <c r="R18" i="20"/>
  <c r="AJ18" i="20" s="1"/>
  <c r="S18" i="20"/>
  <c r="T18" i="20"/>
  <c r="U18" i="20"/>
  <c r="V18" i="20"/>
  <c r="W18" i="20"/>
  <c r="Q19" i="20"/>
  <c r="Z19" i="20" s="1"/>
  <c r="R19" i="20"/>
  <c r="S19" i="20"/>
  <c r="T19" i="20"/>
  <c r="U19" i="20"/>
  <c r="V19" i="20"/>
  <c r="W19" i="20"/>
  <c r="Q20" i="20"/>
  <c r="Z20" i="20" s="1"/>
  <c r="R20" i="20"/>
  <c r="S20" i="20"/>
  <c r="T20" i="20"/>
  <c r="U20" i="20"/>
  <c r="V20" i="20"/>
  <c r="W20" i="20"/>
  <c r="Q21" i="20"/>
  <c r="R21" i="20"/>
  <c r="AJ21" i="20" s="1"/>
  <c r="S21" i="20"/>
  <c r="AB21" i="20" s="1"/>
  <c r="T21" i="20"/>
  <c r="U21" i="20"/>
  <c r="V21" i="20"/>
  <c r="W21" i="20"/>
  <c r="Q22" i="20"/>
  <c r="R22" i="20"/>
  <c r="S22" i="20"/>
  <c r="AB22" i="20" s="1"/>
  <c r="T22" i="20"/>
  <c r="AC22" i="20" s="1"/>
  <c r="U22" i="20"/>
  <c r="V22" i="20"/>
  <c r="W22" i="20"/>
  <c r="Q23" i="20"/>
  <c r="R23" i="20"/>
  <c r="S23" i="20"/>
  <c r="T23" i="20"/>
  <c r="AC23" i="20" s="1"/>
  <c r="U23" i="20"/>
  <c r="AD23" i="20" s="1"/>
  <c r="V23" i="20"/>
  <c r="W23" i="20"/>
  <c r="AF23" i="20" s="1"/>
  <c r="Q24" i="20"/>
  <c r="R24" i="20"/>
  <c r="S24" i="20"/>
  <c r="T24" i="20"/>
  <c r="U24" i="20"/>
  <c r="V24" i="20"/>
  <c r="W24" i="20"/>
  <c r="BS24" i="20" s="1"/>
  <c r="Q25" i="20"/>
  <c r="R25" i="20"/>
  <c r="S25" i="20"/>
  <c r="T25" i="20"/>
  <c r="U25" i="20"/>
  <c r="V25" i="20"/>
  <c r="AN25" i="20" s="1"/>
  <c r="W25" i="20"/>
  <c r="AF25" i="20" s="1"/>
  <c r="Q26" i="20"/>
  <c r="R26" i="20"/>
  <c r="S26" i="20"/>
  <c r="T26" i="20"/>
  <c r="U26" i="20"/>
  <c r="V26" i="20"/>
  <c r="W26" i="20"/>
  <c r="AF26" i="20" s="1"/>
  <c r="Q27" i="20"/>
  <c r="R27" i="20"/>
  <c r="S27" i="20"/>
  <c r="T27" i="20"/>
  <c r="U27" i="20"/>
  <c r="V27" i="20"/>
  <c r="W27" i="20"/>
  <c r="Q28" i="20"/>
  <c r="R28" i="20"/>
  <c r="S28" i="20"/>
  <c r="T28" i="20"/>
  <c r="U28" i="20"/>
  <c r="V28" i="20"/>
  <c r="AE28" i="20" s="1"/>
  <c r="W28" i="20"/>
  <c r="Q29" i="20"/>
  <c r="R29" i="20"/>
  <c r="AA29" i="20" s="1"/>
  <c r="S29" i="20"/>
  <c r="AB29" i="20" s="1"/>
  <c r="T29" i="20"/>
  <c r="U29" i="20"/>
  <c r="V29" i="20"/>
  <c r="W29" i="20"/>
  <c r="Q30" i="20"/>
  <c r="R30" i="20"/>
  <c r="S30" i="20"/>
  <c r="AB30" i="20" s="1"/>
  <c r="T30" i="20"/>
  <c r="AC30" i="20" s="1"/>
  <c r="U30" i="20"/>
  <c r="V30" i="20"/>
  <c r="AE30" i="20" s="1"/>
  <c r="W30" i="20"/>
  <c r="AF30" i="20" s="1"/>
  <c r="Q31" i="20"/>
  <c r="R31" i="20"/>
  <c r="S31" i="20"/>
  <c r="T31" i="20"/>
  <c r="AC31" i="20" s="1"/>
  <c r="U31" i="20"/>
  <c r="V31" i="20"/>
  <c r="W31" i="20"/>
  <c r="AF31" i="20" s="1"/>
  <c r="Q32" i="20"/>
  <c r="AI32" i="20" s="1"/>
  <c r="R32" i="20"/>
  <c r="S32" i="20"/>
  <c r="T32" i="20"/>
  <c r="U32" i="20"/>
  <c r="V32" i="20"/>
  <c r="W32" i="20"/>
  <c r="Q33" i="20"/>
  <c r="Z33" i="20" s="1"/>
  <c r="R33" i="20"/>
  <c r="S33" i="20"/>
  <c r="T33" i="20"/>
  <c r="U33" i="20"/>
  <c r="V33" i="20"/>
  <c r="AE33" i="20" s="1"/>
  <c r="W33" i="20"/>
  <c r="AF33" i="20" s="1"/>
  <c r="Q34" i="20"/>
  <c r="Z34" i="20" s="1"/>
  <c r="R34" i="20"/>
  <c r="S34" i="20"/>
  <c r="T34" i="20"/>
  <c r="U34" i="20"/>
  <c r="V34" i="20"/>
  <c r="W34" i="20"/>
  <c r="AO34" i="20" s="1"/>
  <c r="Q35" i="20"/>
  <c r="Z35" i="20" s="1"/>
  <c r="R35" i="20"/>
  <c r="S35" i="20"/>
  <c r="T35" i="20"/>
  <c r="U35" i="20"/>
  <c r="V35" i="20"/>
  <c r="W35" i="20"/>
  <c r="Q36" i="20"/>
  <c r="Z36" i="20" s="1"/>
  <c r="R36" i="20"/>
  <c r="AA36" i="20" s="1"/>
  <c r="S36" i="20"/>
  <c r="T36" i="20"/>
  <c r="U36" i="20"/>
  <c r="V36" i="20"/>
  <c r="W36" i="20"/>
  <c r="Q37" i="20"/>
  <c r="R37" i="20"/>
  <c r="BN37" i="20" s="1"/>
  <c r="S37" i="20"/>
  <c r="T37" i="20"/>
  <c r="AC37" i="20" s="1"/>
  <c r="U37" i="20"/>
  <c r="V37" i="20"/>
  <c r="W37" i="20"/>
  <c r="Q38" i="20"/>
  <c r="R38" i="20"/>
  <c r="S38" i="20"/>
  <c r="AK38" i="20" s="1"/>
  <c r="T38" i="20"/>
  <c r="AL38" i="20" s="1"/>
  <c r="U38" i="20"/>
  <c r="BQ38" i="20" s="1"/>
  <c r="V38" i="20"/>
  <c r="W38" i="20"/>
  <c r="Q39" i="20"/>
  <c r="R39" i="20"/>
  <c r="S39" i="20"/>
  <c r="AB39" i="20" s="1"/>
  <c r="T39" i="20"/>
  <c r="AL39" i="20" s="1"/>
  <c r="U39" i="20"/>
  <c r="AM39" i="20" s="1"/>
  <c r="V39" i="20"/>
  <c r="W39" i="20"/>
  <c r="Q40" i="20"/>
  <c r="R40" i="20"/>
  <c r="S40" i="20"/>
  <c r="AB40" i="20" s="1"/>
  <c r="T40" i="20"/>
  <c r="AC40" i="20" s="1"/>
  <c r="U40" i="20"/>
  <c r="AD40" i="20" s="1"/>
  <c r="V40" i="20"/>
  <c r="W40" i="20"/>
  <c r="AO40" i="20" s="1"/>
  <c r="Q41" i="20"/>
  <c r="R41" i="20"/>
  <c r="AJ41" i="20" s="1"/>
  <c r="S41" i="20"/>
  <c r="AK41" i="20" s="1"/>
  <c r="T41" i="20"/>
  <c r="AL41" i="20" s="1"/>
  <c r="U41" i="20"/>
  <c r="V41" i="20"/>
  <c r="W41" i="20"/>
  <c r="Q42" i="20"/>
  <c r="AI42" i="20" s="1"/>
  <c r="R42" i="20"/>
  <c r="AA42" i="20" s="1"/>
  <c r="S42" i="20"/>
  <c r="T42" i="20"/>
  <c r="U42" i="20"/>
  <c r="V42" i="20"/>
  <c r="BR42" i="20" s="1"/>
  <c r="W42" i="20"/>
  <c r="Q43" i="20"/>
  <c r="Z43" i="20" s="1"/>
  <c r="R43" i="20"/>
  <c r="S43" i="20"/>
  <c r="T43" i="20"/>
  <c r="U43" i="20"/>
  <c r="V43" i="20"/>
  <c r="W43" i="20"/>
  <c r="Q44" i="20"/>
  <c r="R44" i="20"/>
  <c r="S44" i="20"/>
  <c r="T44" i="20"/>
  <c r="U44" i="20"/>
  <c r="AM44" i="20" s="1"/>
  <c r="V44" i="20"/>
  <c r="W44" i="20"/>
  <c r="AF44" i="20" s="1"/>
  <c r="Q45" i="20"/>
  <c r="R45" i="20"/>
  <c r="AA45" i="20" s="1"/>
  <c r="S45" i="20"/>
  <c r="AB45" i="20" s="1"/>
  <c r="T45" i="20"/>
  <c r="U45" i="20"/>
  <c r="V45" i="20"/>
  <c r="AE45" i="20" s="1"/>
  <c r="W45" i="20"/>
  <c r="AF45" i="20" s="1"/>
  <c r="Q46" i="20"/>
  <c r="R46" i="20"/>
  <c r="S46" i="20"/>
  <c r="AB46" i="20" s="1"/>
  <c r="T46" i="20"/>
  <c r="AC46" i="20" s="1"/>
  <c r="U46" i="20"/>
  <c r="V46" i="20"/>
  <c r="AE46" i="20" s="1"/>
  <c r="W46" i="20"/>
  <c r="Q47" i="20"/>
  <c r="R47" i="20"/>
  <c r="S47" i="20"/>
  <c r="T47" i="20"/>
  <c r="AC47" i="20" s="1"/>
  <c r="U47" i="20"/>
  <c r="V47" i="20"/>
  <c r="AE47" i="20" s="1"/>
  <c r="W47" i="20"/>
  <c r="AF47" i="20" s="1"/>
  <c r="Q48" i="20"/>
  <c r="R48" i="20"/>
  <c r="S48" i="20"/>
  <c r="T48" i="20"/>
  <c r="U48" i="20"/>
  <c r="AD48" i="20" s="1"/>
  <c r="V48" i="20"/>
  <c r="AE48" i="20" s="1"/>
  <c r="W48" i="20"/>
  <c r="AF48" i="20" s="1"/>
  <c r="Q49" i="20"/>
  <c r="R49" i="20"/>
  <c r="S49" i="20"/>
  <c r="T49" i="20"/>
  <c r="U49" i="20"/>
  <c r="AM49" i="20" s="1"/>
  <c r="V49" i="20"/>
  <c r="AE49" i="20" s="1"/>
  <c r="W49" i="20"/>
  <c r="Q50" i="20"/>
  <c r="R50" i="20"/>
  <c r="S50" i="20"/>
  <c r="T50" i="20"/>
  <c r="U50" i="20"/>
  <c r="V50" i="20"/>
  <c r="W50" i="20"/>
  <c r="AF50" i="20" s="1"/>
  <c r="Q51" i="20"/>
  <c r="R51" i="20"/>
  <c r="S51" i="20"/>
  <c r="T51" i="20"/>
  <c r="U51" i="20"/>
  <c r="V51" i="20"/>
  <c r="AE51" i="20" s="1"/>
  <c r="W51" i="20"/>
  <c r="Q52" i="20"/>
  <c r="R52" i="20"/>
  <c r="S52" i="20"/>
  <c r="T52" i="20"/>
  <c r="U52" i="20"/>
  <c r="V52" i="20"/>
  <c r="AE52" i="20" s="1"/>
  <c r="W52" i="20"/>
  <c r="AF52" i="20" s="1"/>
  <c r="Q53" i="20"/>
  <c r="R53" i="20"/>
  <c r="AA53" i="20" s="1"/>
  <c r="S53" i="20"/>
  <c r="AB53" i="20" s="1"/>
  <c r="T53" i="20"/>
  <c r="U53" i="20"/>
  <c r="V53" i="20"/>
  <c r="W53" i="20"/>
  <c r="Q54" i="20"/>
  <c r="R54" i="20"/>
  <c r="S54" i="20"/>
  <c r="AK54" i="20" s="1"/>
  <c r="T54" i="20"/>
  <c r="AC54" i="20" s="1"/>
  <c r="U54" i="20"/>
  <c r="V54" i="20"/>
  <c r="AE54" i="20" s="1"/>
  <c r="W54" i="20"/>
  <c r="AF54" i="20" s="1"/>
  <c r="Q55" i="20"/>
  <c r="R55" i="20"/>
  <c r="S55" i="20"/>
  <c r="T55" i="20"/>
  <c r="AC55" i="20" s="1"/>
  <c r="U55" i="20"/>
  <c r="AM55" i="20" s="1"/>
  <c r="V55" i="20"/>
  <c r="AN55" i="20" s="1"/>
  <c r="W55" i="20"/>
  <c r="Q56" i="20"/>
  <c r="R56" i="20"/>
  <c r="S56" i="20"/>
  <c r="T56" i="20"/>
  <c r="AC56" i="20" s="1"/>
  <c r="U56" i="20"/>
  <c r="AD56" i="20" s="1"/>
  <c r="V56" i="20"/>
  <c r="AE56" i="20" s="1"/>
  <c r="W56" i="20"/>
  <c r="AF56" i="20" s="1"/>
  <c r="Q57" i="20"/>
  <c r="R57" i="20"/>
  <c r="S57" i="20"/>
  <c r="T57" i="20"/>
  <c r="U57" i="20"/>
  <c r="V57" i="20"/>
  <c r="AE57" i="20" s="1"/>
  <c r="W57" i="20"/>
  <c r="AF57" i="20" s="1"/>
  <c r="Q58" i="20"/>
  <c r="R58" i="20"/>
  <c r="S58" i="20"/>
  <c r="AB58" i="20" s="1"/>
  <c r="T58" i="20"/>
  <c r="AC58" i="20" s="1"/>
  <c r="U58" i="20"/>
  <c r="AD58" i="20" s="1"/>
  <c r="V58" i="20"/>
  <c r="W58" i="20"/>
  <c r="AF58" i="20" s="1"/>
  <c r="Q59" i="20"/>
  <c r="R59" i="20"/>
  <c r="AJ59" i="20" s="1"/>
  <c r="S59" i="20"/>
  <c r="T59" i="20"/>
  <c r="AC59" i="20" s="1"/>
  <c r="U59" i="20"/>
  <c r="V59" i="20"/>
  <c r="W59" i="20"/>
  <c r="Q60" i="20"/>
  <c r="Z60" i="20" s="1"/>
  <c r="R60" i="20"/>
  <c r="AA60" i="20" s="1"/>
  <c r="S60" i="20"/>
  <c r="AB60" i="20" s="1"/>
  <c r="T60" i="20"/>
  <c r="U60" i="20"/>
  <c r="V60" i="20"/>
  <c r="W60" i="20"/>
  <c r="AF60" i="20" s="1"/>
  <c r="Q61" i="20"/>
  <c r="R61" i="20"/>
  <c r="AA61" i="20" s="1"/>
  <c r="S61" i="20"/>
  <c r="AB61" i="20" s="1"/>
  <c r="T61" i="20"/>
  <c r="U61" i="20"/>
  <c r="V61" i="20"/>
  <c r="W61" i="20"/>
  <c r="Q62" i="20"/>
  <c r="Z62" i="20" s="1"/>
  <c r="R62" i="20"/>
  <c r="AA62" i="20" s="1"/>
  <c r="S62" i="20"/>
  <c r="AB62" i="20" s="1"/>
  <c r="T62" i="20"/>
  <c r="U62" i="20"/>
  <c r="V62" i="20"/>
  <c r="W62" i="20"/>
  <c r="Q63" i="20"/>
  <c r="R63" i="20"/>
  <c r="AA63" i="20" s="1"/>
  <c r="S63" i="20"/>
  <c r="AB63" i="20" s="1"/>
  <c r="T63" i="20"/>
  <c r="AC63" i="20" s="1"/>
  <c r="U63" i="20"/>
  <c r="V63" i="20"/>
  <c r="W63" i="20"/>
  <c r="AF63" i="20" s="1"/>
  <c r="Q64" i="20"/>
  <c r="R64" i="20"/>
  <c r="S64" i="20"/>
  <c r="T64" i="20"/>
  <c r="U64" i="20"/>
  <c r="V64" i="20"/>
  <c r="W64" i="20"/>
  <c r="AF64" i="20" s="1"/>
  <c r="Q65" i="20"/>
  <c r="Z65" i="20" s="1"/>
  <c r="R65" i="20"/>
  <c r="AA65" i="20" s="1"/>
  <c r="S65" i="20"/>
  <c r="AB65" i="20" s="1"/>
  <c r="T65" i="20"/>
  <c r="U65" i="20"/>
  <c r="V65" i="20"/>
  <c r="AE65" i="20" s="1"/>
  <c r="W65" i="20"/>
  <c r="Q66" i="20"/>
  <c r="Z66" i="20" s="1"/>
  <c r="R66" i="20"/>
  <c r="AA66" i="20" s="1"/>
  <c r="S66" i="20"/>
  <c r="AB66" i="20" s="1"/>
  <c r="T66" i="20"/>
  <c r="U66" i="20"/>
  <c r="V66" i="20"/>
  <c r="W66" i="20"/>
  <c r="AF66" i="20" s="1"/>
  <c r="Q67" i="20"/>
  <c r="AI67" i="20" s="1"/>
  <c r="R67" i="20"/>
  <c r="S67" i="20"/>
  <c r="AB67" i="20" s="1"/>
  <c r="T67" i="20"/>
  <c r="U67" i="20"/>
  <c r="V67" i="20"/>
  <c r="W67" i="20"/>
  <c r="Q68" i="20"/>
  <c r="Z68" i="20" s="1"/>
  <c r="R68" i="20"/>
  <c r="AA68" i="20" s="1"/>
  <c r="S68" i="20"/>
  <c r="AB68" i="20" s="1"/>
  <c r="T68" i="20"/>
  <c r="U68" i="20"/>
  <c r="V68" i="20"/>
  <c r="W68" i="20"/>
  <c r="Q69" i="20"/>
  <c r="R69" i="20"/>
  <c r="AA69" i="20" s="1"/>
  <c r="S69" i="20"/>
  <c r="AB69" i="20" s="1"/>
  <c r="T69" i="20"/>
  <c r="U69" i="20"/>
  <c r="V69" i="20"/>
  <c r="W69" i="20"/>
  <c r="Q70" i="20"/>
  <c r="Z70" i="20" s="1"/>
  <c r="R70" i="20"/>
  <c r="AA70" i="20" s="1"/>
  <c r="S70" i="20"/>
  <c r="AB70" i="20" s="1"/>
  <c r="T70" i="20"/>
  <c r="U70" i="20"/>
  <c r="V70" i="20"/>
  <c r="W70" i="20"/>
  <c r="Q71" i="20"/>
  <c r="R71" i="20"/>
  <c r="AA71" i="20" s="1"/>
  <c r="S71" i="20"/>
  <c r="BO71" i="20" s="1"/>
  <c r="T71" i="20"/>
  <c r="BP71" i="20" s="1"/>
  <c r="U71" i="20"/>
  <c r="BQ71" i="20" s="1"/>
  <c r="V71" i="20"/>
  <c r="W71" i="20"/>
  <c r="Q72" i="20"/>
  <c r="Z72" i="20" s="1"/>
  <c r="R72" i="20"/>
  <c r="AA72" i="20" s="1"/>
  <c r="S72" i="20"/>
  <c r="T72" i="20"/>
  <c r="U72" i="20"/>
  <c r="V72" i="20"/>
  <c r="AW72" i="20" s="1"/>
  <c r="W72" i="20"/>
  <c r="BS72" i="20" s="1"/>
  <c r="Q73" i="20"/>
  <c r="Z73" i="20" s="1"/>
  <c r="R73" i="20"/>
  <c r="AA73" i="20" s="1"/>
  <c r="S73" i="20"/>
  <c r="T73" i="20"/>
  <c r="U73" i="20"/>
  <c r="V73" i="20"/>
  <c r="W73" i="20"/>
  <c r="BG73" i="20" s="1"/>
  <c r="Q74" i="20"/>
  <c r="BM74" i="20" s="1"/>
  <c r="R74" i="20"/>
  <c r="S74" i="20"/>
  <c r="T74" i="20"/>
  <c r="U74" i="20"/>
  <c r="AD74" i="20" s="1"/>
  <c r="V74" i="20"/>
  <c r="W74" i="20"/>
  <c r="Q75" i="20"/>
  <c r="AI75" i="20" s="1"/>
  <c r="R75" i="20"/>
  <c r="AA75" i="20" s="1"/>
  <c r="S75" i="20"/>
  <c r="AB75" i="20" s="1"/>
  <c r="T75" i="20"/>
  <c r="U75" i="20"/>
  <c r="V75" i="20"/>
  <c r="W75" i="20"/>
  <c r="Q76" i="20"/>
  <c r="R76" i="20"/>
  <c r="AA76" i="20" s="1"/>
  <c r="S76" i="20"/>
  <c r="AB76" i="20" s="1"/>
  <c r="T76" i="20"/>
  <c r="U76" i="20"/>
  <c r="V76" i="20"/>
  <c r="W76" i="20"/>
  <c r="AF76" i="20" s="1"/>
  <c r="Q77" i="20"/>
  <c r="R77" i="20"/>
  <c r="S77" i="20"/>
  <c r="AB77" i="20" s="1"/>
  <c r="T77" i="20"/>
  <c r="U77" i="20"/>
  <c r="V77" i="20"/>
  <c r="W77" i="20"/>
  <c r="Q78" i="20"/>
  <c r="R78" i="20"/>
  <c r="AA78" i="20" s="1"/>
  <c r="S78" i="20"/>
  <c r="AB78" i="20" s="1"/>
  <c r="T78" i="20"/>
  <c r="U78" i="20"/>
  <c r="V78" i="20"/>
  <c r="W78" i="20"/>
  <c r="AF78" i="20" s="1"/>
  <c r="Q79" i="20"/>
  <c r="R79" i="20"/>
  <c r="S79" i="20"/>
  <c r="AB79" i="20" s="1"/>
  <c r="T79" i="20"/>
  <c r="U79" i="20"/>
  <c r="V79" i="20"/>
  <c r="W79" i="20"/>
  <c r="AF79" i="20" s="1"/>
  <c r="Q80" i="20"/>
  <c r="Z80" i="20" s="1"/>
  <c r="R80" i="20"/>
  <c r="AA80" i="20" s="1"/>
  <c r="S80" i="20"/>
  <c r="AK80" i="20" s="1"/>
  <c r="T80" i="20"/>
  <c r="U80" i="20"/>
  <c r="V80" i="20"/>
  <c r="W80" i="20"/>
  <c r="Q81" i="20"/>
  <c r="Z81" i="20" s="1"/>
  <c r="R81" i="20"/>
  <c r="AA81" i="20" s="1"/>
  <c r="S81" i="20"/>
  <c r="AB81" i="20" s="1"/>
  <c r="T81" i="20"/>
  <c r="U81" i="20"/>
  <c r="V81" i="20"/>
  <c r="W81" i="20"/>
  <c r="AF81" i="20" s="1"/>
  <c r="Q82" i="20"/>
  <c r="R82" i="20"/>
  <c r="S82" i="20"/>
  <c r="T82" i="20"/>
  <c r="U82" i="20"/>
  <c r="V82" i="20"/>
  <c r="W82" i="20"/>
  <c r="Q83" i="20"/>
  <c r="Z83" i="20" s="1"/>
  <c r="R83" i="20"/>
  <c r="AA83" i="20" s="1"/>
  <c r="S83" i="20"/>
  <c r="AB83" i="20" s="1"/>
  <c r="T83" i="20"/>
  <c r="U83" i="20"/>
  <c r="V83" i="20"/>
  <c r="W83" i="20"/>
  <c r="Q84" i="20"/>
  <c r="R84" i="20"/>
  <c r="AA84" i="20" s="1"/>
  <c r="S84" i="20"/>
  <c r="AB84" i="20" s="1"/>
  <c r="T84" i="20"/>
  <c r="U84" i="20"/>
  <c r="V84" i="20"/>
  <c r="W84" i="20"/>
  <c r="AF84" i="20" s="1"/>
  <c r="Q85" i="20"/>
  <c r="R85" i="20"/>
  <c r="S85" i="20"/>
  <c r="AB85" i="20" s="1"/>
  <c r="T85" i="20"/>
  <c r="AC85" i="20" s="1"/>
  <c r="U85" i="20"/>
  <c r="V85" i="20"/>
  <c r="W85" i="20"/>
  <c r="Q86" i="20"/>
  <c r="Z86" i="20" s="1"/>
  <c r="R86" i="20"/>
  <c r="AA86" i="20" s="1"/>
  <c r="S86" i="20"/>
  <c r="T86" i="20"/>
  <c r="U86" i="20"/>
  <c r="V86" i="20"/>
  <c r="W86" i="20"/>
  <c r="Q87" i="20"/>
  <c r="R87" i="20"/>
  <c r="AA87" i="20" s="1"/>
  <c r="S87" i="20"/>
  <c r="AB87" i="20" s="1"/>
  <c r="T87" i="20"/>
  <c r="AC87" i="20" s="1"/>
  <c r="U87" i="20"/>
  <c r="V87" i="20"/>
  <c r="W87" i="20"/>
  <c r="AF87" i="20" s="1"/>
  <c r="Q88" i="20"/>
  <c r="R88" i="20"/>
  <c r="S88" i="20"/>
  <c r="T88" i="20"/>
  <c r="AC88" i="20" s="1"/>
  <c r="U88" i="20"/>
  <c r="V88" i="20"/>
  <c r="W88" i="20"/>
  <c r="AF88" i="20" s="1"/>
  <c r="Q89" i="20"/>
  <c r="Z89" i="20" s="1"/>
  <c r="R89" i="20"/>
  <c r="S89" i="20"/>
  <c r="T89" i="20"/>
  <c r="U89" i="20"/>
  <c r="V89" i="20"/>
  <c r="W89" i="20"/>
  <c r="AF89" i="20" s="1"/>
  <c r="Q90" i="20"/>
  <c r="R90" i="20"/>
  <c r="AA90" i="20" s="1"/>
  <c r="S90" i="20"/>
  <c r="T90" i="20"/>
  <c r="AC90" i="20" s="1"/>
  <c r="U90" i="20"/>
  <c r="V90" i="20"/>
  <c r="W90" i="20"/>
  <c r="BG90" i="20" s="1"/>
  <c r="Q91" i="20"/>
  <c r="Z91" i="20" s="1"/>
  <c r="R91" i="20"/>
  <c r="S91" i="20"/>
  <c r="T91" i="20"/>
  <c r="U91" i="20"/>
  <c r="V91" i="20"/>
  <c r="AN91" i="20" s="1"/>
  <c r="W91" i="20"/>
  <c r="Q92" i="20"/>
  <c r="Z92" i="20" s="1"/>
  <c r="R92" i="20"/>
  <c r="AA92" i="20" s="1"/>
  <c r="S92" i="20"/>
  <c r="T92" i="20"/>
  <c r="U92" i="20"/>
  <c r="AD92" i="20" s="1"/>
  <c r="V92" i="20"/>
  <c r="W92" i="20"/>
  <c r="Q93" i="20"/>
  <c r="Z93" i="20" s="1"/>
  <c r="R93" i="20"/>
  <c r="S93" i="20"/>
  <c r="T93" i="20"/>
  <c r="U93" i="20"/>
  <c r="AD93" i="20" s="1"/>
  <c r="V93" i="20"/>
  <c r="AE93" i="20" s="1"/>
  <c r="W93" i="20"/>
  <c r="AF93" i="20" s="1"/>
  <c r="Q94" i="20"/>
  <c r="R94" i="20"/>
  <c r="S94" i="20"/>
  <c r="T94" i="20"/>
  <c r="U94" i="20"/>
  <c r="AD94" i="20" s="1"/>
  <c r="V94" i="20"/>
  <c r="AE94" i="20" s="1"/>
  <c r="W94" i="20"/>
  <c r="AF94" i="20" s="1"/>
  <c r="Q95" i="20"/>
  <c r="Z95" i="20" s="1"/>
  <c r="R95" i="20"/>
  <c r="S95" i="20"/>
  <c r="T95" i="20"/>
  <c r="U95" i="20"/>
  <c r="AD95" i="20" s="1"/>
  <c r="V95" i="20"/>
  <c r="AE95" i="20" s="1"/>
  <c r="W95" i="20"/>
  <c r="Q96" i="20"/>
  <c r="Z96" i="20" s="1"/>
  <c r="R96" i="20"/>
  <c r="AA96" i="20" s="1"/>
  <c r="S96" i="20"/>
  <c r="T96" i="20"/>
  <c r="U96" i="20"/>
  <c r="V96" i="20"/>
  <c r="W96" i="20"/>
  <c r="Q97" i="20"/>
  <c r="Z97" i="20" s="1"/>
  <c r="R97" i="20"/>
  <c r="AA97" i="20" s="1"/>
  <c r="S97" i="20"/>
  <c r="T97" i="20"/>
  <c r="U97" i="20"/>
  <c r="AD97" i="20" s="1"/>
  <c r="V97" i="20"/>
  <c r="AE97" i="20" s="1"/>
  <c r="W97" i="20"/>
  <c r="AF97" i="20" s="1"/>
  <c r="Q98" i="20"/>
  <c r="R98" i="20"/>
  <c r="BN98" i="20" s="1"/>
  <c r="S98" i="20"/>
  <c r="AK98" i="20" s="1"/>
  <c r="T98" i="20"/>
  <c r="U98" i="20"/>
  <c r="V98" i="20"/>
  <c r="W98" i="20"/>
  <c r="Q99" i="20"/>
  <c r="R99" i="20"/>
  <c r="AA99" i="20" s="1"/>
  <c r="S99" i="20"/>
  <c r="T99" i="20"/>
  <c r="BD99" i="20" s="1"/>
  <c r="U99" i="20"/>
  <c r="V99" i="20"/>
  <c r="BR99" i="20" s="1"/>
  <c r="W99" i="20"/>
  <c r="AF99" i="20" s="1"/>
  <c r="Q100" i="20"/>
  <c r="R100" i="20"/>
  <c r="S100" i="20"/>
  <c r="T100" i="20"/>
  <c r="AC100" i="20" s="1"/>
  <c r="U100" i="20"/>
  <c r="V100" i="20"/>
  <c r="AN100" i="20" s="1"/>
  <c r="W100" i="20"/>
  <c r="Q101" i="20"/>
  <c r="AI101" i="20" s="1"/>
  <c r="R101" i="20"/>
  <c r="S101" i="20"/>
  <c r="BO101" i="20" s="1"/>
  <c r="T101" i="20"/>
  <c r="BD101" i="20" s="1"/>
  <c r="U101" i="20"/>
  <c r="V101" i="20"/>
  <c r="AE101" i="20" s="1"/>
  <c r="W101" i="20"/>
  <c r="Q102" i="20"/>
  <c r="BM102" i="20" s="1"/>
  <c r="R102" i="20"/>
  <c r="S102" i="20"/>
  <c r="BO102" i="20" s="1"/>
  <c r="T102" i="20"/>
  <c r="U102" i="20"/>
  <c r="V102" i="20"/>
  <c r="BR102" i="20" s="1"/>
  <c r="W102" i="20"/>
  <c r="Q103" i="20"/>
  <c r="R103" i="20"/>
  <c r="S103" i="20"/>
  <c r="T103" i="20"/>
  <c r="U103" i="20"/>
  <c r="AD103" i="20" s="1"/>
  <c r="V103" i="20"/>
  <c r="AE103" i="20" s="1"/>
  <c r="W103" i="20"/>
  <c r="AF103" i="20" s="1"/>
  <c r="Q104" i="20"/>
  <c r="R104" i="20"/>
  <c r="AA104" i="20" s="1"/>
  <c r="S104" i="20"/>
  <c r="T104" i="20"/>
  <c r="AC104" i="20" s="1"/>
  <c r="U104" i="20"/>
  <c r="V104" i="20"/>
  <c r="AE104" i="20" s="1"/>
  <c r="W104" i="20"/>
  <c r="AF104" i="20" s="1"/>
  <c r="Q105" i="20"/>
  <c r="R105" i="20"/>
  <c r="AA105" i="20" s="1"/>
  <c r="S105" i="20"/>
  <c r="AB105" i="20" s="1"/>
  <c r="T105" i="20"/>
  <c r="AC105" i="20" s="1"/>
  <c r="U105" i="20"/>
  <c r="V105" i="20"/>
  <c r="W105" i="20"/>
  <c r="AF105" i="20" s="1"/>
  <c r="Q106" i="20"/>
  <c r="R106" i="20"/>
  <c r="S106" i="20"/>
  <c r="AB106" i="20" s="1"/>
  <c r="T106" i="20"/>
  <c r="AC106" i="20" s="1"/>
  <c r="U106" i="20"/>
  <c r="AD106" i="20" s="1"/>
  <c r="V106" i="20"/>
  <c r="AE106" i="20" s="1"/>
  <c r="W106" i="20"/>
  <c r="BS106" i="20" s="1"/>
  <c r="Q107" i="20"/>
  <c r="R107" i="20"/>
  <c r="S107" i="20"/>
  <c r="T107" i="20"/>
  <c r="U107" i="20"/>
  <c r="V107" i="20"/>
  <c r="AE107" i="20" s="1"/>
  <c r="W107" i="20"/>
  <c r="Q108" i="20"/>
  <c r="R108" i="20"/>
  <c r="AJ108" i="20" s="1"/>
  <c r="S108" i="20"/>
  <c r="T108" i="20"/>
  <c r="U108" i="20"/>
  <c r="V108" i="20"/>
  <c r="W108" i="20"/>
  <c r="AF108" i="20" s="1"/>
  <c r="Q109" i="20"/>
  <c r="R109" i="20"/>
  <c r="S109" i="20"/>
  <c r="T109" i="20"/>
  <c r="U109" i="20"/>
  <c r="AM109" i="20" s="1"/>
  <c r="V109" i="20"/>
  <c r="AW109" i="20" s="1"/>
  <c r="W109" i="20"/>
  <c r="Q110" i="20"/>
  <c r="R110" i="20"/>
  <c r="BN110" i="20" s="1"/>
  <c r="S110" i="20"/>
  <c r="T110" i="20"/>
  <c r="BD110" i="20" s="1"/>
  <c r="U110" i="20"/>
  <c r="V110" i="20"/>
  <c r="W110" i="20"/>
  <c r="AF110" i="20" s="1"/>
  <c r="Q111" i="20"/>
  <c r="Z111" i="20" s="1"/>
  <c r="R111" i="20"/>
  <c r="S111" i="20"/>
  <c r="AB111" i="20" s="1"/>
  <c r="T111" i="20"/>
  <c r="U111" i="20"/>
  <c r="AM111" i="20" s="1"/>
  <c r="V111" i="20"/>
  <c r="W111" i="20"/>
  <c r="BS111" i="20" s="1"/>
  <c r="Q112" i="20"/>
  <c r="R112" i="20"/>
  <c r="S112" i="20"/>
  <c r="T112" i="20"/>
  <c r="U112" i="20"/>
  <c r="BQ112" i="20" s="1"/>
  <c r="V112" i="20"/>
  <c r="AE112" i="20" s="1"/>
  <c r="W112" i="20"/>
  <c r="Q113" i="20"/>
  <c r="R113" i="20"/>
  <c r="S113" i="20"/>
  <c r="T113" i="20"/>
  <c r="BP113" i="20" s="1"/>
  <c r="U113" i="20"/>
  <c r="BQ113" i="20" s="1"/>
  <c r="V113" i="20"/>
  <c r="BR113" i="20" s="1"/>
  <c r="W113" i="20"/>
  <c r="Q114" i="20"/>
  <c r="Z114" i="20" s="1"/>
  <c r="R114" i="20"/>
  <c r="AA114" i="20" s="1"/>
  <c r="S114" i="20"/>
  <c r="T114" i="20"/>
  <c r="U114" i="20"/>
  <c r="V114" i="20"/>
  <c r="W114" i="20"/>
  <c r="BG114" i="20" s="1"/>
  <c r="Q115" i="20"/>
  <c r="AI115" i="20" s="1"/>
  <c r="R115" i="20"/>
  <c r="AJ115" i="20" s="1"/>
  <c r="S115" i="20"/>
  <c r="T115" i="20"/>
  <c r="AL115" i="20" s="1"/>
  <c r="U115" i="20"/>
  <c r="AD115" i="20" s="1"/>
  <c r="V115" i="20"/>
  <c r="W115" i="20"/>
  <c r="AF115" i="20" s="1"/>
  <c r="Q116" i="20"/>
  <c r="AI116" i="20" s="1"/>
  <c r="R116" i="20"/>
  <c r="S116" i="20"/>
  <c r="T116" i="20"/>
  <c r="U116" i="20"/>
  <c r="V116" i="20"/>
  <c r="W116" i="20"/>
  <c r="BS116" i="20" s="1"/>
  <c r="Q117" i="20"/>
  <c r="R117" i="20"/>
  <c r="BB117" i="20" s="1"/>
  <c r="S117" i="20"/>
  <c r="BO117" i="20" s="1"/>
  <c r="T117" i="20"/>
  <c r="AC117" i="20" s="1"/>
  <c r="U117" i="20"/>
  <c r="V117" i="20"/>
  <c r="W117" i="20"/>
  <c r="BG117" i="20" s="1"/>
  <c r="Q118" i="20"/>
  <c r="BM118" i="20" s="1"/>
  <c r="R118" i="20"/>
  <c r="S118" i="20"/>
  <c r="T118" i="20"/>
  <c r="AC118" i="20" s="1"/>
  <c r="U118" i="20"/>
  <c r="V118" i="20"/>
  <c r="W118" i="20"/>
  <c r="AO118" i="20" s="1"/>
  <c r="Q119" i="20"/>
  <c r="R119" i="20"/>
  <c r="BN119" i="20" s="1"/>
  <c r="S119" i="20"/>
  <c r="T119" i="20"/>
  <c r="U119" i="20"/>
  <c r="V119" i="20"/>
  <c r="AE119" i="20" s="1"/>
  <c r="W119" i="20"/>
  <c r="Q120" i="20"/>
  <c r="R120" i="20"/>
  <c r="S120" i="20"/>
  <c r="T120" i="20"/>
  <c r="U120" i="20"/>
  <c r="V120" i="20"/>
  <c r="W120" i="20"/>
  <c r="Q121" i="20"/>
  <c r="R121" i="20"/>
  <c r="S121" i="20"/>
  <c r="T121" i="20"/>
  <c r="BP121" i="20" s="1"/>
  <c r="U121" i="20"/>
  <c r="AM121" i="20" s="1"/>
  <c r="V121" i="20"/>
  <c r="W121" i="20"/>
  <c r="AF121" i="20" s="1"/>
  <c r="Q122" i="20"/>
  <c r="R122" i="20"/>
  <c r="S122" i="20"/>
  <c r="AB122" i="20" s="1"/>
  <c r="T122" i="20"/>
  <c r="AC122" i="20" s="1"/>
  <c r="U122" i="20"/>
  <c r="V122" i="20"/>
  <c r="W122" i="20"/>
  <c r="Q123" i="20"/>
  <c r="AI123" i="20" s="1"/>
  <c r="R123" i="20"/>
  <c r="S123" i="20"/>
  <c r="T123" i="20"/>
  <c r="BP123" i="20" s="1"/>
  <c r="U123" i="20"/>
  <c r="BQ123" i="20" s="1"/>
  <c r="V123" i="20"/>
  <c r="W123" i="20"/>
  <c r="Q124" i="20"/>
  <c r="R124" i="20"/>
  <c r="BN124" i="20" s="1"/>
  <c r="S124" i="20"/>
  <c r="AB124" i="20" s="1"/>
  <c r="T124" i="20"/>
  <c r="U124" i="20"/>
  <c r="V124" i="20"/>
  <c r="W124" i="20"/>
  <c r="Q125" i="20"/>
  <c r="R125" i="20"/>
  <c r="BN125" i="20" s="1"/>
  <c r="S125" i="20"/>
  <c r="T125" i="20"/>
  <c r="U125" i="20"/>
  <c r="V125" i="20"/>
  <c r="AN125" i="20" s="1"/>
  <c r="W125" i="20"/>
  <c r="Q126" i="20"/>
  <c r="R126" i="20"/>
  <c r="S126" i="20"/>
  <c r="T126" i="20"/>
  <c r="U126" i="20"/>
  <c r="V126" i="20"/>
  <c r="AE126" i="20" s="1"/>
  <c r="W126" i="20"/>
  <c r="AO126" i="20" s="1"/>
  <c r="Q127" i="20"/>
  <c r="BM127" i="20" s="1"/>
  <c r="R127" i="20"/>
  <c r="AA127" i="20" s="1"/>
  <c r="S127" i="20"/>
  <c r="AK127" i="20" s="1"/>
  <c r="T127" i="20"/>
  <c r="U127" i="20"/>
  <c r="V127" i="20"/>
  <c r="AE127" i="20" s="1"/>
  <c r="W127" i="20"/>
  <c r="Q128" i="20"/>
  <c r="R128" i="20"/>
  <c r="BN128" i="20" s="1"/>
  <c r="S128" i="20"/>
  <c r="T128" i="20"/>
  <c r="U128" i="20"/>
  <c r="AD128" i="20" s="1"/>
  <c r="V128" i="20"/>
  <c r="W128" i="20"/>
  <c r="Q129" i="20"/>
  <c r="R129" i="20"/>
  <c r="S129" i="20"/>
  <c r="AB129" i="20" s="1"/>
  <c r="T129" i="20"/>
  <c r="U129" i="20"/>
  <c r="V129" i="20"/>
  <c r="W129" i="20"/>
  <c r="AF129" i="20" s="1"/>
  <c r="Q130" i="20"/>
  <c r="R130" i="20"/>
  <c r="S130" i="20"/>
  <c r="T130" i="20"/>
  <c r="U130" i="20"/>
  <c r="V130" i="20"/>
  <c r="BR130" i="20" s="1"/>
  <c r="W130" i="20"/>
  <c r="BS130" i="20" s="1"/>
  <c r="P36" i="20"/>
  <c r="Y36" i="20" s="1"/>
  <c r="P37" i="20"/>
  <c r="AQ37" i="20" s="1"/>
  <c r="P38" i="20"/>
  <c r="P39" i="20"/>
  <c r="P40" i="20"/>
  <c r="P41" i="20"/>
  <c r="P42" i="20"/>
  <c r="BL42" i="20" s="1"/>
  <c r="P43" i="20"/>
  <c r="P44" i="20"/>
  <c r="Y44" i="20" s="1"/>
  <c r="P45" i="20"/>
  <c r="P46" i="20"/>
  <c r="P47" i="20"/>
  <c r="P48" i="20"/>
  <c r="P49" i="20"/>
  <c r="P50" i="20"/>
  <c r="P51" i="20"/>
  <c r="P52" i="20"/>
  <c r="P53" i="20"/>
  <c r="P54" i="20"/>
  <c r="P55" i="20"/>
  <c r="P56" i="20"/>
  <c r="P57" i="20"/>
  <c r="P58" i="20"/>
  <c r="P59" i="20"/>
  <c r="P60" i="20"/>
  <c r="Y60" i="20" s="1"/>
  <c r="P61" i="20"/>
  <c r="P62" i="20"/>
  <c r="P63" i="20"/>
  <c r="P64" i="20"/>
  <c r="Y64" i="20" s="1"/>
  <c r="P65" i="20"/>
  <c r="Y65" i="20" s="1"/>
  <c r="P66" i="20"/>
  <c r="Y66" i="20" s="1"/>
  <c r="P67" i="20"/>
  <c r="Y67" i="20" s="1"/>
  <c r="P68" i="20"/>
  <c r="Y68" i="20" s="1"/>
  <c r="P69" i="20"/>
  <c r="P70" i="20"/>
  <c r="Y70" i="20" s="1"/>
  <c r="P71" i="20"/>
  <c r="P72" i="20"/>
  <c r="P73" i="20"/>
  <c r="P74" i="20"/>
  <c r="P75" i="20"/>
  <c r="P76" i="20"/>
  <c r="Y76" i="20" s="1"/>
  <c r="P77" i="20"/>
  <c r="Y77" i="20" s="1"/>
  <c r="P78" i="20"/>
  <c r="Y78" i="20" s="1"/>
  <c r="P79" i="20"/>
  <c r="P80" i="20"/>
  <c r="Y80" i="20" s="1"/>
  <c r="P81" i="20"/>
  <c r="Y81" i="20" s="1"/>
  <c r="P82" i="20"/>
  <c r="Y82" i="20" s="1"/>
  <c r="P83" i="20"/>
  <c r="P84" i="20"/>
  <c r="Y84" i="20" s="1"/>
  <c r="P85" i="20"/>
  <c r="Y85" i="20" s="1"/>
  <c r="P86" i="20"/>
  <c r="Y86" i="20" s="1"/>
  <c r="P87" i="20"/>
  <c r="P88" i="20"/>
  <c r="P91" i="20"/>
  <c r="Y91" i="20" s="1"/>
  <c r="P92" i="20"/>
  <c r="Y92" i="20" s="1"/>
  <c r="P93" i="20"/>
  <c r="Y93" i="20" s="1"/>
  <c r="P94" i="20"/>
  <c r="P95" i="20"/>
  <c r="P96" i="20"/>
  <c r="Y96" i="20" s="1"/>
  <c r="P97" i="20"/>
  <c r="P98" i="20"/>
  <c r="P99" i="20"/>
  <c r="AH99" i="20" s="1"/>
  <c r="P100" i="20"/>
  <c r="P101" i="20"/>
  <c r="P102" i="20"/>
  <c r="AH102" i="20" s="1"/>
  <c r="P103" i="20"/>
  <c r="P104" i="20"/>
  <c r="P105" i="20"/>
  <c r="P106" i="20"/>
  <c r="AH106" i="20" s="1"/>
  <c r="P107" i="20"/>
  <c r="P108" i="20"/>
  <c r="P109" i="20"/>
  <c r="AZ109" i="20" s="1"/>
  <c r="P110" i="20"/>
  <c r="Y110" i="20" s="1"/>
  <c r="P111" i="20"/>
  <c r="P112" i="20"/>
  <c r="P113" i="20"/>
  <c r="P114" i="20"/>
  <c r="P115" i="20"/>
  <c r="P116" i="20"/>
  <c r="P117" i="20"/>
  <c r="P118" i="20"/>
  <c r="AQ118" i="20" s="1"/>
  <c r="P119" i="20"/>
  <c r="P120" i="20"/>
  <c r="P121" i="20"/>
  <c r="P122" i="20"/>
  <c r="BL122" i="20" s="1"/>
  <c r="P123" i="20"/>
  <c r="P124" i="20"/>
  <c r="AH124" i="20" s="1"/>
  <c r="P125" i="20"/>
  <c r="P126" i="20"/>
  <c r="P127" i="20"/>
  <c r="Y127" i="20" s="1"/>
  <c r="P128" i="20"/>
  <c r="BL128" i="20" s="1"/>
  <c r="P129" i="20"/>
  <c r="P130" i="20"/>
  <c r="AW41" i="20" l="1"/>
  <c r="AS44" i="20"/>
  <c r="AZ100" i="20"/>
  <c r="AS100" i="20"/>
  <c r="BE99" i="20"/>
  <c r="AT119" i="20"/>
  <c r="BD112" i="20"/>
  <c r="AL121" i="20"/>
  <c r="BE37" i="20"/>
  <c r="AZ90" i="20"/>
  <c r="AX102" i="20"/>
  <c r="AZ111" i="20"/>
  <c r="BF111" i="20"/>
  <c r="AW71" i="20"/>
  <c r="AF34" i="20"/>
  <c r="AZ113" i="20"/>
  <c r="BD114" i="20"/>
  <c r="AN49" i="20"/>
  <c r="AT90" i="20"/>
  <c r="AE25" i="20"/>
  <c r="AA21" i="20"/>
  <c r="AR41" i="20"/>
  <c r="AE125" i="20"/>
  <c r="Z75" i="20"/>
  <c r="AC39" i="20"/>
  <c r="AB54" i="20"/>
  <c r="AW104" i="20"/>
  <c r="AV73" i="20"/>
  <c r="AF114" i="20"/>
  <c r="AM95" i="20"/>
  <c r="BS40" i="20"/>
  <c r="AN113" i="20"/>
  <c r="BE114" i="20"/>
  <c r="AV98" i="20"/>
  <c r="AA100" i="20"/>
  <c r="AJ99" i="20"/>
  <c r="AJ80" i="20"/>
  <c r="Z67" i="20"/>
  <c r="AD15" i="20"/>
  <c r="AF90" i="20"/>
  <c r="AZ98" i="20"/>
  <c r="AQ98" i="20"/>
  <c r="AH98" i="20"/>
  <c r="AZ58" i="20"/>
  <c r="AQ58" i="20"/>
  <c r="BL58" i="20"/>
  <c r="AH58" i="20"/>
  <c r="Y58" i="20"/>
  <c r="AR117" i="20"/>
  <c r="AI117" i="20"/>
  <c r="BQ105" i="20"/>
  <c r="BE105" i="20"/>
  <c r="AV105" i="20"/>
  <c r="AW98" i="20"/>
  <c r="BR98" i="20"/>
  <c r="BF98" i="20"/>
  <c r="AN98" i="20"/>
  <c r="BR90" i="20"/>
  <c r="AW90" i="20"/>
  <c r="BA85" i="20"/>
  <c r="BM85" i="20"/>
  <c r="AR85" i="20"/>
  <c r="AI85" i="20"/>
  <c r="BQ81" i="20"/>
  <c r="AM81" i="20"/>
  <c r="BE81" i="20"/>
  <c r="AD81" i="20"/>
  <c r="AV81" i="20"/>
  <c r="BM77" i="20"/>
  <c r="BA77" i="20"/>
  <c r="AR77" i="20"/>
  <c r="AI77" i="20"/>
  <c r="BQ65" i="20"/>
  <c r="AV65" i="20"/>
  <c r="AD65" i="20"/>
  <c r="AM65" i="20"/>
  <c r="BR58" i="20"/>
  <c r="BF58" i="20"/>
  <c r="AW58" i="20"/>
  <c r="AN58" i="20"/>
  <c r="BR50" i="20"/>
  <c r="BF50" i="20"/>
  <c r="AW50" i="20"/>
  <c r="AN50" i="20"/>
  <c r="AD41" i="20"/>
  <c r="AM41" i="20"/>
  <c r="AV41" i="20"/>
  <c r="BQ41" i="20"/>
  <c r="BN30" i="20"/>
  <c r="AJ30" i="20"/>
  <c r="AA30" i="20"/>
  <c r="BN22" i="20"/>
  <c r="AJ22" i="20"/>
  <c r="AA22" i="20"/>
  <c r="BP8" i="20"/>
  <c r="AL8" i="20"/>
  <c r="AC8" i="20"/>
  <c r="BL89" i="20"/>
  <c r="AQ89" i="20"/>
  <c r="AH89" i="20"/>
  <c r="AC129" i="20"/>
  <c r="BP129" i="20"/>
  <c r="AL129" i="20"/>
  <c r="BR123" i="20"/>
  <c r="BC104" i="20"/>
  <c r="BO104" i="20"/>
  <c r="AT104" i="20"/>
  <c r="AK104" i="20"/>
  <c r="BO88" i="20"/>
  <c r="BC88" i="20"/>
  <c r="AT88" i="20"/>
  <c r="AK88" i="20"/>
  <c r="BS68" i="20"/>
  <c r="AX68" i="20"/>
  <c r="AO68" i="20"/>
  <c r="BG68" i="20"/>
  <c r="BN39" i="20"/>
  <c r="AJ39" i="20"/>
  <c r="AS39" i="20"/>
  <c r="AA39" i="20"/>
  <c r="AH112" i="20"/>
  <c r="AZ112" i="20"/>
  <c r="AQ112" i="20"/>
  <c r="Y72" i="20"/>
  <c r="BL72" i="20"/>
  <c r="AQ72" i="20"/>
  <c r="BL103" i="20"/>
  <c r="AH103" i="20"/>
  <c r="Y103" i="20"/>
  <c r="AQ103" i="20"/>
  <c r="BL87" i="20"/>
  <c r="AQ87" i="20"/>
  <c r="AH87" i="20"/>
  <c r="BL55" i="20"/>
  <c r="AQ55" i="20"/>
  <c r="AH55" i="20"/>
  <c r="Y55" i="20"/>
  <c r="AI120" i="20"/>
  <c r="Z120" i="20"/>
  <c r="BL62" i="20"/>
  <c r="AZ62" i="20"/>
  <c r="AQ62" i="20"/>
  <c r="AH62" i="20"/>
  <c r="BS127" i="20"/>
  <c r="AC124" i="20"/>
  <c r="BO123" i="20"/>
  <c r="AK123" i="20"/>
  <c r="AO119" i="20"/>
  <c r="BG119" i="20"/>
  <c r="AF119" i="20"/>
  <c r="AM117" i="20"/>
  <c r="BE117" i="20"/>
  <c r="BQ117" i="20"/>
  <c r="AK115" i="20"/>
  <c r="AT115" i="20"/>
  <c r="BP108" i="20"/>
  <c r="BD108" i="20"/>
  <c r="AU108" i="20"/>
  <c r="AL108" i="20"/>
  <c r="BN106" i="20"/>
  <c r="BB106" i="20"/>
  <c r="AS106" i="20"/>
  <c r="AJ106" i="20"/>
  <c r="BP100" i="20"/>
  <c r="AU100" i="20"/>
  <c r="BS95" i="20"/>
  <c r="BG95" i="20"/>
  <c r="AX95" i="20"/>
  <c r="AO95" i="20"/>
  <c r="BO91" i="20"/>
  <c r="AT91" i="20"/>
  <c r="AK91" i="20"/>
  <c r="BC91" i="20"/>
  <c r="AB91" i="20"/>
  <c r="BN74" i="20"/>
  <c r="BB74" i="20"/>
  <c r="AA74" i="20"/>
  <c r="AH123" i="20"/>
  <c r="AZ115" i="20"/>
  <c r="AH115" i="20"/>
  <c r="AZ107" i="20"/>
  <c r="BL107" i="20"/>
  <c r="AQ107" i="20"/>
  <c r="Y107" i="20"/>
  <c r="AH107" i="20"/>
  <c r="AZ91" i="20"/>
  <c r="AQ91" i="20"/>
  <c r="BL91" i="20"/>
  <c r="AH91" i="20"/>
  <c r="AZ83" i="20"/>
  <c r="BL83" i="20"/>
  <c r="AQ83" i="20"/>
  <c r="AH83" i="20"/>
  <c r="BL75" i="20"/>
  <c r="AZ75" i="20"/>
  <c r="AQ75" i="20"/>
  <c r="AZ67" i="20"/>
  <c r="BL67" i="20"/>
  <c r="AQ67" i="20"/>
  <c r="AH59" i="20"/>
  <c r="BL59" i="20"/>
  <c r="Y59" i="20"/>
  <c r="AQ51" i="20"/>
  <c r="BL51" i="20"/>
  <c r="AZ51" i="20"/>
  <c r="AH51" i="20"/>
  <c r="Y51" i="20"/>
  <c r="AQ43" i="20"/>
  <c r="AZ43" i="20"/>
  <c r="BL43" i="20"/>
  <c r="AH43" i="20"/>
  <c r="Y43" i="20"/>
  <c r="AN129" i="20"/>
  <c r="BO126" i="20"/>
  <c r="BR121" i="20"/>
  <c r="BQ120" i="20"/>
  <c r="AM120" i="20"/>
  <c r="AC119" i="20"/>
  <c r="BP119" i="20"/>
  <c r="BD119" i="20"/>
  <c r="BC118" i="20"/>
  <c r="BO118" i="20"/>
  <c r="AC111" i="20"/>
  <c r="AL111" i="20"/>
  <c r="BD111" i="20"/>
  <c r="AU111" i="20"/>
  <c r="AK110" i="20"/>
  <c r="BC110" i="20"/>
  <c r="AT110" i="20"/>
  <c r="BN109" i="20"/>
  <c r="AJ109" i="20"/>
  <c r="BA108" i="20"/>
  <c r="BM108" i="20"/>
  <c r="AR108" i="20"/>
  <c r="Z108" i="20"/>
  <c r="BG106" i="20"/>
  <c r="AO106" i="20"/>
  <c r="AX106" i="20"/>
  <c r="BF105" i="20"/>
  <c r="AN105" i="20"/>
  <c r="BR105" i="20"/>
  <c r="AW105" i="20"/>
  <c r="BQ104" i="20"/>
  <c r="BE104" i="20"/>
  <c r="AV104" i="20"/>
  <c r="AM104" i="20"/>
  <c r="BD103" i="20"/>
  <c r="BP103" i="20"/>
  <c r="AL103" i="20"/>
  <c r="AU103" i="20"/>
  <c r="BN101" i="20"/>
  <c r="BB101" i="20"/>
  <c r="AJ101" i="20"/>
  <c r="BA100" i="20"/>
  <c r="BM100" i="20"/>
  <c r="AI100" i="20"/>
  <c r="BS98" i="20"/>
  <c r="AX98" i="20"/>
  <c r="AO98" i="20"/>
  <c r="AF98" i="20"/>
  <c r="BR97" i="20"/>
  <c r="BF97" i="20"/>
  <c r="AN97" i="20"/>
  <c r="AW97" i="20"/>
  <c r="BQ96" i="20"/>
  <c r="BE96" i="20"/>
  <c r="AV96" i="20"/>
  <c r="AM96" i="20"/>
  <c r="BP95" i="20"/>
  <c r="BD95" i="20"/>
  <c r="AU95" i="20"/>
  <c r="AL95" i="20"/>
  <c r="AC95" i="20"/>
  <c r="BO94" i="20"/>
  <c r="BC94" i="20"/>
  <c r="AT94" i="20"/>
  <c r="AK94" i="20"/>
  <c r="AB94" i="20"/>
  <c r="BN93" i="20"/>
  <c r="BB93" i="20"/>
  <c r="AJ93" i="20"/>
  <c r="AS93" i="20"/>
  <c r="BM92" i="20"/>
  <c r="BA92" i="20"/>
  <c r="AI92" i="20"/>
  <c r="AR92" i="20"/>
  <c r="BF89" i="20"/>
  <c r="BR89" i="20"/>
  <c r="AW89" i="20"/>
  <c r="AE89" i="20"/>
  <c r="AN89" i="20"/>
  <c r="BQ88" i="20"/>
  <c r="BE88" i="20"/>
  <c r="AM88" i="20"/>
  <c r="AV88" i="20"/>
  <c r="AD88" i="20"/>
  <c r="BD87" i="20"/>
  <c r="BP87" i="20"/>
  <c r="AU87" i="20"/>
  <c r="AL87" i="20"/>
  <c r="BO86" i="20"/>
  <c r="BC86" i="20"/>
  <c r="AT86" i="20"/>
  <c r="AK86" i="20"/>
  <c r="BB85" i="20"/>
  <c r="BN85" i="20"/>
  <c r="AS85" i="20"/>
  <c r="AJ85" i="20"/>
  <c r="BM84" i="20"/>
  <c r="BA84" i="20"/>
  <c r="AR84" i="20"/>
  <c r="AI84" i="20"/>
  <c r="BG82" i="20"/>
  <c r="BS82" i="20"/>
  <c r="AX82" i="20"/>
  <c r="AO82" i="20"/>
  <c r="BR81" i="20"/>
  <c r="BF81" i="20"/>
  <c r="AE81" i="20"/>
  <c r="AW81" i="20"/>
  <c r="AN81" i="20"/>
  <c r="BE80" i="20"/>
  <c r="BQ80" i="20"/>
  <c r="AM80" i="20"/>
  <c r="AV80" i="20"/>
  <c r="AD80" i="20"/>
  <c r="BP79" i="20"/>
  <c r="BD79" i="20"/>
  <c r="AU79" i="20"/>
  <c r="AL79" i="20"/>
  <c r="AC79" i="20"/>
  <c r="BO78" i="20"/>
  <c r="BC78" i="20"/>
  <c r="AT78" i="20"/>
  <c r="AK78" i="20"/>
  <c r="BB77" i="20"/>
  <c r="AS77" i="20"/>
  <c r="BN77" i="20"/>
  <c r="AJ77" i="20"/>
  <c r="BM76" i="20"/>
  <c r="AR76" i="20"/>
  <c r="BA76" i="20"/>
  <c r="AI76" i="20"/>
  <c r="BG74" i="20"/>
  <c r="AO74" i="20"/>
  <c r="AW73" i="20"/>
  <c r="AN73" i="20"/>
  <c r="AV72" i="20"/>
  <c r="AD72" i="20"/>
  <c r="Y123" i="20"/>
  <c r="AA120" i="20"/>
  <c r="AD111" i="20"/>
  <c r="AA108" i="20"/>
  <c r="Z101" i="20"/>
  <c r="AD96" i="20"/>
  <c r="AB86" i="20"/>
  <c r="Z85" i="20"/>
  <c r="Z77" i="20"/>
  <c r="AF68" i="20"/>
  <c r="AM99" i="20"/>
  <c r="AX104" i="20"/>
  <c r="AO123" i="20"/>
  <c r="BO95" i="20"/>
  <c r="AT95" i="20"/>
  <c r="AK95" i="20"/>
  <c r="AB95" i="20"/>
  <c r="BS67" i="20"/>
  <c r="BG67" i="20"/>
  <c r="AX67" i="20"/>
  <c r="AO67" i="20"/>
  <c r="BP40" i="20"/>
  <c r="AU40" i="20"/>
  <c r="AL40" i="20"/>
  <c r="BD40" i="20"/>
  <c r="BO15" i="20"/>
  <c r="BP128" i="20"/>
  <c r="AL128" i="20"/>
  <c r="AJ102" i="20"/>
  <c r="BN102" i="20"/>
  <c r="BB102" i="20"/>
  <c r="BG75" i="20"/>
  <c r="BS75" i="20"/>
  <c r="AX75" i="20"/>
  <c r="AO75" i="20"/>
  <c r="BG51" i="20"/>
  <c r="AX51" i="20"/>
  <c r="BS51" i="20"/>
  <c r="AO51" i="20"/>
  <c r="BS27" i="20"/>
  <c r="AO27" i="20"/>
  <c r="BP97" i="20"/>
  <c r="BD97" i="20"/>
  <c r="AU97" i="20"/>
  <c r="AL97" i="20"/>
  <c r="AC97" i="20"/>
  <c r="BP49" i="20"/>
  <c r="AU49" i="20"/>
  <c r="AL49" i="20"/>
  <c r="AC49" i="20"/>
  <c r="Z14" i="20"/>
  <c r="AI14" i="20"/>
  <c r="Y62" i="20"/>
  <c r="AW94" i="20"/>
  <c r="AQ50" i="20"/>
  <c r="AZ50" i="20"/>
  <c r="BL50" i="20"/>
  <c r="AH50" i="20"/>
  <c r="Y50" i="20"/>
  <c r="BF106" i="20"/>
  <c r="BR106" i="20"/>
  <c r="AN106" i="20"/>
  <c r="AW106" i="20"/>
  <c r="BD96" i="20"/>
  <c r="BP96" i="20"/>
  <c r="AU96" i="20"/>
  <c r="AL96" i="20"/>
  <c r="AC96" i="20"/>
  <c r="BO87" i="20"/>
  <c r="AT87" i="20"/>
  <c r="AK87" i="20"/>
  <c r="BF66" i="20"/>
  <c r="AN66" i="20"/>
  <c r="AW66" i="20"/>
  <c r="BR66" i="20"/>
  <c r="AE66" i="20"/>
  <c r="BS59" i="20"/>
  <c r="BG59" i="20"/>
  <c r="AX59" i="20"/>
  <c r="AO59" i="20"/>
  <c r="AT55" i="20"/>
  <c r="BO55" i="20"/>
  <c r="AK55" i="20"/>
  <c r="BP48" i="20"/>
  <c r="BD48" i="20"/>
  <c r="AU48" i="20"/>
  <c r="AL48" i="20"/>
  <c r="AC48" i="20"/>
  <c r="BM45" i="20"/>
  <c r="BA45" i="20"/>
  <c r="AR45" i="20"/>
  <c r="AI45" i="20"/>
  <c r="Z45" i="20"/>
  <c r="BS35" i="20"/>
  <c r="BG35" i="20"/>
  <c r="AX35" i="20"/>
  <c r="AO35" i="20"/>
  <c r="AF35" i="20"/>
  <c r="BM29" i="20"/>
  <c r="AI29" i="20"/>
  <c r="Z29" i="20"/>
  <c r="BR18" i="20"/>
  <c r="AN18" i="20"/>
  <c r="AE18" i="20"/>
  <c r="BL105" i="20"/>
  <c r="AQ105" i="20"/>
  <c r="AH105" i="20"/>
  <c r="Y105" i="20"/>
  <c r="Y73" i="20"/>
  <c r="AQ73" i="20"/>
  <c r="Y41" i="20"/>
  <c r="BL41" i="20"/>
  <c r="BN127" i="20"/>
  <c r="AS111" i="20"/>
  <c r="BN111" i="20"/>
  <c r="BR107" i="20"/>
  <c r="BF107" i="20"/>
  <c r="AN107" i="20"/>
  <c r="AW107" i="20"/>
  <c r="BN103" i="20"/>
  <c r="AS103" i="20"/>
  <c r="AJ103" i="20"/>
  <c r="BM94" i="20"/>
  <c r="BA94" i="20"/>
  <c r="AR94" i="20"/>
  <c r="AI94" i="20"/>
  <c r="BQ90" i="20"/>
  <c r="BE90" i="20"/>
  <c r="AM90" i="20"/>
  <c r="BA86" i="20"/>
  <c r="BM86" i="20"/>
  <c r="AR86" i="20"/>
  <c r="AI86" i="20"/>
  <c r="BQ82" i="20"/>
  <c r="BE82" i="20"/>
  <c r="AV82" i="20"/>
  <c r="AM82" i="20"/>
  <c r="AD82" i="20"/>
  <c r="BM78" i="20"/>
  <c r="AR78" i="20"/>
  <c r="BA78" i="20"/>
  <c r="AI78" i="20"/>
  <c r="AU73" i="20"/>
  <c r="AL73" i="20"/>
  <c r="AT72" i="20"/>
  <c r="AB72" i="20"/>
  <c r="BF67" i="20"/>
  <c r="BR67" i="20"/>
  <c r="AN67" i="20"/>
  <c r="AW67" i="20"/>
  <c r="AE67" i="20"/>
  <c r="BO64" i="20"/>
  <c r="BC64" i="20"/>
  <c r="AK64" i="20"/>
  <c r="BS60" i="20"/>
  <c r="BG60" i="20"/>
  <c r="AX60" i="20"/>
  <c r="AO60" i="20"/>
  <c r="BQ58" i="20"/>
  <c r="BE58" i="20"/>
  <c r="AM58" i="20"/>
  <c r="AV58" i="20"/>
  <c r="BN55" i="20"/>
  <c r="AJ55" i="20"/>
  <c r="AS55" i="20"/>
  <c r="AA55" i="20"/>
  <c r="BS52" i="20"/>
  <c r="AX52" i="20"/>
  <c r="BG52" i="20"/>
  <c r="AO52" i="20"/>
  <c r="BO48" i="20"/>
  <c r="BC48" i="20"/>
  <c r="AK48" i="20"/>
  <c r="AT48" i="20"/>
  <c r="AB48" i="20"/>
  <c r="BG36" i="20"/>
  <c r="BS36" i="20"/>
  <c r="AX36" i="20"/>
  <c r="AO36" i="20"/>
  <c r="AF36" i="20"/>
  <c r="BR27" i="20"/>
  <c r="AN27" i="20"/>
  <c r="BN23" i="20"/>
  <c r="AJ23" i="20"/>
  <c r="AA23" i="20"/>
  <c r="BR19" i="20"/>
  <c r="AE19" i="20"/>
  <c r="AN19" i="20"/>
  <c r="BO16" i="20"/>
  <c r="AK16" i="20"/>
  <c r="AB16" i="20"/>
  <c r="BO8" i="20"/>
  <c r="AK8" i="20"/>
  <c r="AB8" i="20"/>
  <c r="AA119" i="20"/>
  <c r="BL104" i="20"/>
  <c r="AZ104" i="20"/>
  <c r="AH104" i="20"/>
  <c r="AQ104" i="20"/>
  <c r="Y104" i="20"/>
  <c r="BL56" i="20"/>
  <c r="AZ56" i="20"/>
  <c r="AQ56" i="20"/>
  <c r="AH56" i="20"/>
  <c r="Y56" i="20"/>
  <c r="BS125" i="20"/>
  <c r="AN124" i="20"/>
  <c r="BP122" i="20"/>
  <c r="BM119" i="20"/>
  <c r="AR119" i="20"/>
  <c r="BR116" i="20"/>
  <c r="AW116" i="20"/>
  <c r="AN116" i="20"/>
  <c r="AM115" i="20"/>
  <c r="BQ115" i="20"/>
  <c r="BE115" i="20"/>
  <c r="AV115" i="20"/>
  <c r="AT113" i="20"/>
  <c r="BO113" i="20"/>
  <c r="AS112" i="20"/>
  <c r="BN112" i="20"/>
  <c r="BB112" i="20"/>
  <c r="BA111" i="20"/>
  <c r="BM111" i="20"/>
  <c r="BG109" i="20"/>
  <c r="BS109" i="20"/>
  <c r="AF109" i="20"/>
  <c r="AO109" i="20"/>
  <c r="BF108" i="20"/>
  <c r="BR108" i="20"/>
  <c r="AN108" i="20"/>
  <c r="AW108" i="20"/>
  <c r="BQ107" i="20"/>
  <c r="BE107" i="20"/>
  <c r="AM107" i="20"/>
  <c r="AV107" i="20"/>
  <c r="BP106" i="20"/>
  <c r="BD106" i="20"/>
  <c r="AL106" i="20"/>
  <c r="AU106" i="20"/>
  <c r="BO105" i="20"/>
  <c r="AT105" i="20"/>
  <c r="AK105" i="20"/>
  <c r="BN104" i="20"/>
  <c r="BB104" i="20"/>
  <c r="AS104" i="20"/>
  <c r="AJ104" i="20"/>
  <c r="BM103" i="20"/>
  <c r="BA103" i="20"/>
  <c r="AR103" i="20"/>
  <c r="Z103" i="20"/>
  <c r="AI103" i="20"/>
  <c r="AO101" i="20"/>
  <c r="BG101" i="20"/>
  <c r="AL98" i="20"/>
  <c r="BP98" i="20"/>
  <c r="BD98" i="20"/>
  <c r="BO97" i="20"/>
  <c r="AT97" i="20"/>
  <c r="AK97" i="20"/>
  <c r="AB97" i="20"/>
  <c r="BN96" i="20"/>
  <c r="AS96" i="20"/>
  <c r="AJ96" i="20"/>
  <c r="BB96" i="20"/>
  <c r="BM95" i="20"/>
  <c r="BA95" i="20"/>
  <c r="AR95" i="20"/>
  <c r="AI95" i="20"/>
  <c r="AX93" i="20"/>
  <c r="BS93" i="20"/>
  <c r="BG93" i="20"/>
  <c r="AO93" i="20"/>
  <c r="BR92" i="20"/>
  <c r="AW92" i="20"/>
  <c r="BF92" i="20"/>
  <c r="AN92" i="20"/>
  <c r="BQ91" i="20"/>
  <c r="BE91" i="20"/>
  <c r="AV91" i="20"/>
  <c r="BO89" i="20"/>
  <c r="AT89" i="20"/>
  <c r="AK89" i="20"/>
  <c r="BB88" i="20"/>
  <c r="BN88" i="20"/>
  <c r="AS88" i="20"/>
  <c r="AJ88" i="20"/>
  <c r="BA87" i="20"/>
  <c r="BM87" i="20"/>
  <c r="AR87" i="20"/>
  <c r="AI87" i="20"/>
  <c r="BS85" i="20"/>
  <c r="AX85" i="20"/>
  <c r="BG85" i="20"/>
  <c r="BR84" i="20"/>
  <c r="BF84" i="20"/>
  <c r="AW84" i="20"/>
  <c r="AN84" i="20"/>
  <c r="AE84" i="20"/>
  <c r="BE83" i="20"/>
  <c r="AM83" i="20"/>
  <c r="BQ83" i="20"/>
  <c r="AV83" i="20"/>
  <c r="AD83" i="20"/>
  <c r="BP82" i="20"/>
  <c r="BD82" i="20"/>
  <c r="AL82" i="20"/>
  <c r="AU82" i="20"/>
  <c r="AC82" i="20"/>
  <c r="BO81" i="20"/>
  <c r="AT81" i="20"/>
  <c r="AK81" i="20"/>
  <c r="BB80" i="20"/>
  <c r="AS80" i="20"/>
  <c r="BN80" i="20"/>
  <c r="BM79" i="20"/>
  <c r="BA79" i="20"/>
  <c r="AR79" i="20"/>
  <c r="AI79" i="20"/>
  <c r="BG77" i="20"/>
  <c r="BS77" i="20"/>
  <c r="AX77" i="20"/>
  <c r="AO77" i="20"/>
  <c r="BR76" i="20"/>
  <c r="BF76" i="20"/>
  <c r="AW76" i="20"/>
  <c r="AN76" i="20"/>
  <c r="AE76" i="20"/>
  <c r="BQ75" i="20"/>
  <c r="BE75" i="20"/>
  <c r="AM75" i="20"/>
  <c r="AV75" i="20"/>
  <c r="AD75" i="20"/>
  <c r="AU74" i="20"/>
  <c r="BP74" i="20"/>
  <c r="AL74" i="20"/>
  <c r="BD74" i="20"/>
  <c r="AC74" i="20"/>
  <c r="AT73" i="20"/>
  <c r="BO73" i="20"/>
  <c r="AK73" i="20"/>
  <c r="BB72" i="20"/>
  <c r="BN72" i="20"/>
  <c r="BM71" i="20"/>
  <c r="BA71" i="20"/>
  <c r="BS69" i="20"/>
  <c r="AX69" i="20"/>
  <c r="BG69" i="20"/>
  <c r="AO69" i="20"/>
  <c r="BR68" i="20"/>
  <c r="AN68" i="20"/>
  <c r="AW68" i="20"/>
  <c r="BF68" i="20"/>
  <c r="AE68" i="20"/>
  <c r="BQ67" i="20"/>
  <c r="BE67" i="20"/>
  <c r="AV67" i="20"/>
  <c r="AM67" i="20"/>
  <c r="AD67" i="20"/>
  <c r="BP66" i="20"/>
  <c r="BD66" i="20"/>
  <c r="AU66" i="20"/>
  <c r="AL66" i="20"/>
  <c r="AC66" i="20"/>
  <c r="BO65" i="20"/>
  <c r="AT65" i="20"/>
  <c r="AK65" i="20"/>
  <c r="BN64" i="20"/>
  <c r="BB64" i="20"/>
  <c r="AS64" i="20"/>
  <c r="AJ64" i="20"/>
  <c r="BM63" i="20"/>
  <c r="AR63" i="20"/>
  <c r="BA63" i="20"/>
  <c r="AI63" i="20"/>
  <c r="BS61" i="20"/>
  <c r="BG61" i="20"/>
  <c r="AX61" i="20"/>
  <c r="AO61" i="20"/>
  <c r="BR60" i="20"/>
  <c r="BF60" i="20"/>
  <c r="AW60" i="20"/>
  <c r="AN60" i="20"/>
  <c r="AE60" i="20"/>
  <c r="AM59" i="20"/>
  <c r="BQ59" i="20"/>
  <c r="AV59" i="20"/>
  <c r="BE59" i="20"/>
  <c r="BP58" i="20"/>
  <c r="BD58" i="20"/>
  <c r="AU58" i="20"/>
  <c r="AL58" i="20"/>
  <c r="BO57" i="20"/>
  <c r="AT57" i="20"/>
  <c r="AK57" i="20"/>
  <c r="BN56" i="20"/>
  <c r="BB56" i="20"/>
  <c r="AJ56" i="20"/>
  <c r="AS56" i="20"/>
  <c r="AA56" i="20"/>
  <c r="BM55" i="20"/>
  <c r="AI55" i="20"/>
  <c r="AR55" i="20"/>
  <c r="BA55" i="20"/>
  <c r="Z55" i="20"/>
  <c r="BS53" i="20"/>
  <c r="AX53" i="20"/>
  <c r="BG53" i="20"/>
  <c r="AO53" i="20"/>
  <c r="BR52" i="20"/>
  <c r="BF52" i="20"/>
  <c r="AW52" i="20"/>
  <c r="AN52" i="20"/>
  <c r="BE51" i="20"/>
  <c r="AV51" i="20"/>
  <c r="BQ51" i="20"/>
  <c r="AM51" i="20"/>
  <c r="AD51" i="20"/>
  <c r="BP50" i="20"/>
  <c r="BD50" i="20"/>
  <c r="AU50" i="20"/>
  <c r="AL50" i="20"/>
  <c r="AC50" i="20"/>
  <c r="BO49" i="20"/>
  <c r="AT49" i="20"/>
  <c r="AK49" i="20"/>
  <c r="AB49" i="20"/>
  <c r="BN48" i="20"/>
  <c r="BB48" i="20"/>
  <c r="AJ48" i="20"/>
  <c r="AS48" i="20"/>
  <c r="AA48" i="20"/>
  <c r="BA47" i="20"/>
  <c r="BM47" i="20"/>
  <c r="AR47" i="20"/>
  <c r="AI47" i="20"/>
  <c r="Z47" i="20"/>
  <c r="BS45" i="20"/>
  <c r="AX45" i="20"/>
  <c r="BG45" i="20"/>
  <c r="AO45" i="20"/>
  <c r="BR44" i="20"/>
  <c r="AW44" i="20"/>
  <c r="BQ43" i="20"/>
  <c r="BE43" i="20"/>
  <c r="AV43" i="20"/>
  <c r="AM43" i="20"/>
  <c r="AD43" i="20"/>
  <c r="AL42" i="20"/>
  <c r="BP42" i="20"/>
  <c r="BD42" i="20"/>
  <c r="BN40" i="20"/>
  <c r="BB40" i="20"/>
  <c r="AS40" i="20"/>
  <c r="AJ40" i="20"/>
  <c r="AA40" i="20"/>
  <c r="BM39" i="20"/>
  <c r="BA39" i="20"/>
  <c r="AR39" i="20"/>
  <c r="AI39" i="20"/>
  <c r="Z39" i="20"/>
  <c r="AX37" i="20"/>
  <c r="BG37" i="20"/>
  <c r="AO37" i="20"/>
  <c r="AF37" i="20"/>
  <c r="BR36" i="20"/>
  <c r="BF36" i="20"/>
  <c r="AN36" i="20"/>
  <c r="AW36" i="20"/>
  <c r="AE36" i="20"/>
  <c r="BE35" i="20"/>
  <c r="AV35" i="20"/>
  <c r="BQ35" i="20"/>
  <c r="AM35" i="20"/>
  <c r="AD35" i="20"/>
  <c r="BP34" i="20"/>
  <c r="AU34" i="20"/>
  <c r="AL34" i="20"/>
  <c r="BD34" i="20"/>
  <c r="AC34" i="20"/>
  <c r="BO33" i="20"/>
  <c r="AK33" i="20"/>
  <c r="AB33" i="20"/>
  <c r="BN32" i="20"/>
  <c r="AJ32" i="20"/>
  <c r="AA32" i="20"/>
  <c r="BM31" i="20"/>
  <c r="Z31" i="20"/>
  <c r="BS29" i="20"/>
  <c r="AO29" i="20"/>
  <c r="BR28" i="20"/>
  <c r="AN28" i="20"/>
  <c r="BQ27" i="20"/>
  <c r="AM27" i="20"/>
  <c r="AD27" i="20"/>
  <c r="BP26" i="20"/>
  <c r="AL26" i="20"/>
  <c r="AC26" i="20"/>
  <c r="BO25" i="20"/>
  <c r="AK25" i="20"/>
  <c r="AB25" i="20"/>
  <c r="BN24" i="20"/>
  <c r="AJ24" i="20"/>
  <c r="BM23" i="20"/>
  <c r="Z23" i="20"/>
  <c r="AI23" i="20"/>
  <c r="BS21" i="20"/>
  <c r="AO21" i="20"/>
  <c r="AF21" i="20"/>
  <c r="BR20" i="20"/>
  <c r="AE20" i="20"/>
  <c r="AN20" i="20"/>
  <c r="BQ19" i="20"/>
  <c r="AM19" i="20"/>
  <c r="AD19" i="20"/>
  <c r="BP18" i="20"/>
  <c r="AL18" i="20"/>
  <c r="AC18" i="20"/>
  <c r="BO17" i="20"/>
  <c r="AK17" i="20"/>
  <c r="AB17" i="20"/>
  <c r="BN16" i="20"/>
  <c r="AA16" i="20"/>
  <c r="AJ16" i="20"/>
  <c r="BS13" i="20"/>
  <c r="AF13" i="20"/>
  <c r="AO13" i="20"/>
  <c r="BR12" i="20"/>
  <c r="AN12" i="20"/>
  <c r="AM11" i="20"/>
  <c r="AD11" i="20"/>
  <c r="BP10" i="20"/>
  <c r="AL10" i="20"/>
  <c r="AC10" i="20"/>
  <c r="AB9" i="20"/>
  <c r="BO9" i="20"/>
  <c r="AK9" i="20"/>
  <c r="BN8" i="20"/>
  <c r="AA8" i="20"/>
  <c r="AJ8" i="20"/>
  <c r="BM7" i="20"/>
  <c r="Z7" i="20"/>
  <c r="AI7" i="20"/>
  <c r="AB125" i="20"/>
  <c r="Z119" i="20"/>
  <c r="AD107" i="20"/>
  <c r="AA93" i="20"/>
  <c r="Y83" i="20"/>
  <c r="Z78" i="20"/>
  <c r="Y75" i="20"/>
  <c r="AF69" i="20"/>
  <c r="AF61" i="20"/>
  <c r="AF51" i="20"/>
  <c r="AF27" i="20"/>
  <c r="AB15" i="20"/>
  <c r="AM94" i="20"/>
  <c r="AH75" i="20"/>
  <c r="AV94" i="20"/>
  <c r="BL130" i="20"/>
  <c r="AH130" i="20"/>
  <c r="AZ82" i="20"/>
  <c r="BL82" i="20"/>
  <c r="AQ82" i="20"/>
  <c r="AH82" i="20"/>
  <c r="BQ121" i="20"/>
  <c r="BF114" i="20"/>
  <c r="BR114" i="20"/>
  <c r="AN114" i="20"/>
  <c r="BS91" i="20"/>
  <c r="AX91" i="20"/>
  <c r="BG91" i="20"/>
  <c r="AO91" i="20"/>
  <c r="BS83" i="20"/>
  <c r="BG83" i="20"/>
  <c r="AO83" i="20"/>
  <c r="BN78" i="20"/>
  <c r="BB78" i="20"/>
  <c r="AS78" i="20"/>
  <c r="AJ78" i="20"/>
  <c r="AU72" i="20"/>
  <c r="AC72" i="20"/>
  <c r="BB62" i="20"/>
  <c r="BN62" i="20"/>
  <c r="AJ62" i="20"/>
  <c r="AS62" i="20"/>
  <c r="BQ57" i="20"/>
  <c r="AV57" i="20"/>
  <c r="AM57" i="20"/>
  <c r="BA53" i="20"/>
  <c r="BM53" i="20"/>
  <c r="AR53" i="20"/>
  <c r="AI53" i="20"/>
  <c r="Z53" i="20"/>
  <c r="BM37" i="20"/>
  <c r="AI37" i="20"/>
  <c r="BQ33" i="20"/>
  <c r="AM33" i="20"/>
  <c r="AD33" i="20"/>
  <c r="BQ25" i="20"/>
  <c r="AD25" i="20"/>
  <c r="BQ17" i="20"/>
  <c r="AM17" i="20"/>
  <c r="AD17" i="20"/>
  <c r="AM25" i="20"/>
  <c r="BL97" i="20"/>
  <c r="AQ97" i="20"/>
  <c r="AH97" i="20"/>
  <c r="BL65" i="20"/>
  <c r="AQ65" i="20"/>
  <c r="AH65" i="20"/>
  <c r="AF124" i="20"/>
  <c r="AO124" i="20"/>
  <c r="AT112" i="20"/>
  <c r="AB112" i="20"/>
  <c r="BS108" i="20"/>
  <c r="BG108" i="20"/>
  <c r="AO108" i="20"/>
  <c r="AX108" i="20"/>
  <c r="BP105" i="20"/>
  <c r="BD105" i="20"/>
  <c r="AU105" i="20"/>
  <c r="AL105" i="20"/>
  <c r="BS92" i="20"/>
  <c r="AX92" i="20"/>
  <c r="BG92" i="20"/>
  <c r="AO92" i="20"/>
  <c r="BN87" i="20"/>
  <c r="AS87" i="20"/>
  <c r="AJ87" i="20"/>
  <c r="BR83" i="20"/>
  <c r="BF83" i="20"/>
  <c r="AN83" i="20"/>
  <c r="AE83" i="20"/>
  <c r="BO80" i="20"/>
  <c r="BC80" i="20"/>
  <c r="AT80" i="20"/>
  <c r="BF75" i="20"/>
  <c r="BR75" i="20"/>
  <c r="AW75" i="20"/>
  <c r="AN75" i="20"/>
  <c r="AE75" i="20"/>
  <c r="BA70" i="20"/>
  <c r="BM70" i="20"/>
  <c r="AR70" i="20"/>
  <c r="AI70" i="20"/>
  <c r="BE66" i="20"/>
  <c r="BQ66" i="20"/>
  <c r="AV66" i="20"/>
  <c r="AM66" i="20"/>
  <c r="AD66" i="20"/>
  <c r="BA62" i="20"/>
  <c r="BM62" i="20"/>
  <c r="AR62" i="20"/>
  <c r="AI62" i="20"/>
  <c r="BO56" i="20"/>
  <c r="BC56" i="20"/>
  <c r="AT56" i="20"/>
  <c r="AK56" i="20"/>
  <c r="BQ50" i="20"/>
  <c r="AV50" i="20"/>
  <c r="BE50" i="20"/>
  <c r="AM50" i="20"/>
  <c r="AD50" i="20"/>
  <c r="BM46" i="20"/>
  <c r="BA46" i="20"/>
  <c r="AI46" i="20"/>
  <c r="AR46" i="20"/>
  <c r="Z46" i="20"/>
  <c r="AV42" i="20"/>
  <c r="AM42" i="20"/>
  <c r="AD42" i="20"/>
  <c r="BF35" i="20"/>
  <c r="AW35" i="20"/>
  <c r="BR35" i="20"/>
  <c r="AN35" i="20"/>
  <c r="AE35" i="20"/>
  <c r="BP33" i="20"/>
  <c r="AL33" i="20"/>
  <c r="AC33" i="20"/>
  <c r="BM30" i="20"/>
  <c r="Z30" i="20"/>
  <c r="AI30" i="20"/>
  <c r="BQ26" i="20"/>
  <c r="AM26" i="20"/>
  <c r="AD26" i="20"/>
  <c r="BM22" i="20"/>
  <c r="AI22" i="20"/>
  <c r="Z22" i="20"/>
  <c r="BQ18" i="20"/>
  <c r="AM18" i="20"/>
  <c r="AD18" i="20"/>
  <c r="AJ15" i="20"/>
  <c r="AA15" i="20"/>
  <c r="AE11" i="20"/>
  <c r="AN11" i="20"/>
  <c r="BL40" i="20"/>
  <c r="AQ40" i="20"/>
  <c r="AH40" i="20"/>
  <c r="AZ40" i="20"/>
  <c r="Y40" i="20"/>
  <c r="AH127" i="20"/>
  <c r="BL71" i="20"/>
  <c r="AQ71" i="20"/>
  <c r="AH71" i="20"/>
  <c r="AD124" i="20"/>
  <c r="AK122" i="20"/>
  <c r="BO122" i="20"/>
  <c r="AJ121" i="20"/>
  <c r="AE117" i="20"/>
  <c r="BR117" i="20"/>
  <c r="AN117" i="20"/>
  <c r="BE116" i="20"/>
  <c r="AV116" i="20"/>
  <c r="AM116" i="20"/>
  <c r="AB114" i="20"/>
  <c r="BC114" i="20"/>
  <c r="AT114" i="20"/>
  <c r="AJ113" i="20"/>
  <c r="AS113" i="20"/>
  <c r="AI112" i="20"/>
  <c r="BM112" i="20"/>
  <c r="BA112" i="20"/>
  <c r="AR112" i="20"/>
  <c r="BQ108" i="20"/>
  <c r="BE108" i="20"/>
  <c r="AV108" i="20"/>
  <c r="AM108" i="20"/>
  <c r="BP107" i="20"/>
  <c r="BD107" i="20"/>
  <c r="AL107" i="20"/>
  <c r="AU107" i="20"/>
  <c r="BO106" i="20"/>
  <c r="BC106" i="20"/>
  <c r="AT106" i="20"/>
  <c r="AK106" i="20"/>
  <c r="BN105" i="20"/>
  <c r="AS105" i="20"/>
  <c r="AJ105" i="20"/>
  <c r="BM104" i="20"/>
  <c r="BA104" i="20"/>
  <c r="AR104" i="20"/>
  <c r="AI104" i="20"/>
  <c r="Z104" i="20"/>
  <c r="BQ100" i="20"/>
  <c r="BE100" i="20"/>
  <c r="AS97" i="20"/>
  <c r="AJ97" i="20"/>
  <c r="BN97" i="20"/>
  <c r="BM96" i="20"/>
  <c r="BA96" i="20"/>
  <c r="AI96" i="20"/>
  <c r="AR96" i="20"/>
  <c r="BS94" i="20"/>
  <c r="BG94" i="20"/>
  <c r="AX94" i="20"/>
  <c r="AO94" i="20"/>
  <c r="BR93" i="20"/>
  <c r="BF93" i="20"/>
  <c r="AN93" i="20"/>
  <c r="AW93" i="20"/>
  <c r="BE92" i="20"/>
  <c r="BQ92" i="20"/>
  <c r="AV92" i="20"/>
  <c r="AM92" i="20"/>
  <c r="BP91" i="20"/>
  <c r="BD91" i="20"/>
  <c r="AU91" i="20"/>
  <c r="AL91" i="20"/>
  <c r="AC91" i="20"/>
  <c r="AS89" i="20"/>
  <c r="BN89" i="20"/>
  <c r="AJ89" i="20"/>
  <c r="BA88" i="20"/>
  <c r="BM88" i="20"/>
  <c r="AR88" i="20"/>
  <c r="AI88" i="20"/>
  <c r="BG86" i="20"/>
  <c r="BS86" i="20"/>
  <c r="AX86" i="20"/>
  <c r="AO86" i="20"/>
  <c r="BR85" i="20"/>
  <c r="AW85" i="20"/>
  <c r="BF85" i="20"/>
  <c r="AE85" i="20"/>
  <c r="BQ84" i="20"/>
  <c r="BE84" i="20"/>
  <c r="AM84" i="20"/>
  <c r="AV84" i="20"/>
  <c r="AD84" i="20"/>
  <c r="BD83" i="20"/>
  <c r="AL83" i="20"/>
  <c r="BP83" i="20"/>
  <c r="AU83" i="20"/>
  <c r="AC83" i="20"/>
  <c r="BO82" i="20"/>
  <c r="BC82" i="20"/>
  <c r="AT82" i="20"/>
  <c r="AK82" i="20"/>
  <c r="BN81" i="20"/>
  <c r="AS81" i="20"/>
  <c r="AJ81" i="20"/>
  <c r="BA80" i="20"/>
  <c r="AR80" i="20"/>
  <c r="BM80" i="20"/>
  <c r="AI80" i="20"/>
  <c r="BS78" i="20"/>
  <c r="BG78" i="20"/>
  <c r="AX78" i="20"/>
  <c r="AO78" i="20"/>
  <c r="BF77" i="20"/>
  <c r="BR77" i="20"/>
  <c r="AW77" i="20"/>
  <c r="AN77" i="20"/>
  <c r="AE77" i="20"/>
  <c r="BQ76" i="20"/>
  <c r="BE76" i="20"/>
  <c r="AM76" i="20"/>
  <c r="AV76" i="20"/>
  <c r="AD76" i="20"/>
  <c r="BP75" i="20"/>
  <c r="BD75" i="20"/>
  <c r="AL75" i="20"/>
  <c r="AU75" i="20"/>
  <c r="AC75" i="20"/>
  <c r="AT74" i="20"/>
  <c r="BO74" i="20"/>
  <c r="BC74" i="20"/>
  <c r="AK74" i="20"/>
  <c r="AB74" i="20"/>
  <c r="AJ73" i="20"/>
  <c r="BN73" i="20"/>
  <c r="BA72" i="20"/>
  <c r="BM72" i="20"/>
  <c r="AR72" i="20"/>
  <c r="BS70" i="20"/>
  <c r="AX70" i="20"/>
  <c r="AO70" i="20"/>
  <c r="BG70" i="20"/>
  <c r="BR69" i="20"/>
  <c r="BF69" i="20"/>
  <c r="AW69" i="20"/>
  <c r="AN69" i="20"/>
  <c r="AE69" i="20"/>
  <c r="BQ68" i="20"/>
  <c r="AV68" i="20"/>
  <c r="BE68" i="20"/>
  <c r="AM68" i="20"/>
  <c r="AD68" i="20"/>
  <c r="BP67" i="20"/>
  <c r="BD67" i="20"/>
  <c r="AU67" i="20"/>
  <c r="AL67" i="20"/>
  <c r="AC67" i="20"/>
  <c r="BO66" i="20"/>
  <c r="BC66" i="20"/>
  <c r="AT66" i="20"/>
  <c r="AK66" i="20"/>
  <c r="BN65" i="20"/>
  <c r="AS65" i="20"/>
  <c r="AJ65" i="20"/>
  <c r="BA64" i="20"/>
  <c r="AR64" i="20"/>
  <c r="BM64" i="20"/>
  <c r="AI64" i="20"/>
  <c r="BS62" i="20"/>
  <c r="AX62" i="20"/>
  <c r="AO62" i="20"/>
  <c r="BG62" i="20"/>
  <c r="BF61" i="20"/>
  <c r="BR61" i="20"/>
  <c r="AW61" i="20"/>
  <c r="AN61" i="20"/>
  <c r="AE61" i="20"/>
  <c r="BE60" i="20"/>
  <c r="AV60" i="20"/>
  <c r="BQ60" i="20"/>
  <c r="AM60" i="20"/>
  <c r="AD60" i="20"/>
  <c r="BO58" i="20"/>
  <c r="BC58" i="20"/>
  <c r="AT58" i="20"/>
  <c r="AK58" i="20"/>
  <c r="BN57" i="20"/>
  <c r="AS57" i="20"/>
  <c r="AJ57" i="20"/>
  <c r="AA57" i="20"/>
  <c r="BM56" i="20"/>
  <c r="BA56" i="20"/>
  <c r="AI56" i="20"/>
  <c r="AR56" i="20"/>
  <c r="Z56" i="20"/>
  <c r="AX54" i="20"/>
  <c r="BS54" i="20"/>
  <c r="AO54" i="20"/>
  <c r="BG54" i="20"/>
  <c r="BF53" i="20"/>
  <c r="BR53" i="20"/>
  <c r="AW53" i="20"/>
  <c r="AN53" i="20"/>
  <c r="BE52" i="20"/>
  <c r="BQ52" i="20"/>
  <c r="AV52" i="20"/>
  <c r="AM52" i="20"/>
  <c r="AD52" i="20"/>
  <c r="BP51" i="20"/>
  <c r="BD51" i="20"/>
  <c r="AU51" i="20"/>
  <c r="AL51" i="20"/>
  <c r="AC51" i="20"/>
  <c r="BO50" i="20"/>
  <c r="BC50" i="20"/>
  <c r="AT50" i="20"/>
  <c r="AK50" i="20"/>
  <c r="AB50" i="20"/>
  <c r="BN49" i="20"/>
  <c r="AS49" i="20"/>
  <c r="AJ49" i="20"/>
  <c r="AA49" i="20"/>
  <c r="BA48" i="20"/>
  <c r="BM48" i="20"/>
  <c r="AR48" i="20"/>
  <c r="AI48" i="20"/>
  <c r="Z48" i="20"/>
  <c r="BS46" i="20"/>
  <c r="AX46" i="20"/>
  <c r="BG46" i="20"/>
  <c r="AO46" i="20"/>
  <c r="BR45" i="20"/>
  <c r="AW45" i="20"/>
  <c r="AN45" i="20"/>
  <c r="BF45" i="20"/>
  <c r="BP43" i="20"/>
  <c r="BD43" i="20"/>
  <c r="AU43" i="20"/>
  <c r="AL43" i="20"/>
  <c r="AC43" i="20"/>
  <c r="AK42" i="20"/>
  <c r="AT42" i="20"/>
  <c r="BM40" i="20"/>
  <c r="AR40" i="20"/>
  <c r="BA40" i="20"/>
  <c r="AI40" i="20"/>
  <c r="Z40" i="20"/>
  <c r="BS38" i="20"/>
  <c r="BG38" i="20"/>
  <c r="AX38" i="20"/>
  <c r="AF38" i="20"/>
  <c r="AW37" i="20"/>
  <c r="BR37" i="20"/>
  <c r="BQ36" i="20"/>
  <c r="BE36" i="20"/>
  <c r="AM36" i="20"/>
  <c r="AV36" i="20"/>
  <c r="AD36" i="20"/>
  <c r="BP35" i="20"/>
  <c r="BD35" i="20"/>
  <c r="AL35" i="20"/>
  <c r="AU35" i="20"/>
  <c r="AC35" i="20"/>
  <c r="BO34" i="20"/>
  <c r="AT34" i="20"/>
  <c r="BC34" i="20"/>
  <c r="AK34" i="20"/>
  <c r="AB34" i="20"/>
  <c r="BN33" i="20"/>
  <c r="AA33" i="20"/>
  <c r="BS30" i="20"/>
  <c r="AO30" i="20"/>
  <c r="BR29" i="20"/>
  <c r="AN29" i="20"/>
  <c r="BQ28" i="20"/>
  <c r="AM28" i="20"/>
  <c r="AD28" i="20"/>
  <c r="BP27" i="20"/>
  <c r="AL27" i="20"/>
  <c r="AC27" i="20"/>
  <c r="BO26" i="20"/>
  <c r="AK26" i="20"/>
  <c r="AB26" i="20"/>
  <c r="BN25" i="20"/>
  <c r="AJ25" i="20"/>
  <c r="AA25" i="20"/>
  <c r="BS22" i="20"/>
  <c r="AO22" i="20"/>
  <c r="BR21" i="20"/>
  <c r="AE21" i="20"/>
  <c r="AN21" i="20"/>
  <c r="BQ20" i="20"/>
  <c r="AM20" i="20"/>
  <c r="AD20" i="20"/>
  <c r="BP19" i="20"/>
  <c r="AL19" i="20"/>
  <c r="BO18" i="20"/>
  <c r="AK18" i="20"/>
  <c r="AB18" i="20"/>
  <c r="BN17" i="20"/>
  <c r="AJ17" i="20"/>
  <c r="AA17" i="20"/>
  <c r="BM16" i="20"/>
  <c r="Z16" i="20"/>
  <c r="AI16" i="20"/>
  <c r="AO14" i="20"/>
  <c r="BR13" i="20"/>
  <c r="AE13" i="20"/>
  <c r="AN13" i="20"/>
  <c r="BQ12" i="20"/>
  <c r="AM12" i="20"/>
  <c r="AD12" i="20"/>
  <c r="BP11" i="20"/>
  <c r="AL11" i="20"/>
  <c r="BO10" i="20"/>
  <c r="AK10" i="20"/>
  <c r="AB10" i="20"/>
  <c r="BM8" i="20"/>
  <c r="Z8" i="20"/>
  <c r="AI8" i="20"/>
  <c r="Y130" i="20"/>
  <c r="AE124" i="20"/>
  <c r="AD121" i="20"/>
  <c r="AF118" i="20"/>
  <c r="AB113" i="20"/>
  <c r="AE108" i="20"/>
  <c r="AC107" i="20"/>
  <c r="AA106" i="20"/>
  <c r="AC103" i="20"/>
  <c r="AF95" i="20"/>
  <c r="AF91" i="20"/>
  <c r="AB88" i="20"/>
  <c r="Z87" i="20"/>
  <c r="AF85" i="20"/>
  <c r="AF82" i="20"/>
  <c r="Z63" i="20"/>
  <c r="AB56" i="20"/>
  <c r="AD44" i="20"/>
  <c r="AE27" i="20"/>
  <c r="AX83" i="20"/>
  <c r="BM109" i="20"/>
  <c r="BA109" i="20"/>
  <c r="AI109" i="20"/>
  <c r="AR109" i="20"/>
  <c r="BO103" i="20"/>
  <c r="AT103" i="20"/>
  <c r="AK103" i="20"/>
  <c r="BN94" i="20"/>
  <c r="BB94" i="20"/>
  <c r="AS94" i="20"/>
  <c r="AJ94" i="20"/>
  <c r="BE89" i="20"/>
  <c r="BQ89" i="20"/>
  <c r="AM89" i="20"/>
  <c r="AD89" i="20"/>
  <c r="AV89" i="20"/>
  <c r="BP80" i="20"/>
  <c r="AL80" i="20"/>
  <c r="BD80" i="20"/>
  <c r="AU80" i="20"/>
  <c r="AC80" i="20"/>
  <c r="BM61" i="20"/>
  <c r="BA61" i="20"/>
  <c r="AR61" i="20"/>
  <c r="AI61" i="20"/>
  <c r="BN54" i="20"/>
  <c r="AS54" i="20"/>
  <c r="AJ54" i="20"/>
  <c r="AA54" i="20"/>
  <c r="BO47" i="20"/>
  <c r="AT47" i="20"/>
  <c r="AK47" i="20"/>
  <c r="AB47" i="20"/>
  <c r="BG43" i="20"/>
  <c r="BS43" i="20"/>
  <c r="AX43" i="20"/>
  <c r="AO43" i="20"/>
  <c r="AF43" i="20"/>
  <c r="AA38" i="20"/>
  <c r="AJ38" i="20"/>
  <c r="BR34" i="20"/>
  <c r="AW34" i="20"/>
  <c r="AN34" i="20"/>
  <c r="BF34" i="20"/>
  <c r="AE34" i="20"/>
  <c r="BR26" i="20"/>
  <c r="AN26" i="20"/>
  <c r="BS19" i="20"/>
  <c r="AF19" i="20"/>
  <c r="AO19" i="20"/>
  <c r="BO7" i="20"/>
  <c r="AK7" i="20"/>
  <c r="AB7" i="20"/>
  <c r="AQ57" i="20"/>
  <c r="BL57" i="20"/>
  <c r="AH57" i="20"/>
  <c r="Y57" i="20"/>
  <c r="BM126" i="20"/>
  <c r="BQ122" i="20"/>
  <c r="BM110" i="20"/>
  <c r="BA110" i="20"/>
  <c r="AX100" i="20"/>
  <c r="BS100" i="20"/>
  <c r="BO96" i="20"/>
  <c r="BC96" i="20"/>
  <c r="AT96" i="20"/>
  <c r="AK96" i="20"/>
  <c r="AB96" i="20"/>
  <c r="BR91" i="20"/>
  <c r="AW91" i="20"/>
  <c r="BF91" i="20"/>
  <c r="BD89" i="20"/>
  <c r="BP89" i="20"/>
  <c r="AL89" i="20"/>
  <c r="AU89" i="20"/>
  <c r="BS84" i="20"/>
  <c r="BG84" i="20"/>
  <c r="AX84" i="20"/>
  <c r="AO84" i="20"/>
  <c r="BP81" i="20"/>
  <c r="BD81" i="20"/>
  <c r="AL81" i="20"/>
  <c r="AU81" i="20"/>
  <c r="AC81" i="20"/>
  <c r="BN79" i="20"/>
  <c r="AS79" i="20"/>
  <c r="AJ79" i="20"/>
  <c r="AV74" i="20"/>
  <c r="BE74" i="20"/>
  <c r="AM74" i="20"/>
  <c r="BN71" i="20"/>
  <c r="AS71" i="20"/>
  <c r="AJ71" i="20"/>
  <c r="BP65" i="20"/>
  <c r="AU65" i="20"/>
  <c r="AL65" i="20"/>
  <c r="AC65" i="20"/>
  <c r="BN63" i="20"/>
  <c r="AS63" i="20"/>
  <c r="AJ63" i="20"/>
  <c r="AN59" i="20"/>
  <c r="BF59" i="20"/>
  <c r="AW59" i="20"/>
  <c r="AE59" i="20"/>
  <c r="BP57" i="20"/>
  <c r="AU57" i="20"/>
  <c r="AL57" i="20"/>
  <c r="BM54" i="20"/>
  <c r="BA54" i="20"/>
  <c r="AI54" i="20"/>
  <c r="Z54" i="20"/>
  <c r="AR54" i="20"/>
  <c r="BR51" i="20"/>
  <c r="BF51" i="20"/>
  <c r="AW51" i="20"/>
  <c r="AN51" i="20"/>
  <c r="BN47" i="20"/>
  <c r="AS47" i="20"/>
  <c r="AJ47" i="20"/>
  <c r="AA47" i="20"/>
  <c r="BR43" i="20"/>
  <c r="BF43" i="20"/>
  <c r="AW43" i="20"/>
  <c r="AN43" i="20"/>
  <c r="AE43" i="20"/>
  <c r="Z38" i="20"/>
  <c r="AI38" i="20"/>
  <c r="BE34" i="20"/>
  <c r="BQ34" i="20"/>
  <c r="AV34" i="20"/>
  <c r="AM34" i="20"/>
  <c r="AD34" i="20"/>
  <c r="AB32" i="20"/>
  <c r="AK32" i="20"/>
  <c r="BS28" i="20"/>
  <c r="AO28" i="20"/>
  <c r="BP25" i="20"/>
  <c r="AL25" i="20"/>
  <c r="AC25" i="20"/>
  <c r="BO24" i="20"/>
  <c r="BS20" i="20"/>
  <c r="AF20" i="20"/>
  <c r="AO20" i="20"/>
  <c r="BP17" i="20"/>
  <c r="AL17" i="20"/>
  <c r="AC17" i="20"/>
  <c r="BS12" i="20"/>
  <c r="AF12" i="20"/>
  <c r="AO12" i="20"/>
  <c r="BQ10" i="20"/>
  <c r="AM10" i="20"/>
  <c r="AD10" i="20"/>
  <c r="BN7" i="20"/>
  <c r="AA7" i="20"/>
  <c r="AJ7" i="20"/>
  <c r="AQ88" i="20"/>
  <c r="AZ88" i="20"/>
  <c r="AH88" i="20"/>
  <c r="BL88" i="20"/>
  <c r="BL119" i="20"/>
  <c r="AQ119" i="20"/>
  <c r="BL63" i="20"/>
  <c r="AQ63" i="20"/>
  <c r="AH63" i="20"/>
  <c r="BL39" i="20"/>
  <c r="AQ39" i="20"/>
  <c r="AH39" i="20"/>
  <c r="Y39" i="20"/>
  <c r="AZ78" i="20"/>
  <c r="AQ78" i="20"/>
  <c r="BL78" i="20"/>
  <c r="AH78" i="20"/>
  <c r="AD125" i="20"/>
  <c r="BO107" i="20"/>
  <c r="BC107" i="20"/>
  <c r="AT107" i="20"/>
  <c r="AK107" i="20"/>
  <c r="BG103" i="20"/>
  <c r="BS103" i="20"/>
  <c r="AO103" i="20"/>
  <c r="AX103" i="20"/>
  <c r="BE101" i="20"/>
  <c r="BQ101" i="20"/>
  <c r="AM101" i="20"/>
  <c r="AV101" i="20"/>
  <c r="BA97" i="20"/>
  <c r="BM97" i="20"/>
  <c r="AR97" i="20"/>
  <c r="AI97" i="20"/>
  <c r="BD92" i="20"/>
  <c r="BP92" i="20"/>
  <c r="AL92" i="20"/>
  <c r="AC92" i="20"/>
  <c r="AU92" i="20"/>
  <c r="BS87" i="20"/>
  <c r="BG87" i="20"/>
  <c r="AX87" i="20"/>
  <c r="AO87" i="20"/>
  <c r="BP84" i="20"/>
  <c r="BD84" i="20"/>
  <c r="AL84" i="20"/>
  <c r="AU84" i="20"/>
  <c r="AC84" i="20"/>
  <c r="BN82" i="20"/>
  <c r="BB82" i="20"/>
  <c r="AS82" i="20"/>
  <c r="AJ82" i="20"/>
  <c r="BR78" i="20"/>
  <c r="BF78" i="20"/>
  <c r="AW78" i="20"/>
  <c r="AN78" i="20"/>
  <c r="AE78" i="20"/>
  <c r="BQ77" i="20"/>
  <c r="BE77" i="20"/>
  <c r="AM77" i="20"/>
  <c r="AD77" i="20"/>
  <c r="AV77" i="20"/>
  <c r="AI73" i="20"/>
  <c r="AR73" i="20"/>
  <c r="BS71" i="20"/>
  <c r="BG71" i="20"/>
  <c r="BR70" i="20"/>
  <c r="BF70" i="20"/>
  <c r="AN70" i="20"/>
  <c r="AW70" i="20"/>
  <c r="AE70" i="20"/>
  <c r="BP68" i="20"/>
  <c r="BD68" i="20"/>
  <c r="AU68" i="20"/>
  <c r="AL68" i="20"/>
  <c r="AC68" i="20"/>
  <c r="BN66" i="20"/>
  <c r="BB66" i="20"/>
  <c r="AS66" i="20"/>
  <c r="AJ66" i="20"/>
  <c r="BM65" i="20"/>
  <c r="BA65" i="20"/>
  <c r="AR65" i="20"/>
  <c r="AI65" i="20"/>
  <c r="BS63" i="20"/>
  <c r="AX63" i="20"/>
  <c r="AO63" i="20"/>
  <c r="BG63" i="20"/>
  <c r="BR62" i="20"/>
  <c r="BF62" i="20"/>
  <c r="AN62" i="20"/>
  <c r="AW62" i="20"/>
  <c r="AE62" i="20"/>
  <c r="BQ61" i="20"/>
  <c r="BE61" i="20"/>
  <c r="AV61" i="20"/>
  <c r="AD61" i="20"/>
  <c r="BP60" i="20"/>
  <c r="AU60" i="20"/>
  <c r="BD60" i="20"/>
  <c r="AL60" i="20"/>
  <c r="AC60" i="20"/>
  <c r="BO59" i="20"/>
  <c r="AK59" i="20"/>
  <c r="AB59" i="20"/>
  <c r="BN58" i="20"/>
  <c r="BB58" i="20"/>
  <c r="AJ58" i="20"/>
  <c r="AS58" i="20"/>
  <c r="AA58" i="20"/>
  <c r="BM57" i="20"/>
  <c r="BA57" i="20"/>
  <c r="AI57" i="20"/>
  <c r="AR57" i="20"/>
  <c r="Z57" i="20"/>
  <c r="BS55" i="20"/>
  <c r="AX55" i="20"/>
  <c r="BG55" i="20"/>
  <c r="AO55" i="20"/>
  <c r="BR54" i="20"/>
  <c r="BF54" i="20"/>
  <c r="AN54" i="20"/>
  <c r="AW54" i="20"/>
  <c r="BE53" i="20"/>
  <c r="BQ53" i="20"/>
  <c r="AV53" i="20"/>
  <c r="AM53" i="20"/>
  <c r="AD53" i="20"/>
  <c r="BP52" i="20"/>
  <c r="BD52" i="20"/>
  <c r="AU52" i="20"/>
  <c r="AL52" i="20"/>
  <c r="AC52" i="20"/>
  <c r="BO51" i="20"/>
  <c r="BC51" i="20"/>
  <c r="AK51" i="20"/>
  <c r="AT51" i="20"/>
  <c r="AB51" i="20"/>
  <c r="BN50" i="20"/>
  <c r="BB50" i="20"/>
  <c r="AS50" i="20"/>
  <c r="AJ50" i="20"/>
  <c r="AA50" i="20"/>
  <c r="BM49" i="20"/>
  <c r="BA49" i="20"/>
  <c r="AR49" i="20"/>
  <c r="AI49" i="20"/>
  <c r="Z49" i="20"/>
  <c r="BS47" i="20"/>
  <c r="AX47" i="20"/>
  <c r="BG47" i="20"/>
  <c r="AO47" i="20"/>
  <c r="BR46" i="20"/>
  <c r="BF46" i="20"/>
  <c r="AN46" i="20"/>
  <c r="AW46" i="20"/>
  <c r="AU44" i="20"/>
  <c r="BD44" i="20"/>
  <c r="BS39" i="20"/>
  <c r="BG39" i="20"/>
  <c r="AX39" i="20"/>
  <c r="AO39" i="20"/>
  <c r="AF39" i="20"/>
  <c r="AN38" i="20"/>
  <c r="AW38" i="20"/>
  <c r="BR38" i="20"/>
  <c r="BF38" i="20"/>
  <c r="BP36" i="20"/>
  <c r="BD36" i="20"/>
  <c r="AL36" i="20"/>
  <c r="AU36" i="20"/>
  <c r="AC36" i="20"/>
  <c r="BO35" i="20"/>
  <c r="BC35" i="20"/>
  <c r="AT35" i="20"/>
  <c r="AK35" i="20"/>
  <c r="AB35" i="20"/>
  <c r="BN34" i="20"/>
  <c r="BB34" i="20"/>
  <c r="AS34" i="20"/>
  <c r="AJ34" i="20"/>
  <c r="AA34" i="20"/>
  <c r="BM33" i="20"/>
  <c r="BR30" i="20"/>
  <c r="AN30" i="20"/>
  <c r="BQ29" i="20"/>
  <c r="AM29" i="20"/>
  <c r="AD29" i="20"/>
  <c r="BP28" i="20"/>
  <c r="AL28" i="20"/>
  <c r="AC28" i="20"/>
  <c r="BO27" i="20"/>
  <c r="AK27" i="20"/>
  <c r="AB27" i="20"/>
  <c r="BN26" i="20"/>
  <c r="AJ26" i="20"/>
  <c r="AA26" i="20"/>
  <c r="BM25" i="20"/>
  <c r="AI25" i="20"/>
  <c r="Z25" i="20"/>
  <c r="BS23" i="20"/>
  <c r="AO23" i="20"/>
  <c r="BR22" i="20"/>
  <c r="AE22" i="20"/>
  <c r="AN22" i="20"/>
  <c r="BQ21" i="20"/>
  <c r="AM21" i="20"/>
  <c r="AD21" i="20"/>
  <c r="BP20" i="20"/>
  <c r="AL20" i="20"/>
  <c r="AC20" i="20"/>
  <c r="AK19" i="20"/>
  <c r="BO19" i="20"/>
  <c r="AB19" i="20"/>
  <c r="BN18" i="20"/>
  <c r="AA18" i="20"/>
  <c r="BM17" i="20"/>
  <c r="AI17" i="20"/>
  <c r="Z17" i="20"/>
  <c r="BS15" i="20"/>
  <c r="AO15" i="20"/>
  <c r="BQ13" i="20"/>
  <c r="AD13" i="20"/>
  <c r="AM13" i="20"/>
  <c r="BP12" i="20"/>
  <c r="AC12" i="20"/>
  <c r="AL12" i="20"/>
  <c r="BO11" i="20"/>
  <c r="AK11" i="20"/>
  <c r="BN10" i="20"/>
  <c r="AA10" i="20"/>
  <c r="BS7" i="20"/>
  <c r="AO7" i="20"/>
  <c r="AF7" i="20"/>
  <c r="AC121" i="20"/>
  <c r="AA112" i="20"/>
  <c r="AD108" i="20"/>
  <c r="AB107" i="20"/>
  <c r="AD104" i="20"/>
  <c r="AB103" i="20"/>
  <c r="AE98" i="20"/>
  <c r="Y97" i="20"/>
  <c r="AA94" i="20"/>
  <c r="AE91" i="20"/>
  <c r="AC89" i="20"/>
  <c r="AA88" i="20"/>
  <c r="Y87" i="20"/>
  <c r="Z84" i="20"/>
  <c r="AB82" i="20"/>
  <c r="AA79" i="20"/>
  <c r="AF77" i="20"/>
  <c r="Z76" i="20"/>
  <c r="AD73" i="20"/>
  <c r="Y71" i="20"/>
  <c r="AF67" i="20"/>
  <c r="AB64" i="20"/>
  <c r="Y63" i="20"/>
  <c r="AF59" i="20"/>
  <c r="AD57" i="20"/>
  <c r="AF55" i="20"/>
  <c r="AC44" i="20"/>
  <c r="AE37" i="20"/>
  <c r="AF22" i="20"/>
  <c r="AC19" i="20"/>
  <c r="AI108" i="20"/>
  <c r="AM91" i="20"/>
  <c r="AH67" i="20"/>
  <c r="AW83" i="20"/>
  <c r="AZ114" i="20"/>
  <c r="BL114" i="20"/>
  <c r="AH114" i="20"/>
  <c r="BL74" i="20"/>
  <c r="AQ74" i="20"/>
  <c r="BN126" i="20"/>
  <c r="AJ126" i="20"/>
  <c r="BB118" i="20"/>
  <c r="AS118" i="20"/>
  <c r="AX115" i="20"/>
  <c r="BG115" i="20"/>
  <c r="BS115" i="20"/>
  <c r="BG107" i="20"/>
  <c r="BS107" i="20"/>
  <c r="AO107" i="20"/>
  <c r="AX107" i="20"/>
  <c r="BS99" i="20"/>
  <c r="BG99" i="20"/>
  <c r="AO99" i="20"/>
  <c r="BM93" i="20"/>
  <c r="AR93" i="20"/>
  <c r="BA93" i="20"/>
  <c r="AI93" i="20"/>
  <c r="BP88" i="20"/>
  <c r="BD88" i="20"/>
  <c r="AL88" i="20"/>
  <c r="AU88" i="20"/>
  <c r="BR82" i="20"/>
  <c r="BF82" i="20"/>
  <c r="AW82" i="20"/>
  <c r="AN82" i="20"/>
  <c r="AE82" i="20"/>
  <c r="AW74" i="20"/>
  <c r="AN74" i="20"/>
  <c r="BM69" i="20"/>
  <c r="BA69" i="20"/>
  <c r="AR69" i="20"/>
  <c r="AI69" i="20"/>
  <c r="BD64" i="20"/>
  <c r="BP64" i="20"/>
  <c r="AU64" i="20"/>
  <c r="AL64" i="20"/>
  <c r="AC64" i="20"/>
  <c r="BP56" i="20"/>
  <c r="BD56" i="20"/>
  <c r="AU56" i="20"/>
  <c r="AL56" i="20"/>
  <c r="BN46" i="20"/>
  <c r="AS46" i="20"/>
  <c r="AJ46" i="20"/>
  <c r="AA46" i="20"/>
  <c r="BO23" i="20"/>
  <c r="AK23" i="20"/>
  <c r="AB23" i="20"/>
  <c r="BP16" i="20"/>
  <c r="AL16" i="20"/>
  <c r="AC16" i="20"/>
  <c r="BM13" i="20"/>
  <c r="AI13" i="20"/>
  <c r="BR10" i="20"/>
  <c r="AN10" i="20"/>
  <c r="AE10" i="20"/>
  <c r="AB55" i="20"/>
  <c r="BL121" i="20"/>
  <c r="AH121" i="20"/>
  <c r="AQ49" i="20"/>
  <c r="BL49" i="20"/>
  <c r="AH49" i="20"/>
  <c r="Y49" i="20"/>
  <c r="AW115" i="20"/>
  <c r="AN115" i="20"/>
  <c r="BO40" i="20"/>
  <c r="AT40" i="20"/>
  <c r="BC40" i="20"/>
  <c r="AK40" i="20"/>
  <c r="AZ96" i="20"/>
  <c r="BL96" i="20"/>
  <c r="AH96" i="20"/>
  <c r="AQ96" i="20"/>
  <c r="BL80" i="20"/>
  <c r="AZ80" i="20"/>
  <c r="AQ80" i="20"/>
  <c r="AH80" i="20"/>
  <c r="AQ48" i="20"/>
  <c r="BL48" i="20"/>
  <c r="AZ48" i="20"/>
  <c r="AH48" i="20"/>
  <c r="Y48" i="20"/>
  <c r="BL95" i="20"/>
  <c r="AQ95" i="20"/>
  <c r="AH95" i="20"/>
  <c r="BL94" i="20"/>
  <c r="AZ94" i="20"/>
  <c r="AQ94" i="20"/>
  <c r="AH94" i="20"/>
  <c r="AZ70" i="20"/>
  <c r="BL70" i="20"/>
  <c r="AQ70" i="20"/>
  <c r="AH70" i="20"/>
  <c r="BL46" i="20"/>
  <c r="AZ46" i="20"/>
  <c r="AQ46" i="20"/>
  <c r="AH46" i="20"/>
  <c r="Y46" i="20"/>
  <c r="AI121" i="20"/>
  <c r="BM105" i="20"/>
  <c r="BA105" i="20"/>
  <c r="AR105" i="20"/>
  <c r="AI105" i="20"/>
  <c r="Z105" i="20"/>
  <c r="BQ93" i="20"/>
  <c r="BE93" i="20"/>
  <c r="AM93" i="20"/>
  <c r="AV93" i="20"/>
  <c r="BM89" i="20"/>
  <c r="BA89" i="20"/>
  <c r="AR89" i="20"/>
  <c r="AI89" i="20"/>
  <c r="BQ85" i="20"/>
  <c r="AM85" i="20"/>
  <c r="BE85" i="20"/>
  <c r="AV85" i="20"/>
  <c r="AD85" i="20"/>
  <c r="BM81" i="20"/>
  <c r="BA81" i="20"/>
  <c r="AR81" i="20"/>
  <c r="AI81" i="20"/>
  <c r="BP76" i="20"/>
  <c r="BD76" i="20"/>
  <c r="AL76" i="20"/>
  <c r="AU76" i="20"/>
  <c r="AC76" i="20"/>
  <c r="BQ69" i="20"/>
  <c r="BE69" i="20"/>
  <c r="AV69" i="20"/>
  <c r="AD69" i="20"/>
  <c r="AM69" i="20"/>
  <c r="BO43" i="20"/>
  <c r="BC43" i="20"/>
  <c r="AK43" i="20"/>
  <c r="AT43" i="20"/>
  <c r="AB43" i="20"/>
  <c r="BL125" i="20"/>
  <c r="AZ117" i="20"/>
  <c r="BL117" i="20"/>
  <c r="AH117" i="20"/>
  <c r="BL101" i="20"/>
  <c r="AQ101" i="20"/>
  <c r="BL85" i="20"/>
  <c r="AZ85" i="20"/>
  <c r="AQ85" i="20"/>
  <c r="AH85" i="20"/>
  <c r="AZ69" i="20"/>
  <c r="BL69" i="20"/>
  <c r="AQ69" i="20"/>
  <c r="AH69" i="20"/>
  <c r="BM130" i="20"/>
  <c r="BS128" i="20"/>
  <c r="AO128" i="20"/>
  <c r="AF128" i="20"/>
  <c r="BQ126" i="20"/>
  <c r="AL125" i="20"/>
  <c r="BO124" i="20"/>
  <c r="AJ123" i="20"/>
  <c r="BN123" i="20"/>
  <c r="AI122" i="20"/>
  <c r="Z122" i="20"/>
  <c r="BS120" i="20"/>
  <c r="AO120" i="20"/>
  <c r="BR119" i="20"/>
  <c r="BF119" i="20"/>
  <c r="AW119" i="20"/>
  <c r="BE118" i="20"/>
  <c r="BQ118" i="20"/>
  <c r="AV118" i="20"/>
  <c r="AL117" i="20"/>
  <c r="BD117" i="20"/>
  <c r="AU117" i="20"/>
  <c r="BC116" i="20"/>
  <c r="BO116" i="20"/>
  <c r="AK116" i="20"/>
  <c r="AT116" i="20"/>
  <c r="AB116" i="20"/>
  <c r="BM114" i="20"/>
  <c r="BA114" i="20"/>
  <c r="AR114" i="20"/>
  <c r="AF112" i="20"/>
  <c r="AX112" i="20"/>
  <c r="AD110" i="20"/>
  <c r="BQ110" i="20"/>
  <c r="AV110" i="20"/>
  <c r="AM110" i="20"/>
  <c r="BP109" i="20"/>
  <c r="AU109" i="20"/>
  <c r="BD109" i="20"/>
  <c r="BO108" i="20"/>
  <c r="BC108" i="20"/>
  <c r="AT108" i="20"/>
  <c r="AK108" i="20"/>
  <c r="BN107" i="20"/>
  <c r="AS107" i="20"/>
  <c r="AJ107" i="20"/>
  <c r="BB107" i="20"/>
  <c r="BA106" i="20"/>
  <c r="AR106" i="20"/>
  <c r="BM106" i="20"/>
  <c r="Z106" i="20"/>
  <c r="AI106" i="20"/>
  <c r="BS104" i="20"/>
  <c r="BG104" i="20"/>
  <c r="AO104" i="20"/>
  <c r="BR103" i="20"/>
  <c r="BF103" i="20"/>
  <c r="AN103" i="20"/>
  <c r="AW103" i="20"/>
  <c r="AV102" i="20"/>
  <c r="BQ102" i="20"/>
  <c r="BE102" i="20"/>
  <c r="AT100" i="20"/>
  <c r="BC100" i="20"/>
  <c r="AK100" i="20"/>
  <c r="BB99" i="20"/>
  <c r="BN99" i="20"/>
  <c r="AS99" i="20"/>
  <c r="BM98" i="20"/>
  <c r="AR98" i="20"/>
  <c r="AI98" i="20"/>
  <c r="BS96" i="20"/>
  <c r="BG96" i="20"/>
  <c r="AX96" i="20"/>
  <c r="AO96" i="20"/>
  <c r="BR95" i="20"/>
  <c r="BF95" i="20"/>
  <c r="AW95" i="20"/>
  <c r="AN95" i="20"/>
  <c r="BQ94" i="20"/>
  <c r="BE94" i="20"/>
  <c r="BP93" i="20"/>
  <c r="BD93" i="20"/>
  <c r="AL93" i="20"/>
  <c r="AU93" i="20"/>
  <c r="AC93" i="20"/>
  <c r="BO92" i="20"/>
  <c r="BC92" i="20"/>
  <c r="AK92" i="20"/>
  <c r="AB92" i="20"/>
  <c r="AT92" i="20"/>
  <c r="BN91" i="20"/>
  <c r="AJ91" i="20"/>
  <c r="BB91" i="20"/>
  <c r="AS91" i="20"/>
  <c r="BA90" i="20"/>
  <c r="AR90" i="20"/>
  <c r="BS88" i="20"/>
  <c r="AX88" i="20"/>
  <c r="BG88" i="20"/>
  <c r="AO88" i="20"/>
  <c r="BR87" i="20"/>
  <c r="BF87" i="20"/>
  <c r="AW87" i="20"/>
  <c r="AN87" i="20"/>
  <c r="AE87" i="20"/>
  <c r="BQ86" i="20"/>
  <c r="BE86" i="20"/>
  <c r="AM86" i="20"/>
  <c r="AD86" i="20"/>
  <c r="AV86" i="20"/>
  <c r="BD85" i="20"/>
  <c r="BP85" i="20"/>
  <c r="AL85" i="20"/>
  <c r="AU85" i="20"/>
  <c r="BO84" i="20"/>
  <c r="AT84" i="20"/>
  <c r="BC84" i="20"/>
  <c r="AK84" i="20"/>
  <c r="BN83" i="20"/>
  <c r="AS83" i="20"/>
  <c r="BB83" i="20"/>
  <c r="AJ83" i="20"/>
  <c r="BA82" i="20"/>
  <c r="AR82" i="20"/>
  <c r="BM82" i="20"/>
  <c r="AI82" i="20"/>
  <c r="BS80" i="20"/>
  <c r="BG80" i="20"/>
  <c r="AX80" i="20"/>
  <c r="AO80" i="20"/>
  <c r="BR79" i="20"/>
  <c r="BF79" i="20"/>
  <c r="AW79" i="20"/>
  <c r="AN79" i="20"/>
  <c r="AE79" i="20"/>
  <c r="BQ78" i="20"/>
  <c r="BE78" i="20"/>
  <c r="AM78" i="20"/>
  <c r="AD78" i="20"/>
  <c r="AV78" i="20"/>
  <c r="BP77" i="20"/>
  <c r="BD77" i="20"/>
  <c r="AL77" i="20"/>
  <c r="AU77" i="20"/>
  <c r="AC77" i="20"/>
  <c r="BO76" i="20"/>
  <c r="BC76" i="20"/>
  <c r="AT76" i="20"/>
  <c r="AK76" i="20"/>
  <c r="BN75" i="20"/>
  <c r="BB75" i="20"/>
  <c r="AS75" i="20"/>
  <c r="AJ75" i="20"/>
  <c r="BE70" i="20"/>
  <c r="BQ70" i="20"/>
  <c r="AM70" i="20"/>
  <c r="AD70" i="20"/>
  <c r="AV70" i="20"/>
  <c r="BD69" i="20"/>
  <c r="BP69" i="20"/>
  <c r="AU69" i="20"/>
  <c r="AL69" i="20"/>
  <c r="AC69" i="20"/>
  <c r="BO68" i="20"/>
  <c r="BC68" i="20"/>
  <c r="AT68" i="20"/>
  <c r="AK68" i="20"/>
  <c r="BN67" i="20"/>
  <c r="AS67" i="20"/>
  <c r="BB67" i="20"/>
  <c r="AJ67" i="20"/>
  <c r="BM66" i="20"/>
  <c r="AR66" i="20"/>
  <c r="BA66" i="20"/>
  <c r="AI66" i="20"/>
  <c r="BS64" i="20"/>
  <c r="AX64" i="20"/>
  <c r="BG64" i="20"/>
  <c r="AO64" i="20"/>
  <c r="BR63" i="20"/>
  <c r="AN63" i="20"/>
  <c r="AE63" i="20"/>
  <c r="BQ62" i="20"/>
  <c r="AV62" i="20"/>
  <c r="BE62" i="20"/>
  <c r="AM62" i="20"/>
  <c r="AD62" i="20"/>
  <c r="AU61" i="20"/>
  <c r="BP61" i="20"/>
  <c r="BD61" i="20"/>
  <c r="AC61" i="20"/>
  <c r="BC60" i="20"/>
  <c r="AT60" i="20"/>
  <c r="BO60" i="20"/>
  <c r="AK60" i="20"/>
  <c r="BA58" i="20"/>
  <c r="BM58" i="20"/>
  <c r="AR58" i="20"/>
  <c r="AI58" i="20"/>
  <c r="Z58" i="20"/>
  <c r="AX56" i="20"/>
  <c r="BS56" i="20"/>
  <c r="BG56" i="20"/>
  <c r="AO56" i="20"/>
  <c r="BR55" i="20"/>
  <c r="AW55" i="20"/>
  <c r="BE54" i="20"/>
  <c r="BQ54" i="20"/>
  <c r="AV54" i="20"/>
  <c r="AM54" i="20"/>
  <c r="AD54" i="20"/>
  <c r="BD53" i="20"/>
  <c r="BP53" i="20"/>
  <c r="AU53" i="20"/>
  <c r="AL53" i="20"/>
  <c r="AC53" i="20"/>
  <c r="BO52" i="20"/>
  <c r="AT52" i="20"/>
  <c r="AK52" i="20"/>
  <c r="AB52" i="20"/>
  <c r="BB51" i="20"/>
  <c r="BN51" i="20"/>
  <c r="AJ51" i="20"/>
  <c r="AS51" i="20"/>
  <c r="AA51" i="20"/>
  <c r="BM50" i="20"/>
  <c r="BA50" i="20"/>
  <c r="AI50" i="20"/>
  <c r="AR50" i="20"/>
  <c r="Z50" i="20"/>
  <c r="AX48" i="20"/>
  <c r="BS48" i="20"/>
  <c r="BG48" i="20"/>
  <c r="AO48" i="20"/>
  <c r="AW47" i="20"/>
  <c r="BR47" i="20"/>
  <c r="AN47" i="20"/>
  <c r="BQ46" i="20"/>
  <c r="AV46" i="20"/>
  <c r="BE46" i="20"/>
  <c r="AM46" i="20"/>
  <c r="AD46" i="20"/>
  <c r="BP45" i="20"/>
  <c r="BD45" i="20"/>
  <c r="AU45" i="20"/>
  <c r="AL45" i="20"/>
  <c r="AC45" i="20"/>
  <c r="AT44" i="20"/>
  <c r="BO44" i="20"/>
  <c r="AK44" i="20"/>
  <c r="AB44" i="20"/>
  <c r="BN43" i="20"/>
  <c r="BB43" i="20"/>
  <c r="AS43" i="20"/>
  <c r="AJ43" i="20"/>
  <c r="BM42" i="20"/>
  <c r="Z42" i="20"/>
  <c r="BG40" i="20"/>
  <c r="AX40" i="20"/>
  <c r="AF40" i="20"/>
  <c r="BR39" i="20"/>
  <c r="AW39" i="20"/>
  <c r="AN39" i="20"/>
  <c r="AE39" i="20"/>
  <c r="BO36" i="20"/>
  <c r="AT36" i="20"/>
  <c r="AB36" i="20"/>
  <c r="AK36" i="20"/>
  <c r="BN35" i="20"/>
  <c r="BB35" i="20"/>
  <c r="AS35" i="20"/>
  <c r="AJ35" i="20"/>
  <c r="AA35" i="20"/>
  <c r="BM34" i="20"/>
  <c r="AR34" i="20"/>
  <c r="BA34" i="20"/>
  <c r="AI34" i="20"/>
  <c r="BS32" i="20"/>
  <c r="AO32" i="20"/>
  <c r="AF32" i="20"/>
  <c r="BR31" i="20"/>
  <c r="AE31" i="20"/>
  <c r="BQ30" i="20"/>
  <c r="AM30" i="20"/>
  <c r="AD30" i="20"/>
  <c r="BP29" i="20"/>
  <c r="AL29" i="20"/>
  <c r="AC29" i="20"/>
  <c r="BO28" i="20"/>
  <c r="AK28" i="20"/>
  <c r="AB28" i="20"/>
  <c r="BN27" i="20"/>
  <c r="AJ27" i="20"/>
  <c r="AA27" i="20"/>
  <c r="BM26" i="20"/>
  <c r="AI26" i="20"/>
  <c r="Z26" i="20"/>
  <c r="BR23" i="20"/>
  <c r="AN23" i="20"/>
  <c r="AE23" i="20"/>
  <c r="BQ22" i="20"/>
  <c r="AM22" i="20"/>
  <c r="BP21" i="20"/>
  <c r="AL21" i="20"/>
  <c r="AC21" i="20"/>
  <c r="BO20" i="20"/>
  <c r="AK20" i="20"/>
  <c r="AB20" i="20"/>
  <c r="BN19" i="20"/>
  <c r="AJ19" i="20"/>
  <c r="AA19" i="20"/>
  <c r="BM18" i="20"/>
  <c r="BS16" i="20"/>
  <c r="AF16" i="20"/>
  <c r="AO16" i="20"/>
  <c r="BR15" i="20"/>
  <c r="AE15" i="20"/>
  <c r="AN15" i="20"/>
  <c r="BP13" i="20"/>
  <c r="AL13" i="20"/>
  <c r="AC13" i="20"/>
  <c r="BO12" i="20"/>
  <c r="AK12" i="20"/>
  <c r="AB12" i="20"/>
  <c r="BM10" i="20"/>
  <c r="Z10" i="20"/>
  <c r="BS8" i="20"/>
  <c r="AO8" i="20"/>
  <c r="BR7" i="20"/>
  <c r="AE7" i="20"/>
  <c r="AN7" i="20"/>
  <c r="Z129" i="20"/>
  <c r="AF123" i="20"/>
  <c r="Y121" i="20"/>
  <c r="Y117" i="20"/>
  <c r="Z112" i="20"/>
  <c r="AC108" i="20"/>
  <c r="AA107" i="20"/>
  <c r="AE105" i="20"/>
  <c r="AA103" i="20"/>
  <c r="Z98" i="20"/>
  <c r="AF96" i="20"/>
  <c r="Z94" i="20"/>
  <c r="AF92" i="20"/>
  <c r="AD91" i="20"/>
  <c r="AB89" i="20"/>
  <c r="Z88" i="20"/>
  <c r="AF86" i="20"/>
  <c r="AA82" i="20"/>
  <c r="AF80" i="20"/>
  <c r="Z79" i="20"/>
  <c r="AC73" i="20"/>
  <c r="AF70" i="20"/>
  <c r="Z69" i="20"/>
  <c r="AA64" i="20"/>
  <c r="AF62" i="20"/>
  <c r="Z61" i="20"/>
  <c r="AC57" i="20"/>
  <c r="AE55" i="20"/>
  <c r="AF53" i="20"/>
  <c r="AE50" i="20"/>
  <c r="AA43" i="20"/>
  <c r="Z37" i="20"/>
  <c r="AF29" i="20"/>
  <c r="AE26" i="20"/>
  <c r="AD22" i="20"/>
  <c r="AO85" i="20"/>
  <c r="AM61" i="20"/>
  <c r="AJ33" i="20"/>
  <c r="AV117" i="20"/>
  <c r="AT64" i="20"/>
  <c r="BL106" i="20"/>
  <c r="AQ106" i="20"/>
  <c r="Y106" i="20"/>
  <c r="AZ106" i="20"/>
  <c r="BL66" i="20"/>
  <c r="AZ66" i="20"/>
  <c r="AQ66" i="20"/>
  <c r="AH66" i="20"/>
  <c r="BD104" i="20"/>
  <c r="BP104" i="20"/>
  <c r="AU104" i="20"/>
  <c r="AL104" i="20"/>
  <c r="BQ97" i="20"/>
  <c r="BE97" i="20"/>
  <c r="AM97" i="20"/>
  <c r="AV97" i="20"/>
  <c r="BN86" i="20"/>
  <c r="AS86" i="20"/>
  <c r="BB86" i="20"/>
  <c r="AJ86" i="20"/>
  <c r="BO79" i="20"/>
  <c r="AT79" i="20"/>
  <c r="AK79" i="20"/>
  <c r="BN70" i="20"/>
  <c r="BB70" i="20"/>
  <c r="AS70" i="20"/>
  <c r="AJ70" i="20"/>
  <c r="BO63" i="20"/>
  <c r="AT63" i="20"/>
  <c r="AK63" i="20"/>
  <c r="BQ49" i="20"/>
  <c r="AV49" i="20"/>
  <c r="AD49" i="20"/>
  <c r="BO39" i="20"/>
  <c r="AT39" i="20"/>
  <c r="AK39" i="20"/>
  <c r="BO31" i="20"/>
  <c r="AK31" i="20"/>
  <c r="AB31" i="20"/>
  <c r="BP24" i="20"/>
  <c r="BM21" i="20"/>
  <c r="AI21" i="20"/>
  <c r="Z21" i="20"/>
  <c r="BN14" i="20"/>
  <c r="AJ14" i="20"/>
  <c r="AA14" i="20"/>
  <c r="AF107" i="20"/>
  <c r="AH129" i="20"/>
  <c r="BL129" i="20"/>
  <c r="Y129" i="20"/>
  <c r="BL81" i="20"/>
  <c r="AQ81" i="20"/>
  <c r="AH81" i="20"/>
  <c r="BO128" i="20"/>
  <c r="AK128" i="20"/>
  <c r="BQ106" i="20"/>
  <c r="BE106" i="20"/>
  <c r="AV106" i="20"/>
  <c r="AM106" i="20"/>
  <c r="BN95" i="20"/>
  <c r="AS95" i="20"/>
  <c r="AJ95" i="20"/>
  <c r="BS76" i="20"/>
  <c r="BG76" i="20"/>
  <c r="AO76" i="20"/>
  <c r="AX76" i="20"/>
  <c r="BL64" i="20"/>
  <c r="AZ64" i="20"/>
  <c r="AQ64" i="20"/>
  <c r="AH64" i="20"/>
  <c r="BL79" i="20"/>
  <c r="AQ79" i="20"/>
  <c r="AH79" i="20"/>
  <c r="BL47" i="20"/>
  <c r="AQ47" i="20"/>
  <c r="AH47" i="20"/>
  <c r="Y47" i="20"/>
  <c r="BL126" i="20"/>
  <c r="AH126" i="20"/>
  <c r="AQ110" i="20"/>
  <c r="AH110" i="20"/>
  <c r="AZ86" i="20"/>
  <c r="BL86" i="20"/>
  <c r="AQ86" i="20"/>
  <c r="AH86" i="20"/>
  <c r="BL54" i="20"/>
  <c r="AZ54" i="20"/>
  <c r="AQ54" i="20"/>
  <c r="AH54" i="20"/>
  <c r="Y54" i="20"/>
  <c r="AQ38" i="20"/>
  <c r="Y38" i="20"/>
  <c r="AJ122" i="20"/>
  <c r="AA122" i="20"/>
  <c r="BF118" i="20"/>
  <c r="BR118" i="20"/>
  <c r="BD116" i="20"/>
  <c r="BP116" i="20"/>
  <c r="AL116" i="20"/>
  <c r="AC116" i="20"/>
  <c r="AI113" i="20"/>
  <c r="BM113" i="20"/>
  <c r="Z113" i="20"/>
  <c r="AE110" i="20"/>
  <c r="BF110" i="20"/>
  <c r="AN110" i="20"/>
  <c r="AK99" i="20"/>
  <c r="AT99" i="20"/>
  <c r="BF94" i="20"/>
  <c r="BR94" i="20"/>
  <c r="AN94" i="20"/>
  <c r="BN90" i="20"/>
  <c r="BB90" i="20"/>
  <c r="AJ90" i="20"/>
  <c r="BR86" i="20"/>
  <c r="BF86" i="20"/>
  <c r="AN86" i="20"/>
  <c r="AW86" i="20"/>
  <c r="AE86" i="20"/>
  <c r="BO83" i="20"/>
  <c r="AK83" i="20"/>
  <c r="AT83" i="20"/>
  <c r="BC83" i="20"/>
  <c r="BS79" i="20"/>
  <c r="BG79" i="20"/>
  <c r="AX79" i="20"/>
  <c r="AO79" i="20"/>
  <c r="BO75" i="20"/>
  <c r="BC75" i="20"/>
  <c r="AT75" i="20"/>
  <c r="AK75" i="20"/>
  <c r="BO67" i="20"/>
  <c r="BC67" i="20"/>
  <c r="AT67" i="20"/>
  <c r="AK67" i="20"/>
  <c r="BQ45" i="20"/>
  <c r="BE45" i="20"/>
  <c r="AV45" i="20"/>
  <c r="AM45" i="20"/>
  <c r="AD45" i="20"/>
  <c r="BL93" i="20"/>
  <c r="AQ93" i="20"/>
  <c r="AZ93" i="20"/>
  <c r="AH93" i="20"/>
  <c r="AQ77" i="20"/>
  <c r="BL77" i="20"/>
  <c r="AH77" i="20"/>
  <c r="AZ77" i="20"/>
  <c r="AZ61" i="20"/>
  <c r="BL61" i="20"/>
  <c r="AQ61" i="20"/>
  <c r="AH61" i="20"/>
  <c r="BL53" i="20"/>
  <c r="AQ53" i="20"/>
  <c r="AZ53" i="20"/>
  <c r="AH53" i="20"/>
  <c r="Y53" i="20"/>
  <c r="BL45" i="20"/>
  <c r="AQ45" i="20"/>
  <c r="AZ45" i="20"/>
  <c r="AH45" i="20"/>
  <c r="Y45" i="20"/>
  <c r="AQ116" i="20"/>
  <c r="BL116" i="20"/>
  <c r="AZ116" i="20"/>
  <c r="BL108" i="20"/>
  <c r="AZ108" i="20"/>
  <c r="AH108" i="20"/>
  <c r="Y108" i="20"/>
  <c r="AQ108" i="20"/>
  <c r="BL92" i="20"/>
  <c r="AZ92" i="20"/>
  <c r="AQ92" i="20"/>
  <c r="AH92" i="20"/>
  <c r="BL84" i="20"/>
  <c r="AZ84" i="20"/>
  <c r="AQ84" i="20"/>
  <c r="AH84" i="20"/>
  <c r="BL76" i="20"/>
  <c r="AQ76" i="20"/>
  <c r="AZ76" i="20"/>
  <c r="AH76" i="20"/>
  <c r="AZ68" i="20"/>
  <c r="BL68" i="20"/>
  <c r="AQ68" i="20"/>
  <c r="AH68" i="20"/>
  <c r="AZ60" i="20"/>
  <c r="BL60" i="20"/>
  <c r="AQ60" i="20"/>
  <c r="AH60" i="20"/>
  <c r="BL52" i="20"/>
  <c r="AQ52" i="20"/>
  <c r="AZ52" i="20"/>
  <c r="AH52" i="20"/>
  <c r="Y52" i="20"/>
  <c r="AZ36" i="20"/>
  <c r="AQ36" i="20"/>
  <c r="BL36" i="20"/>
  <c r="AH36" i="20"/>
  <c r="BS129" i="20"/>
  <c r="AO129" i="20"/>
  <c r="AN128" i="20"/>
  <c r="BP126" i="20"/>
  <c r="AO121" i="20"/>
  <c r="BR120" i="20"/>
  <c r="AN120" i="20"/>
  <c r="AM119" i="20"/>
  <c r="AV119" i="20"/>
  <c r="BE119" i="20"/>
  <c r="AJ116" i="20"/>
  <c r="BN116" i="20"/>
  <c r="BS113" i="20"/>
  <c r="BG113" i="20"/>
  <c r="BQ111" i="20"/>
  <c r="BE111" i="20"/>
  <c r="AV111" i="20"/>
  <c r="BO109" i="20"/>
  <c r="AT109" i="20"/>
  <c r="AK109" i="20"/>
  <c r="AB109" i="20"/>
  <c r="BN108" i="20"/>
  <c r="BB108" i="20"/>
  <c r="AS108" i="20"/>
  <c r="BM107" i="20"/>
  <c r="BA107" i="20"/>
  <c r="AR107" i="20"/>
  <c r="Z107" i="20"/>
  <c r="AI107" i="20"/>
  <c r="BG105" i="20"/>
  <c r="BS105" i="20"/>
  <c r="AO105" i="20"/>
  <c r="AX105" i="20"/>
  <c r="BR104" i="20"/>
  <c r="AN104" i="20"/>
  <c r="BF104" i="20"/>
  <c r="BQ103" i="20"/>
  <c r="BE103" i="20"/>
  <c r="AV103" i="20"/>
  <c r="AM103" i="20"/>
  <c r="BP102" i="20"/>
  <c r="AL102" i="20"/>
  <c r="AI99" i="20"/>
  <c r="BA99" i="20"/>
  <c r="BM99" i="20"/>
  <c r="AR99" i="20"/>
  <c r="Z99" i="20"/>
  <c r="BS97" i="20"/>
  <c r="BG97" i="20"/>
  <c r="AO97" i="20"/>
  <c r="AX97" i="20"/>
  <c r="BR96" i="20"/>
  <c r="AW96" i="20"/>
  <c r="BF96" i="20"/>
  <c r="AN96" i="20"/>
  <c r="BQ95" i="20"/>
  <c r="BE95" i="20"/>
  <c r="AV95" i="20"/>
  <c r="BP94" i="20"/>
  <c r="BD94" i="20"/>
  <c r="AU94" i="20"/>
  <c r="AC94" i="20"/>
  <c r="AL94" i="20"/>
  <c r="BC93" i="20"/>
  <c r="BO93" i="20"/>
  <c r="AK93" i="20"/>
  <c r="AT93" i="20"/>
  <c r="AB93" i="20"/>
  <c r="BN92" i="20"/>
  <c r="BB92" i="20"/>
  <c r="AJ92" i="20"/>
  <c r="AS92" i="20"/>
  <c r="BM91" i="20"/>
  <c r="BA91" i="20"/>
  <c r="AR91" i="20"/>
  <c r="AI91" i="20"/>
  <c r="BS89" i="20"/>
  <c r="BG89" i="20"/>
  <c r="AX89" i="20"/>
  <c r="AO89" i="20"/>
  <c r="BR88" i="20"/>
  <c r="BF88" i="20"/>
  <c r="AN88" i="20"/>
  <c r="AW88" i="20"/>
  <c r="AE88" i="20"/>
  <c r="BQ87" i="20"/>
  <c r="BE87" i="20"/>
  <c r="AV87" i="20"/>
  <c r="AM87" i="20"/>
  <c r="AD87" i="20"/>
  <c r="BP86" i="20"/>
  <c r="BD86" i="20"/>
  <c r="AL86" i="20"/>
  <c r="AU86" i="20"/>
  <c r="BO85" i="20"/>
  <c r="BC85" i="20"/>
  <c r="AT85" i="20"/>
  <c r="AK85" i="20"/>
  <c r="BN84" i="20"/>
  <c r="BB84" i="20"/>
  <c r="AS84" i="20"/>
  <c r="AJ84" i="20"/>
  <c r="BM83" i="20"/>
  <c r="BA83" i="20"/>
  <c r="AR83" i="20"/>
  <c r="AI83" i="20"/>
  <c r="BS81" i="20"/>
  <c r="AX81" i="20"/>
  <c r="AO81" i="20"/>
  <c r="BG81" i="20"/>
  <c r="BR80" i="20"/>
  <c r="BF80" i="20"/>
  <c r="AN80" i="20"/>
  <c r="AW80" i="20"/>
  <c r="AE80" i="20"/>
  <c r="BQ79" i="20"/>
  <c r="BE79" i="20"/>
  <c r="AV79" i="20"/>
  <c r="AM79" i="20"/>
  <c r="AD79" i="20"/>
  <c r="BP78" i="20"/>
  <c r="AL78" i="20"/>
  <c r="AU78" i="20"/>
  <c r="BD78" i="20"/>
  <c r="AC78" i="20"/>
  <c r="BO77" i="20"/>
  <c r="BC77" i="20"/>
  <c r="AT77" i="20"/>
  <c r="AK77" i="20"/>
  <c r="BN76" i="20"/>
  <c r="BB76" i="20"/>
  <c r="AS76" i="20"/>
  <c r="AJ76" i="20"/>
  <c r="BM75" i="20"/>
  <c r="BA75" i="20"/>
  <c r="AR75" i="20"/>
  <c r="BP70" i="20"/>
  <c r="BD70" i="20"/>
  <c r="AU70" i="20"/>
  <c r="AL70" i="20"/>
  <c r="AC70" i="20"/>
  <c r="BO69" i="20"/>
  <c r="BC69" i="20"/>
  <c r="AT69" i="20"/>
  <c r="AK69" i="20"/>
  <c r="BN68" i="20"/>
  <c r="BB68" i="20"/>
  <c r="AS68" i="20"/>
  <c r="AJ68" i="20"/>
  <c r="BM67" i="20"/>
  <c r="BA67" i="20"/>
  <c r="AR67" i="20"/>
  <c r="BS65" i="20"/>
  <c r="BG65" i="20"/>
  <c r="AX65" i="20"/>
  <c r="AO65" i="20"/>
  <c r="BR64" i="20"/>
  <c r="BF64" i="20"/>
  <c r="AN64" i="20"/>
  <c r="AW64" i="20"/>
  <c r="AE64" i="20"/>
  <c r="BQ63" i="20"/>
  <c r="AV63" i="20"/>
  <c r="AM63" i="20"/>
  <c r="AD63" i="20"/>
  <c r="AU62" i="20"/>
  <c r="BD62" i="20"/>
  <c r="BP62" i="20"/>
  <c r="AL62" i="20"/>
  <c r="AC62" i="20"/>
  <c r="BO61" i="20"/>
  <c r="BC61" i="20"/>
  <c r="AT61" i="20"/>
  <c r="AK61" i="20"/>
  <c r="BN60" i="20"/>
  <c r="AS60" i="20"/>
  <c r="BB60" i="20"/>
  <c r="AJ60" i="20"/>
  <c r="Z59" i="20"/>
  <c r="AI59" i="20"/>
  <c r="AX57" i="20"/>
  <c r="BS57" i="20"/>
  <c r="BG57" i="20"/>
  <c r="AO57" i="20"/>
  <c r="BR56" i="20"/>
  <c r="BF56" i="20"/>
  <c r="AW56" i="20"/>
  <c r="AN56" i="20"/>
  <c r="BQ55" i="20"/>
  <c r="AV55" i="20"/>
  <c r="BP54" i="20"/>
  <c r="AU54" i="20"/>
  <c r="BD54" i="20"/>
  <c r="AL54" i="20"/>
  <c r="BO53" i="20"/>
  <c r="AT53" i="20"/>
  <c r="AK53" i="20"/>
  <c r="BN52" i="20"/>
  <c r="AJ52" i="20"/>
  <c r="AS52" i="20"/>
  <c r="AA52" i="20"/>
  <c r="BM51" i="20"/>
  <c r="AI51" i="20"/>
  <c r="BA51" i="20"/>
  <c r="AR51" i="20"/>
  <c r="Z51" i="20"/>
  <c r="BS49" i="20"/>
  <c r="BG49" i="20"/>
  <c r="AX49" i="20"/>
  <c r="AO49" i="20"/>
  <c r="BR48" i="20"/>
  <c r="AW48" i="20"/>
  <c r="BF48" i="20"/>
  <c r="AN48" i="20"/>
  <c r="AV47" i="20"/>
  <c r="BQ47" i="20"/>
  <c r="AM47" i="20"/>
  <c r="AD47" i="20"/>
  <c r="AC127" i="20"/>
  <c r="AB123" i="20"/>
  <c r="AF120" i="20"/>
  <c r="AA116" i="20"/>
  <c r="AE111" i="20"/>
  <c r="AB108" i="20"/>
  <c r="AF106" i="20"/>
  <c r="AD105" i="20"/>
  <c r="AB104" i="20"/>
  <c r="AC101" i="20"/>
  <c r="Y98" i="20"/>
  <c r="AE96" i="20"/>
  <c r="AA95" i="20"/>
  <c r="Y94" i="20"/>
  <c r="AE92" i="20"/>
  <c r="AA91" i="20"/>
  <c r="AA89" i="20"/>
  <c r="Y88" i="20"/>
  <c r="AC86" i="20"/>
  <c r="AA85" i="20"/>
  <c r="AF83" i="20"/>
  <c r="Z82" i="20"/>
  <c r="AB80" i="20"/>
  <c r="Y79" i="20"/>
  <c r="AA77" i="20"/>
  <c r="AF75" i="20"/>
  <c r="AB73" i="20"/>
  <c r="Y69" i="20"/>
  <c r="AA67" i="20"/>
  <c r="AF65" i="20"/>
  <c r="Z64" i="20"/>
  <c r="Y61" i="20"/>
  <c r="AE58" i="20"/>
  <c r="AB57" i="20"/>
  <c r="AD55" i="20"/>
  <c r="AE53" i="20"/>
  <c r="AF49" i="20"/>
  <c r="AF46" i="20"/>
  <c r="AE29" i="20"/>
  <c r="Z18" i="20"/>
  <c r="Z13" i="20"/>
  <c r="AM129" i="20"/>
  <c r="AM105" i="20"/>
  <c r="AN85" i="20"/>
  <c r="AL61" i="20"/>
  <c r="AI33" i="20"/>
  <c r="AU116" i="20"/>
  <c r="AW63" i="20"/>
  <c r="AD39" i="20"/>
  <c r="AJ44" i="20"/>
  <c r="BD46" i="20"/>
  <c r="BP46" i="20"/>
  <c r="AU46" i="20"/>
  <c r="BO45" i="20"/>
  <c r="AT45" i="20"/>
  <c r="AK45" i="20"/>
  <c r="BA43" i="20"/>
  <c r="BM43" i="20"/>
  <c r="AR43" i="20"/>
  <c r="AI43" i="20"/>
  <c r="BG41" i="20"/>
  <c r="AX41" i="20"/>
  <c r="AO41" i="20"/>
  <c r="AW40" i="20"/>
  <c r="BF40" i="20"/>
  <c r="BR40" i="20"/>
  <c r="AN40" i="20"/>
  <c r="AV39" i="20"/>
  <c r="BQ39" i="20"/>
  <c r="AK37" i="20"/>
  <c r="AT37" i="20"/>
  <c r="BO37" i="20"/>
  <c r="BN36" i="20"/>
  <c r="AS36" i="20"/>
  <c r="BM35" i="20"/>
  <c r="AR35" i="20"/>
  <c r="BA35" i="20"/>
  <c r="AI35" i="20"/>
  <c r="BS33" i="20"/>
  <c r="AO33" i="20"/>
  <c r="BR32" i="20"/>
  <c r="AN32" i="20"/>
  <c r="AM31" i="20"/>
  <c r="BP30" i="20"/>
  <c r="AL30" i="20"/>
  <c r="BO29" i="20"/>
  <c r="AK29" i="20"/>
  <c r="BN28" i="20"/>
  <c r="AJ28" i="20"/>
  <c r="BM27" i="20"/>
  <c r="BS25" i="20"/>
  <c r="AO25" i="20"/>
  <c r="AE24" i="20"/>
  <c r="BQ23" i="20"/>
  <c r="AM23" i="20"/>
  <c r="BP22" i="20"/>
  <c r="AL22" i="20"/>
  <c r="BO21" i="20"/>
  <c r="AK21" i="20"/>
  <c r="BN20" i="20"/>
  <c r="AJ20" i="20"/>
  <c r="BM19" i="20"/>
  <c r="AI19" i="20"/>
  <c r="BS17" i="20"/>
  <c r="AF17" i="20"/>
  <c r="AO17" i="20"/>
  <c r="BR16" i="20"/>
  <c r="BP14" i="20"/>
  <c r="AL14" i="20"/>
  <c r="BO13" i="20"/>
  <c r="AK13" i="20"/>
  <c r="BN12" i="20"/>
  <c r="AJ12" i="20"/>
  <c r="BR8" i="20"/>
  <c r="AN8" i="20"/>
  <c r="BQ7" i="20"/>
  <c r="AA28" i="20"/>
  <c r="AE16" i="20"/>
  <c r="AD7" i="20"/>
  <c r="AL46" i="20"/>
  <c r="AJ36" i="20"/>
  <c r="BO70" i="20"/>
  <c r="BC70" i="20"/>
  <c r="AT70" i="20"/>
  <c r="AK70" i="20"/>
  <c r="BN69" i="20"/>
  <c r="BB69" i="20"/>
  <c r="AS69" i="20"/>
  <c r="AJ69" i="20"/>
  <c r="BA68" i="20"/>
  <c r="BM68" i="20"/>
  <c r="AR68" i="20"/>
  <c r="AI68" i="20"/>
  <c r="BS66" i="20"/>
  <c r="AX66" i="20"/>
  <c r="BG66" i="20"/>
  <c r="AO66" i="20"/>
  <c r="BR65" i="20"/>
  <c r="AN65" i="20"/>
  <c r="AW65" i="20"/>
  <c r="BQ64" i="20"/>
  <c r="BE64" i="20"/>
  <c r="AV64" i="20"/>
  <c r="AM64" i="20"/>
  <c r="BP63" i="20"/>
  <c r="AU63" i="20"/>
  <c r="AL63" i="20"/>
  <c r="BC62" i="20"/>
  <c r="BO62" i="20"/>
  <c r="AT62" i="20"/>
  <c r="AK62" i="20"/>
  <c r="BN61" i="20"/>
  <c r="BB61" i="20"/>
  <c r="AS61" i="20"/>
  <c r="AJ61" i="20"/>
  <c r="AR60" i="20"/>
  <c r="BA60" i="20"/>
  <c r="BM60" i="20"/>
  <c r="AI60" i="20"/>
  <c r="BS58" i="20"/>
  <c r="AX58" i="20"/>
  <c r="BG58" i="20"/>
  <c r="AO58" i="20"/>
  <c r="BR57" i="20"/>
  <c r="AW57" i="20"/>
  <c r="AN57" i="20"/>
  <c r="BQ56" i="20"/>
  <c r="BE56" i="20"/>
  <c r="AV56" i="20"/>
  <c r="AM56" i="20"/>
  <c r="BP55" i="20"/>
  <c r="AU55" i="20"/>
  <c r="AL55" i="20"/>
  <c r="BO54" i="20"/>
  <c r="AT54" i="20"/>
  <c r="BN53" i="20"/>
  <c r="AS53" i="20"/>
  <c r="AJ53" i="20"/>
  <c r="BM52" i="20"/>
  <c r="BA52" i="20"/>
  <c r="AR52" i="20"/>
  <c r="AI52" i="20"/>
  <c r="BS50" i="20"/>
  <c r="BG50" i="20"/>
  <c r="AX50" i="20"/>
  <c r="AO50" i="20"/>
  <c r="BR49" i="20"/>
  <c r="AW49" i="20"/>
  <c r="BQ48" i="20"/>
  <c r="BE48" i="20"/>
  <c r="AM48" i="20"/>
  <c r="AV48" i="20"/>
  <c r="BP47" i="20"/>
  <c r="AU47" i="20"/>
  <c r="AL47" i="20"/>
  <c r="BO46" i="20"/>
  <c r="AT46" i="20"/>
  <c r="AK46" i="20"/>
  <c r="BN45" i="20"/>
  <c r="AS45" i="20"/>
  <c r="AJ45" i="20"/>
  <c r="AR44" i="20"/>
  <c r="BA44" i="20"/>
  <c r="AF42" i="20"/>
  <c r="AX42" i="20"/>
  <c r="AE41" i="20"/>
  <c r="BR41" i="20"/>
  <c r="AN41" i="20"/>
  <c r="AV40" i="20"/>
  <c r="BE40" i="20"/>
  <c r="BQ40" i="20"/>
  <c r="AM40" i="20"/>
  <c r="BP39" i="20"/>
  <c r="AU39" i="20"/>
  <c r="BM36" i="20"/>
  <c r="BA36" i="20"/>
  <c r="AR36" i="20"/>
  <c r="AI36" i="20"/>
  <c r="BG34" i="20"/>
  <c r="BS34" i="20"/>
  <c r="AX34" i="20"/>
  <c r="BR33" i="20"/>
  <c r="AN33" i="20"/>
  <c r="BQ32" i="20"/>
  <c r="BP31" i="20"/>
  <c r="BO30" i="20"/>
  <c r="AK30" i="20"/>
  <c r="BN29" i="20"/>
  <c r="AJ29" i="20"/>
  <c r="BM28" i="20"/>
  <c r="AI28" i="20"/>
  <c r="BS26" i="20"/>
  <c r="AO26" i="20"/>
  <c r="BR25" i="20"/>
  <c r="BQ24" i="20"/>
  <c r="BP23" i="20"/>
  <c r="AL23" i="20"/>
  <c r="BO22" i="20"/>
  <c r="AK22" i="20"/>
  <c r="BN21" i="20"/>
  <c r="BM20" i="20"/>
  <c r="AI20" i="20"/>
  <c r="BS18" i="20"/>
  <c r="AF18" i="20"/>
  <c r="AO18" i="20"/>
  <c r="BR17" i="20"/>
  <c r="AN17" i="20"/>
  <c r="BQ16" i="20"/>
  <c r="AM16" i="20"/>
  <c r="BP15" i="20"/>
  <c r="BO14" i="20"/>
  <c r="AK14" i="20"/>
  <c r="BN13" i="20"/>
  <c r="AJ13" i="20"/>
  <c r="BM12" i="20"/>
  <c r="AI12" i="20"/>
  <c r="BS10" i="20"/>
  <c r="AO10" i="20"/>
  <c r="AE9" i="20"/>
  <c r="BR9" i="20"/>
  <c r="AN9" i="20"/>
  <c r="BQ8" i="20"/>
  <c r="AM8" i="20"/>
  <c r="BP7" i="20"/>
  <c r="AL7" i="20"/>
  <c r="AD64" i="20"/>
  <c r="Z52" i="20"/>
  <c r="AE40" i="20"/>
  <c r="Z28" i="20"/>
  <c r="Z27" i="20"/>
  <c r="AA20" i="20"/>
  <c r="AD16" i="20"/>
  <c r="AB13" i="20"/>
  <c r="AC7" i="20"/>
  <c r="AI27" i="20"/>
  <c r="BB105" i="20"/>
  <c r="BB97" i="20"/>
  <c r="BB89" i="20"/>
  <c r="BB81" i="20"/>
  <c r="BB65" i="20"/>
  <c r="BB57" i="20"/>
  <c r="BB49" i="20"/>
  <c r="BB103" i="20"/>
  <c r="BB95" i="20"/>
  <c r="BB87" i="20"/>
  <c r="BB79" i="20"/>
  <c r="BB71" i="20"/>
  <c r="BB63" i="20"/>
  <c r="BB55" i="20"/>
  <c r="BB47" i="20"/>
  <c r="BB39" i="20"/>
  <c r="BB54" i="20"/>
  <c r="BB46" i="20"/>
  <c r="BB53" i="20"/>
  <c r="BB45" i="20"/>
  <c r="BB52" i="20"/>
  <c r="BB44" i="20"/>
  <c r="BB36" i="20"/>
  <c r="AD130" i="20"/>
  <c r="AM130" i="20"/>
  <c r="BQ130" i="20"/>
  <c r="AL130" i="20"/>
  <c r="AB130" i="20"/>
  <c r="AK130" i="20"/>
  <c r="BO130" i="20"/>
  <c r="BP130" i="20"/>
  <c r="AA130" i="20"/>
  <c r="AJ130" i="20"/>
  <c r="BN130" i="20"/>
  <c r="AC130" i="20"/>
  <c r="Z130" i="20"/>
  <c r="AI130" i="20"/>
  <c r="AF130" i="20"/>
  <c r="AO130" i="20"/>
  <c r="AE130" i="20"/>
  <c r="AN130" i="20"/>
  <c r="AA129" i="20"/>
  <c r="BR129" i="20"/>
  <c r="BQ129" i="20"/>
  <c r="AE129" i="20"/>
  <c r="AK129" i="20"/>
  <c r="BN129" i="20"/>
  <c r="AD129" i="20"/>
  <c r="AJ129" i="20"/>
  <c r="BM129" i="20"/>
  <c r="BO129" i="20"/>
  <c r="AI129" i="20"/>
  <c r="AC128" i="20"/>
  <c r="AH128" i="20"/>
  <c r="BR128" i="20"/>
  <c r="AB128" i="20"/>
  <c r="BQ128" i="20"/>
  <c r="AA128" i="20"/>
  <c r="Y128" i="20"/>
  <c r="Z128" i="20"/>
  <c r="AM128" i="20"/>
  <c r="AE128" i="20"/>
  <c r="AJ128" i="20"/>
  <c r="BM128" i="20"/>
  <c r="AI128" i="20"/>
  <c r="AD127" i="20"/>
  <c r="AN127" i="20"/>
  <c r="BR127" i="20"/>
  <c r="AM127" i="20"/>
  <c r="BQ127" i="20"/>
  <c r="AB127" i="20"/>
  <c r="AL127" i="20"/>
  <c r="BP127" i="20"/>
  <c r="BO127" i="20"/>
  <c r="Z127" i="20"/>
  <c r="AJ127" i="20"/>
  <c r="BL127" i="20"/>
  <c r="AI127" i="20"/>
  <c r="AF127" i="20"/>
  <c r="AO127" i="20"/>
  <c r="AN126" i="20"/>
  <c r="AD126" i="20"/>
  <c r="AC126" i="20"/>
  <c r="AM126" i="20"/>
  <c r="BS126" i="20"/>
  <c r="AL126" i="20"/>
  <c r="BR126" i="20"/>
  <c r="AB126" i="20"/>
  <c r="AA126" i="20"/>
  <c r="AK126" i="20"/>
  <c r="AF126" i="20"/>
  <c r="Z126" i="20"/>
  <c r="Y126" i="20"/>
  <c r="AI126" i="20"/>
  <c r="AC125" i="20"/>
  <c r="AK125" i="20"/>
  <c r="BM125" i="20"/>
  <c r="Z125" i="20"/>
  <c r="AH125" i="20"/>
  <c r="BR125" i="20"/>
  <c r="Y125" i="20"/>
  <c r="AO125" i="20"/>
  <c r="BQ125" i="20"/>
  <c r="AA125" i="20"/>
  <c r="AI125" i="20"/>
  <c r="AF125" i="20"/>
  <c r="BP125" i="20"/>
  <c r="AJ125" i="20"/>
  <c r="AM125" i="20"/>
  <c r="BO125" i="20"/>
  <c r="BM124" i="20"/>
  <c r="AA124" i="20"/>
  <c r="AM124" i="20"/>
  <c r="BS124" i="20"/>
  <c r="Z124" i="20"/>
  <c r="AL124" i="20"/>
  <c r="BL124" i="20"/>
  <c r="BR124" i="20"/>
  <c r="Y124" i="20"/>
  <c r="AK124" i="20"/>
  <c r="BQ124" i="20"/>
  <c r="AJ124" i="20"/>
  <c r="BP124" i="20"/>
  <c r="AI124" i="20"/>
  <c r="BM123" i="20"/>
  <c r="AE123" i="20"/>
  <c r="AN123" i="20"/>
  <c r="AD123" i="20"/>
  <c r="AM123" i="20"/>
  <c r="BS123" i="20"/>
  <c r="AC123" i="20"/>
  <c r="AL123" i="20"/>
  <c r="BL123" i="20"/>
  <c r="AA123" i="20"/>
  <c r="Z123" i="20"/>
  <c r="AN122" i="20"/>
  <c r="BN122" i="20"/>
  <c r="BM122" i="20"/>
  <c r="Y122" i="20"/>
  <c r="AL122" i="20"/>
  <c r="AM122" i="20"/>
  <c r="AF122" i="20"/>
  <c r="BS122" i="20"/>
  <c r="AO122" i="20"/>
  <c r="AE122" i="20"/>
  <c r="BR122" i="20"/>
  <c r="AD122" i="20"/>
  <c r="AH122" i="20"/>
  <c r="AE121" i="20"/>
  <c r="AN121" i="20"/>
  <c r="BM121" i="20"/>
  <c r="BN121" i="20"/>
  <c r="BS121" i="20"/>
  <c r="BO121" i="20"/>
  <c r="AB121" i="20"/>
  <c r="AK121" i="20"/>
  <c r="AA121" i="20"/>
  <c r="Z121" i="20"/>
  <c r="AC120" i="20"/>
  <c r="BP120" i="20"/>
  <c r="AB120" i="20"/>
  <c r="AH120" i="20"/>
  <c r="BO120" i="20"/>
  <c r="BN120" i="20"/>
  <c r="BL120" i="20"/>
  <c r="BM120" i="20"/>
  <c r="AL120" i="20"/>
  <c r="AE120" i="20"/>
  <c r="AK120" i="20"/>
  <c r="Y120" i="20"/>
  <c r="AD120" i="20"/>
  <c r="AJ120" i="20"/>
  <c r="BA119" i="20"/>
  <c r="AB119" i="20"/>
  <c r="AL119" i="20"/>
  <c r="AS119" i="20"/>
  <c r="BQ119" i="20"/>
  <c r="AK119" i="20"/>
  <c r="AJ119" i="20"/>
  <c r="BO119" i="20"/>
  <c r="Y119" i="20"/>
  <c r="AI119" i="20"/>
  <c r="AX119" i="20"/>
  <c r="AH119" i="20"/>
  <c r="BB119" i="20"/>
  <c r="AD119" i="20"/>
  <c r="AN119" i="20"/>
  <c r="AU119" i="20"/>
  <c r="AZ119" i="20"/>
  <c r="BS119" i="20"/>
  <c r="BG118" i="20"/>
  <c r="Z118" i="20"/>
  <c r="AI118" i="20"/>
  <c r="AX118" i="20"/>
  <c r="BA118" i="20"/>
  <c r="Y118" i="20"/>
  <c r="AH118" i="20"/>
  <c r="AW118" i="20"/>
  <c r="AZ118" i="20"/>
  <c r="BL118" i="20"/>
  <c r="BS118" i="20"/>
  <c r="AE118" i="20"/>
  <c r="AN118" i="20"/>
  <c r="AU118" i="20"/>
  <c r="AD118" i="20"/>
  <c r="AM118" i="20"/>
  <c r="AT118" i="20"/>
  <c r="BP118" i="20"/>
  <c r="AL118" i="20"/>
  <c r="BD118" i="20"/>
  <c r="AB118" i="20"/>
  <c r="AK118" i="20"/>
  <c r="AR118" i="20"/>
  <c r="BN118" i="20"/>
  <c r="AA118" i="20"/>
  <c r="AJ118" i="20"/>
  <c r="BA117" i="20"/>
  <c r="AD117" i="20"/>
  <c r="AK117" i="20"/>
  <c r="AW117" i="20"/>
  <c r="BF117" i="20"/>
  <c r="BN117" i="20"/>
  <c r="AJ117" i="20"/>
  <c r="BM117" i="20"/>
  <c r="AA117" i="20"/>
  <c r="AT117" i="20"/>
  <c r="BC117" i="20"/>
  <c r="BS117" i="20"/>
  <c r="Z117" i="20"/>
  <c r="AO117" i="20"/>
  <c r="AS117" i="20"/>
  <c r="AB117" i="20"/>
  <c r="AF117" i="20"/>
  <c r="AQ117" i="20"/>
  <c r="BP117" i="20"/>
  <c r="AX117" i="20"/>
  <c r="AD116" i="20"/>
  <c r="AH116" i="20"/>
  <c r="AX116" i="20"/>
  <c r="BQ116" i="20"/>
  <c r="BA116" i="20"/>
  <c r="AO116" i="20"/>
  <c r="BB116" i="20"/>
  <c r="BG116" i="20"/>
  <c r="BM116" i="20"/>
  <c r="Z116" i="20"/>
  <c r="Y116" i="20"/>
  <c r="AS116" i="20"/>
  <c r="BF116" i="20"/>
  <c r="AF116" i="20"/>
  <c r="AR116" i="20"/>
  <c r="AE116" i="20"/>
  <c r="AE115" i="20"/>
  <c r="AO115" i="20"/>
  <c r="AU115" i="20"/>
  <c r="BF115" i="20"/>
  <c r="BR115" i="20"/>
  <c r="AC115" i="20"/>
  <c r="AS115" i="20"/>
  <c r="BD115" i="20"/>
  <c r="BP115" i="20"/>
  <c r="AB115" i="20"/>
  <c r="AR115" i="20"/>
  <c r="BC115" i="20"/>
  <c r="BO115" i="20"/>
  <c r="AA115" i="20"/>
  <c r="AQ115" i="20"/>
  <c r="BB115" i="20"/>
  <c r="BL115" i="20"/>
  <c r="BN115" i="20"/>
  <c r="Z115" i="20"/>
  <c r="BA115" i="20"/>
  <c r="BM115" i="20"/>
  <c r="Y115" i="20"/>
  <c r="Y114" i="20"/>
  <c r="AO114" i="20"/>
  <c r="AS114" i="20"/>
  <c r="BB114" i="20"/>
  <c r="BS114" i="20"/>
  <c r="AE114" i="20"/>
  <c r="AM114" i="20"/>
  <c r="AQ114" i="20"/>
  <c r="BQ114" i="20"/>
  <c r="AD114" i="20"/>
  <c r="AL114" i="20"/>
  <c r="AX114" i="20"/>
  <c r="BP114" i="20"/>
  <c r="AC114" i="20"/>
  <c r="AK114" i="20"/>
  <c r="AW114" i="20"/>
  <c r="BO114" i="20"/>
  <c r="AJ114" i="20"/>
  <c r="AV114" i="20"/>
  <c r="BN114" i="20"/>
  <c r="AI114" i="20"/>
  <c r="AU114" i="20"/>
  <c r="AH113" i="20"/>
  <c r="AA113" i="20"/>
  <c r="AO113" i="20"/>
  <c r="AR113" i="20"/>
  <c r="BN113" i="20"/>
  <c r="Y113" i="20"/>
  <c r="AM113" i="20"/>
  <c r="AX113" i="20"/>
  <c r="BF113" i="20"/>
  <c r="BB113" i="20"/>
  <c r="AF113" i="20"/>
  <c r="AL113" i="20"/>
  <c r="AW113" i="20"/>
  <c r="BE113" i="20"/>
  <c r="BL113" i="20"/>
  <c r="AQ113" i="20"/>
  <c r="AE113" i="20"/>
  <c r="AK113" i="20"/>
  <c r="AV113" i="20"/>
  <c r="BD113" i="20"/>
  <c r="AD113" i="20"/>
  <c r="AU113" i="20"/>
  <c r="BA113" i="20"/>
  <c r="AC113" i="20"/>
  <c r="AD112" i="20"/>
  <c r="AO112" i="20"/>
  <c r="BC112" i="20"/>
  <c r="BP112" i="20"/>
  <c r="AC112" i="20"/>
  <c r="AN112" i="20"/>
  <c r="BO112" i="20"/>
  <c r="AM112" i="20"/>
  <c r="AL112" i="20"/>
  <c r="AW112" i="20"/>
  <c r="AK112" i="20"/>
  <c r="Y112" i="20"/>
  <c r="AJ112" i="20"/>
  <c r="AU112" i="20"/>
  <c r="BF112" i="20"/>
  <c r="BS112" i="20"/>
  <c r="AV112" i="20"/>
  <c r="BG112" i="20"/>
  <c r="BE112" i="20"/>
  <c r="BL112" i="20"/>
  <c r="BR112" i="20"/>
  <c r="AA111" i="20"/>
  <c r="AI111" i="20"/>
  <c r="AR111" i="20"/>
  <c r="BB111" i="20"/>
  <c r="BR111" i="20"/>
  <c r="AH111" i="20"/>
  <c r="AQ111" i="20"/>
  <c r="BL111" i="20"/>
  <c r="Y111" i="20"/>
  <c r="AO111" i="20"/>
  <c r="AX111" i="20"/>
  <c r="BG111" i="20"/>
  <c r="BP111" i="20"/>
  <c r="AF111" i="20"/>
  <c r="AN111" i="20"/>
  <c r="AW111" i="20"/>
  <c r="BO111" i="20"/>
  <c r="AK111" i="20"/>
  <c r="AT111" i="20"/>
  <c r="AJ111" i="20"/>
  <c r="AC110" i="20"/>
  <c r="AJ110" i="20"/>
  <c r="AX110" i="20"/>
  <c r="BS110" i="20"/>
  <c r="AB110" i="20"/>
  <c r="AI110" i="20"/>
  <c r="AW110" i="20"/>
  <c r="BB110" i="20"/>
  <c r="BR110" i="20"/>
  <c r="Z110" i="20"/>
  <c r="AO110" i="20"/>
  <c r="AU110" i="20"/>
  <c r="AZ110" i="20"/>
  <c r="BL110" i="20"/>
  <c r="BP110" i="20"/>
  <c r="AA110" i="20"/>
  <c r="BG110" i="20"/>
  <c r="BO110" i="20"/>
  <c r="AS110" i="20"/>
  <c r="AL110" i="20"/>
  <c r="AR110" i="20"/>
  <c r="BE110" i="20"/>
  <c r="Y109" i="20"/>
  <c r="AL109" i="20"/>
  <c r="AV109" i="20"/>
  <c r="BF109" i="20"/>
  <c r="BE109" i="20"/>
  <c r="BR109" i="20"/>
  <c r="AD109" i="20"/>
  <c r="AS109" i="20"/>
  <c r="BC109" i="20"/>
  <c r="BQ109" i="20"/>
  <c r="AE109" i="20"/>
  <c r="AC109" i="20"/>
  <c r="AH109" i="20"/>
  <c r="BB109" i="20"/>
  <c r="AQ109" i="20"/>
  <c r="BL109" i="20"/>
  <c r="AA109" i="20"/>
  <c r="AN109" i="20"/>
  <c r="AX109" i="20"/>
  <c r="Z109" i="20"/>
  <c r="AB90" i="20"/>
  <c r="AN90" i="20"/>
  <c r="AS90" i="20"/>
  <c r="BF90" i="20"/>
  <c r="BP90" i="20"/>
  <c r="BO90" i="20"/>
  <c r="Z90" i="20"/>
  <c r="AL90" i="20"/>
  <c r="AQ90" i="20"/>
  <c r="BD90" i="20"/>
  <c r="Y90" i="20"/>
  <c r="AK90" i="20"/>
  <c r="AX90" i="20"/>
  <c r="BC90" i="20"/>
  <c r="BL90" i="20"/>
  <c r="BM90" i="20"/>
  <c r="AE90" i="20"/>
  <c r="AI90" i="20"/>
  <c r="AV90" i="20"/>
  <c r="BS90" i="20"/>
  <c r="AD90" i="20"/>
  <c r="AH90" i="20"/>
  <c r="AU90" i="20"/>
  <c r="AO90" i="20"/>
  <c r="AL59" i="20"/>
  <c r="AS59" i="20"/>
  <c r="BB59" i="20"/>
  <c r="BN59" i="20"/>
  <c r="AA59" i="20"/>
  <c r="AR59" i="20"/>
  <c r="BA59" i="20"/>
  <c r="BM59" i="20"/>
  <c r="AQ59" i="20"/>
  <c r="AZ59" i="20"/>
  <c r="BR59" i="20"/>
  <c r="AD59" i="20"/>
  <c r="AU59" i="20"/>
  <c r="BD59" i="20"/>
  <c r="BP59" i="20"/>
  <c r="AT59" i="20"/>
  <c r="BC59" i="20"/>
  <c r="AE44" i="20"/>
  <c r="AL44" i="20"/>
  <c r="AQ44" i="20"/>
  <c r="BE44" i="20"/>
  <c r="BQ44" i="20"/>
  <c r="AX44" i="20"/>
  <c r="BP44" i="20"/>
  <c r="AI44" i="20"/>
  <c r="AV44" i="20"/>
  <c r="AZ44" i="20"/>
  <c r="BL44" i="20"/>
  <c r="BN44" i="20"/>
  <c r="AA44" i="20"/>
  <c r="AH44" i="20"/>
  <c r="BM44" i="20"/>
  <c r="Z44" i="20"/>
  <c r="AO44" i="20"/>
  <c r="AN44" i="20"/>
  <c r="BG44" i="20"/>
  <c r="BS44" i="20"/>
  <c r="BF44" i="20"/>
  <c r="AZ42" i="20"/>
  <c r="AE42" i="20"/>
  <c r="AJ42" i="20"/>
  <c r="AU42" i="20"/>
  <c r="BE42" i="20"/>
  <c r="BQ42" i="20"/>
  <c r="AC42" i="20"/>
  <c r="AH42" i="20"/>
  <c r="AS42" i="20"/>
  <c r="BC42" i="20"/>
  <c r="BO42" i="20"/>
  <c r="AB42" i="20"/>
  <c r="AO42" i="20"/>
  <c r="AR42" i="20"/>
  <c r="BB42" i="20"/>
  <c r="BN42" i="20"/>
  <c r="AN42" i="20"/>
  <c r="AQ42" i="20"/>
  <c r="BA42" i="20"/>
  <c r="Y42" i="20"/>
  <c r="AW42" i="20"/>
  <c r="BG42" i="20"/>
  <c r="BS42" i="20"/>
  <c r="BF42" i="20"/>
  <c r="AI41" i="20"/>
  <c r="AQ41" i="20"/>
  <c r="BA41" i="20"/>
  <c r="BB41" i="20"/>
  <c r="BS41" i="20"/>
  <c r="AC41" i="20"/>
  <c r="AH41" i="20"/>
  <c r="AA41" i="20"/>
  <c r="BP41" i="20"/>
  <c r="AB41" i="20"/>
  <c r="Z41" i="20"/>
  <c r="AU41" i="20"/>
  <c r="BO41" i="20"/>
  <c r="AT41" i="20"/>
  <c r="BN41" i="20"/>
  <c r="AF41" i="20"/>
  <c r="AS41" i="20"/>
  <c r="BM41" i="20"/>
  <c r="AE38" i="20"/>
  <c r="AH38" i="20"/>
  <c r="AV38" i="20"/>
  <c r="BE38" i="20"/>
  <c r="BP38" i="20"/>
  <c r="AD38" i="20"/>
  <c r="AO38" i="20"/>
  <c r="AU38" i="20"/>
  <c r="BD38" i="20"/>
  <c r="BO38" i="20"/>
  <c r="AC38" i="20"/>
  <c r="AT38" i="20"/>
  <c r="BA38" i="20"/>
  <c r="BB38" i="20"/>
  <c r="BN38" i="20"/>
  <c r="AB38" i="20"/>
  <c r="AM38" i="20"/>
  <c r="AS38" i="20"/>
  <c r="AZ38" i="20"/>
  <c r="BM38" i="20"/>
  <c r="AR38" i="20"/>
  <c r="BL38" i="20"/>
  <c r="AB37" i="20"/>
  <c r="AJ37" i="20"/>
  <c r="AV37" i="20"/>
  <c r="AZ37" i="20"/>
  <c r="AA37" i="20"/>
  <c r="AU37" i="20"/>
  <c r="BL37" i="20"/>
  <c r="BS37" i="20"/>
  <c r="AH37" i="20"/>
  <c r="BQ37" i="20"/>
  <c r="Y37" i="20"/>
  <c r="AS37" i="20"/>
  <c r="AN37" i="20"/>
  <c r="AR37" i="20"/>
  <c r="BF37" i="20"/>
  <c r="BP37" i="20"/>
  <c r="AM37" i="20"/>
  <c r="AD37" i="20"/>
  <c r="AL37" i="20"/>
  <c r="BD37" i="20"/>
  <c r="BA37" i="20"/>
  <c r="BB37" i="20"/>
  <c r="Z32" i="20"/>
  <c r="AM32" i="20"/>
  <c r="BP32" i="20"/>
  <c r="AL32" i="20"/>
  <c r="BO32" i="20"/>
  <c r="AE32" i="20"/>
  <c r="AD32" i="20"/>
  <c r="BM32" i="20"/>
  <c r="AC32" i="20"/>
  <c r="AO31" i="20"/>
  <c r="AD31" i="20"/>
  <c r="AN31" i="20"/>
  <c r="BS31" i="20"/>
  <c r="AL31" i="20"/>
  <c r="BQ31" i="20"/>
  <c r="AA31" i="20"/>
  <c r="AI31" i="20"/>
  <c r="BN31" i="20"/>
  <c r="AJ31" i="20"/>
  <c r="AN24" i="20"/>
  <c r="BR24" i="20"/>
  <c r="AB24" i="20"/>
  <c r="AK24" i="20"/>
  <c r="Z24" i="20"/>
  <c r="AI24" i="20"/>
  <c r="BM24" i="20"/>
  <c r="AF24" i="20"/>
  <c r="AO24" i="20"/>
  <c r="AD24" i="20"/>
  <c r="AM24" i="20"/>
  <c r="AC24" i="20"/>
  <c r="AL24" i="20"/>
  <c r="AC15" i="20"/>
  <c r="BQ15" i="20"/>
  <c r="Z15" i="20"/>
  <c r="AM15" i="20"/>
  <c r="BN15" i="20"/>
  <c r="AL15" i="20"/>
  <c r="BM15" i="20"/>
  <c r="AF15" i="20"/>
  <c r="AK15" i="20"/>
  <c r="AE14" i="20"/>
  <c r="AN14" i="20"/>
  <c r="BS14" i="20"/>
  <c r="AD14" i="20"/>
  <c r="AM14" i="20"/>
  <c r="BR14" i="20"/>
  <c r="BQ14" i="20"/>
  <c r="BM14" i="20"/>
  <c r="AF14" i="20"/>
  <c r="Z11" i="20"/>
  <c r="AO11" i="20"/>
  <c r="BS11" i="20"/>
  <c r="BR11" i="20"/>
  <c r="AF11" i="20"/>
  <c r="BQ11" i="20"/>
  <c r="AC11" i="20"/>
  <c r="AJ11" i="20"/>
  <c r="BN11" i="20"/>
  <c r="AB11" i="20"/>
  <c r="AI11" i="20"/>
  <c r="AA11" i="20"/>
  <c r="AA9" i="20"/>
  <c r="Z9" i="20"/>
  <c r="AO9" i="20"/>
  <c r="BS9" i="20"/>
  <c r="AM9" i="20"/>
  <c r="BQ9" i="20"/>
  <c r="AL9" i="20"/>
  <c r="BP9" i="20"/>
  <c r="AJ9" i="20"/>
  <c r="AI9" i="20"/>
  <c r="AE102" i="20"/>
  <c r="AI102" i="20"/>
  <c r="AW102" i="20"/>
  <c r="AC102" i="20"/>
  <c r="AO102" i="20"/>
  <c r="AU102" i="20"/>
  <c r="AZ102" i="20"/>
  <c r="AB102" i="20"/>
  <c r="AN102" i="20"/>
  <c r="AT102" i="20"/>
  <c r="BG102" i="20"/>
  <c r="BS102" i="20"/>
  <c r="AA102" i="20"/>
  <c r="AM102" i="20"/>
  <c r="AS102" i="20"/>
  <c r="BF102" i="20"/>
  <c r="Y102" i="20"/>
  <c r="AK102" i="20"/>
  <c r="AQ102" i="20"/>
  <c r="BD102" i="20"/>
  <c r="Z102" i="20"/>
  <c r="AR102" i="20"/>
  <c r="AF102" i="20"/>
  <c r="BC102" i="20"/>
  <c r="BL102" i="20"/>
  <c r="AD102" i="20"/>
  <c r="BA102" i="20"/>
  <c r="AD101" i="20"/>
  <c r="AN101" i="20"/>
  <c r="AR101" i="20"/>
  <c r="BC101" i="20"/>
  <c r="BM101" i="20"/>
  <c r="AB101" i="20"/>
  <c r="AL101" i="20"/>
  <c r="AX101" i="20"/>
  <c r="BA101" i="20"/>
  <c r="BS101" i="20"/>
  <c r="AA101" i="20"/>
  <c r="AK101" i="20"/>
  <c r="AW101" i="20"/>
  <c r="AZ101" i="20"/>
  <c r="BR101" i="20"/>
  <c r="Y101" i="20"/>
  <c r="AU101" i="20"/>
  <c r="BF101" i="20"/>
  <c r="BP101" i="20"/>
  <c r="AF101" i="20"/>
  <c r="AH101" i="20"/>
  <c r="AT101" i="20"/>
  <c r="AS101" i="20"/>
  <c r="AE100" i="20"/>
  <c r="AM100" i="20"/>
  <c r="AW100" i="20"/>
  <c r="BG100" i="20"/>
  <c r="BO100" i="20"/>
  <c r="AD100" i="20"/>
  <c r="AL100" i="20"/>
  <c r="AV100" i="20"/>
  <c r="BF100" i="20"/>
  <c r="BN100" i="20"/>
  <c r="BL100" i="20"/>
  <c r="AB100" i="20"/>
  <c r="AJ100" i="20"/>
  <c r="BD100" i="20"/>
  <c r="Z100" i="20"/>
  <c r="AH100" i="20"/>
  <c r="AR100" i="20"/>
  <c r="BB100" i="20"/>
  <c r="BR100" i="20"/>
  <c r="Y100" i="20"/>
  <c r="AO100" i="20"/>
  <c r="AQ100" i="20"/>
  <c r="AF100" i="20"/>
  <c r="AB99" i="20"/>
  <c r="AV99" i="20"/>
  <c r="BC99" i="20"/>
  <c r="BQ99" i="20"/>
  <c r="AN99" i="20"/>
  <c r="AU99" i="20"/>
  <c r="BP99" i="20"/>
  <c r="BO99" i="20"/>
  <c r="Y99" i="20"/>
  <c r="AL99" i="20"/>
  <c r="AZ99" i="20"/>
  <c r="BF99" i="20"/>
  <c r="BL99" i="20"/>
  <c r="AE99" i="20"/>
  <c r="AD99" i="20"/>
  <c r="AX99" i="20"/>
  <c r="AQ99" i="20"/>
  <c r="AC99" i="20"/>
  <c r="AW99" i="20"/>
  <c r="AM98" i="20"/>
  <c r="AA98" i="20"/>
  <c r="AJ98" i="20"/>
  <c r="AU98" i="20"/>
  <c r="BG98" i="20"/>
  <c r="BL98" i="20"/>
  <c r="AT98" i="20"/>
  <c r="AS98" i="20"/>
  <c r="BE98" i="20"/>
  <c r="BQ98" i="20"/>
  <c r="BC98" i="20"/>
  <c r="BO98" i="20"/>
  <c r="BB98" i="20"/>
  <c r="AD98" i="20"/>
  <c r="AC98" i="20"/>
  <c r="BA98" i="20"/>
  <c r="AB98" i="20"/>
  <c r="AE74" i="20"/>
  <c r="AE73" i="20"/>
  <c r="AE72" i="20"/>
  <c r="AH74" i="20"/>
  <c r="AH73" i="20"/>
  <c r="AH72" i="20"/>
  <c r="AS74" i="20"/>
  <c r="AS73" i="20"/>
  <c r="AS72" i="20"/>
  <c r="BF74" i="20"/>
  <c r="BA73" i="20"/>
  <c r="AZ72" i="20"/>
  <c r="BL73" i="20"/>
  <c r="BS73" i="20"/>
  <c r="BR72" i="20"/>
  <c r="AO73" i="20"/>
  <c r="AO72" i="20"/>
  <c r="AR74" i="20"/>
  <c r="BG72" i="20"/>
  <c r="BS74" i="20"/>
  <c r="BR73" i="20"/>
  <c r="BQ72" i="20"/>
  <c r="BF72" i="20"/>
  <c r="BR74" i="20"/>
  <c r="BQ73" i="20"/>
  <c r="BP72" i="20"/>
  <c r="AN72" i="20"/>
  <c r="AM73" i="20"/>
  <c r="AM72" i="20"/>
  <c r="AX74" i="20"/>
  <c r="AX73" i="20"/>
  <c r="AX72" i="20"/>
  <c r="BE72" i="20"/>
  <c r="BQ74" i="20"/>
  <c r="BP73" i="20"/>
  <c r="BO72" i="20"/>
  <c r="AL72" i="20"/>
  <c r="BD72" i="20"/>
  <c r="Z74" i="20"/>
  <c r="AK72" i="20"/>
  <c r="BA74" i="20"/>
  <c r="BC72" i="20"/>
  <c r="Y74" i="20"/>
  <c r="AJ74" i="20"/>
  <c r="AJ72" i="20"/>
  <c r="AZ74" i="20"/>
  <c r="BM73" i="20"/>
  <c r="AF74" i="20"/>
  <c r="AF73" i="20"/>
  <c r="AF72" i="20"/>
  <c r="AI74" i="20"/>
  <c r="AI72" i="20"/>
  <c r="BB73" i="20"/>
  <c r="AD71" i="20"/>
  <c r="AM71" i="20"/>
  <c r="AV71" i="20"/>
  <c r="BR71" i="20"/>
  <c r="AC71" i="20"/>
  <c r="AL71" i="20"/>
  <c r="AU71" i="20"/>
  <c r="AB71" i="20"/>
  <c r="AK71" i="20"/>
  <c r="AT71" i="20"/>
  <c r="Z71" i="20"/>
  <c r="AI71" i="20"/>
  <c r="AR71" i="20"/>
  <c r="AF71" i="20"/>
  <c r="AO71" i="20"/>
  <c r="AX71" i="20"/>
  <c r="AE71" i="20"/>
  <c r="AN71" i="20"/>
  <c r="AZ105" i="20"/>
  <c r="AZ103" i="20"/>
  <c r="AZ97" i="20"/>
  <c r="AZ95" i="20"/>
  <c r="AZ89" i="20"/>
  <c r="AZ87" i="20"/>
  <c r="AZ81" i="20"/>
  <c r="AZ79" i="20"/>
  <c r="AZ73" i="20"/>
  <c r="AZ71" i="20"/>
  <c r="AZ65" i="20"/>
  <c r="AZ63" i="20"/>
  <c r="AZ57" i="20"/>
  <c r="AZ55" i="20"/>
  <c r="AZ49" i="20"/>
  <c r="AZ47" i="20"/>
  <c r="AZ41" i="20"/>
  <c r="AZ39" i="20"/>
  <c r="BF73" i="20"/>
  <c r="BF71" i="20"/>
  <c r="BF65" i="20"/>
  <c r="BF63" i="20"/>
  <c r="BF57" i="20"/>
  <c r="BF55" i="20"/>
  <c r="BF49" i="20"/>
  <c r="BF47" i="20"/>
  <c r="BF41" i="20"/>
  <c r="BF39" i="20"/>
  <c r="BE73" i="20"/>
  <c r="BE71" i="20"/>
  <c r="BE65" i="20"/>
  <c r="BE63" i="20"/>
  <c r="BE57" i="20"/>
  <c r="BE55" i="20"/>
  <c r="BE49" i="20"/>
  <c r="BE47" i="20"/>
  <c r="BE41" i="20"/>
  <c r="BE39" i="20"/>
  <c r="BD73" i="20"/>
  <c r="BD71" i="20"/>
  <c r="BD65" i="20"/>
  <c r="BD63" i="20"/>
  <c r="BD57" i="20"/>
  <c r="BD55" i="20"/>
  <c r="BD49" i="20"/>
  <c r="BD47" i="20"/>
  <c r="BD41" i="20"/>
  <c r="BD39" i="20"/>
  <c r="BC119" i="20"/>
  <c r="BC113" i="20"/>
  <c r="BC111" i="20"/>
  <c r="BC105" i="20"/>
  <c r="BC103" i="20"/>
  <c r="BC97" i="20"/>
  <c r="BC95" i="20"/>
  <c r="BC89" i="20"/>
  <c r="BC87" i="20"/>
  <c r="BC81" i="20"/>
  <c r="BC79" i="20"/>
  <c r="BC73" i="20"/>
  <c r="BC71" i="20"/>
  <c r="BC65" i="20"/>
  <c r="BC63" i="20"/>
  <c r="BC57" i="20"/>
  <c r="BC55" i="20"/>
  <c r="BC54" i="20"/>
  <c r="BC53" i="20"/>
  <c r="BC52" i="20"/>
  <c r="BC49" i="20"/>
  <c r="BC47" i="20"/>
  <c r="BC46" i="20"/>
  <c r="BC45" i="20"/>
  <c r="BC44" i="20"/>
  <c r="BC41" i="20"/>
  <c r="BC39" i="20"/>
  <c r="BC38" i="20"/>
  <c r="BC37" i="20"/>
  <c r="BC36" i="20"/>
  <c r="P35" i="20"/>
  <c r="BL35" i="20" l="1"/>
  <c r="AQ35" i="20"/>
  <c r="AZ35" i="20"/>
  <c r="AH35" i="20"/>
  <c r="Y35" i="20"/>
  <c r="BJ16" i="20"/>
  <c r="BJ17" i="20"/>
  <c r="BJ18" i="20"/>
  <c r="BJ19" i="20"/>
  <c r="BJ20" i="20"/>
  <c r="BJ21" i="20"/>
  <c r="BJ22" i="20"/>
  <c r="BJ23" i="20"/>
  <c r="BJ24" i="20"/>
  <c r="BJ25" i="20"/>
  <c r="BJ26" i="20"/>
  <c r="BJ27" i="20"/>
  <c r="BJ28" i="20"/>
  <c r="BJ29" i="20"/>
  <c r="BJ30" i="20"/>
  <c r="BJ31" i="20"/>
  <c r="BJ32" i="20"/>
  <c r="BJ33" i="20"/>
  <c r="P7" i="20"/>
  <c r="P8" i="20"/>
  <c r="P9" i="20"/>
  <c r="P10" i="20"/>
  <c r="P11" i="20"/>
  <c r="P12" i="20"/>
  <c r="P13" i="20"/>
  <c r="P14" i="20"/>
  <c r="P15" i="20"/>
  <c r="P16" i="20"/>
  <c r="P17" i="20"/>
  <c r="P18" i="20"/>
  <c r="P19" i="20"/>
  <c r="P20" i="20"/>
  <c r="P21" i="20"/>
  <c r="P22" i="20"/>
  <c r="P23" i="20"/>
  <c r="P24" i="20"/>
  <c r="P25" i="20"/>
  <c r="P26" i="20"/>
  <c r="P27" i="20"/>
  <c r="P28" i="20"/>
  <c r="P29" i="20"/>
  <c r="P30" i="20"/>
  <c r="P31" i="20"/>
  <c r="P32" i="20"/>
  <c r="P33" i="20"/>
  <c r="P34" i="20"/>
  <c r="P131" i="20"/>
  <c r="M16" i="20"/>
  <c r="M17" i="20"/>
  <c r="M18" i="20"/>
  <c r="M19" i="20"/>
  <c r="C7" i="20"/>
  <c r="C8" i="20" s="1"/>
  <c r="C9" i="20" s="1"/>
  <c r="C10" i="20" s="1"/>
  <c r="C11" i="20" s="1"/>
  <c r="C12" i="20" s="1"/>
  <c r="C13" i="20" s="1"/>
  <c r="C14" i="20" s="1"/>
  <c r="C15" i="20" s="1"/>
  <c r="M7" i="20"/>
  <c r="BJ7" i="20"/>
  <c r="M8" i="20"/>
  <c r="BJ8" i="20"/>
  <c r="M9" i="20"/>
  <c r="BJ9" i="20"/>
  <c r="M10" i="20"/>
  <c r="BJ10" i="20"/>
  <c r="M11" i="20"/>
  <c r="BJ11" i="20"/>
  <c r="M12" i="20"/>
  <c r="BJ12" i="20"/>
  <c r="M13" i="20"/>
  <c r="BJ13" i="20"/>
  <c r="M14" i="20"/>
  <c r="BJ14" i="20"/>
  <c r="M15" i="20"/>
  <c r="BJ15" i="20"/>
  <c r="E132" i="20"/>
  <c r="B17" i="35"/>
  <c r="D450" i="31"/>
  <c r="G450" i="31" s="1"/>
  <c r="BD12" i="20" l="1"/>
  <c r="BE12" i="20"/>
  <c r="AW12" i="20"/>
  <c r="AS12" i="20"/>
  <c r="AR12" i="20"/>
  <c r="BF12" i="20"/>
  <c r="BG12" i="20"/>
  <c r="AU12" i="20"/>
  <c r="BC12" i="20"/>
  <c r="BB12" i="20"/>
  <c r="AV12" i="20"/>
  <c r="AX12" i="20"/>
  <c r="AT12" i="20"/>
  <c r="BA12" i="20"/>
  <c r="AR8" i="20"/>
  <c r="BC8" i="20"/>
  <c r="AU8" i="20"/>
  <c r="BE8" i="20"/>
  <c r="BA8" i="20"/>
  <c r="AS8" i="20"/>
  <c r="BG8" i="20"/>
  <c r="BD8" i="20"/>
  <c r="BB8" i="20"/>
  <c r="BF8" i="20"/>
  <c r="AV8" i="20"/>
  <c r="AX8" i="20"/>
  <c r="AW8" i="20"/>
  <c r="AT8" i="20"/>
  <c r="BC9" i="20"/>
  <c r="AW9" i="20"/>
  <c r="AX9" i="20"/>
  <c r="AU9" i="20"/>
  <c r="BA9" i="20"/>
  <c r="AS9" i="20"/>
  <c r="BE9" i="20"/>
  <c r="AT9" i="20"/>
  <c r="BG9" i="20"/>
  <c r="BD9" i="20"/>
  <c r="AV9" i="20"/>
  <c r="AR9" i="20"/>
  <c r="BF9" i="20"/>
  <c r="BB9" i="20"/>
  <c r="BG17" i="20"/>
  <c r="AX17" i="20"/>
  <c r="BA17" i="20"/>
  <c r="AV17" i="20"/>
  <c r="BC17" i="20"/>
  <c r="BE17" i="20"/>
  <c r="AT17" i="20"/>
  <c r="AS17" i="20"/>
  <c r="AU17" i="20"/>
  <c r="BB17" i="20"/>
  <c r="AR17" i="20"/>
  <c r="BD17" i="20"/>
  <c r="BF17" i="20"/>
  <c r="AW17" i="20"/>
  <c r="BE15" i="20"/>
  <c r="BA15" i="20"/>
  <c r="BF15" i="20"/>
  <c r="BG15" i="20"/>
  <c r="AU15" i="20"/>
  <c r="AX15" i="20"/>
  <c r="BD15" i="20"/>
  <c r="AT15" i="20"/>
  <c r="AR15" i="20"/>
  <c r="AV15" i="20"/>
  <c r="BB15" i="20"/>
  <c r="BC15" i="20"/>
  <c r="AS15" i="20"/>
  <c r="AW15" i="20"/>
  <c r="AW11" i="20"/>
  <c r="BD11" i="20"/>
  <c r="BB11" i="20"/>
  <c r="AU11" i="20"/>
  <c r="AX11" i="20"/>
  <c r="BA11" i="20"/>
  <c r="AS11" i="20"/>
  <c r="AT11" i="20"/>
  <c r="BF11" i="20"/>
  <c r="AR11" i="20"/>
  <c r="BC11" i="20"/>
  <c r="BG11" i="20"/>
  <c r="BE11" i="20"/>
  <c r="AV11" i="20"/>
  <c r="BA7" i="20"/>
  <c r="AX7" i="20"/>
  <c r="AW7" i="20"/>
  <c r="AV7" i="20"/>
  <c r="AU7" i="20"/>
  <c r="BB7" i="20"/>
  <c r="BG7" i="20"/>
  <c r="AR7" i="20"/>
  <c r="BE7" i="20"/>
  <c r="AT7" i="20"/>
  <c r="AS7" i="20"/>
  <c r="BC7" i="20"/>
  <c r="BF7" i="20"/>
  <c r="BD7" i="20"/>
  <c r="BE18" i="20"/>
  <c r="AR18" i="20"/>
  <c r="BG18" i="20"/>
  <c r="AS18" i="20"/>
  <c r="BA18" i="20"/>
  <c r="BC18" i="20"/>
  <c r="AW18" i="20"/>
  <c r="AV18" i="20"/>
  <c r="BB18" i="20"/>
  <c r="AU18" i="20"/>
  <c r="AT18" i="20"/>
  <c r="AX18" i="20"/>
  <c r="BD18" i="20"/>
  <c r="BF18" i="20"/>
  <c r="BB16" i="20"/>
  <c r="AR16" i="20"/>
  <c r="AT16" i="20"/>
  <c r="AS16" i="20"/>
  <c r="BC16" i="20"/>
  <c r="BA16" i="20"/>
  <c r="BE16" i="20"/>
  <c r="BD16" i="20"/>
  <c r="AU16" i="20"/>
  <c r="BG16" i="20"/>
  <c r="AV16" i="20"/>
  <c r="AW16" i="20"/>
  <c r="AX16" i="20"/>
  <c r="BF16" i="20"/>
  <c r="AR13" i="20"/>
  <c r="BA13" i="20"/>
  <c r="AT13" i="20"/>
  <c r="BG13" i="20"/>
  <c r="BE13" i="20"/>
  <c r="BC13" i="20"/>
  <c r="BB13" i="20"/>
  <c r="BF13" i="20"/>
  <c r="AU13" i="20"/>
  <c r="AW13" i="20"/>
  <c r="AX13" i="20"/>
  <c r="AV13" i="20"/>
  <c r="AS13" i="20"/>
  <c r="BD13" i="20"/>
  <c r="AW14" i="20"/>
  <c r="BA14" i="20"/>
  <c r="AS14" i="20"/>
  <c r="BC14" i="20"/>
  <c r="BD14" i="20"/>
  <c r="AR14" i="20"/>
  <c r="AT14" i="20"/>
  <c r="AV14" i="20"/>
  <c r="AU14" i="20"/>
  <c r="AX14" i="20"/>
  <c r="BF14" i="20"/>
  <c r="BE14" i="20"/>
  <c r="BB14" i="20"/>
  <c r="BG14" i="20"/>
  <c r="AV10" i="20"/>
  <c r="AR10" i="20"/>
  <c r="AW10" i="20"/>
  <c r="BD10" i="20"/>
  <c r="BB10" i="20"/>
  <c r="AU10" i="20"/>
  <c r="AS10" i="20"/>
  <c r="BA10" i="20"/>
  <c r="BE10" i="20"/>
  <c r="BF10" i="20"/>
  <c r="AX10" i="20"/>
  <c r="AT10" i="20"/>
  <c r="BC10" i="20"/>
  <c r="BG10" i="20"/>
  <c r="BG19" i="20"/>
  <c r="AU19" i="20"/>
  <c r="AX19" i="20"/>
  <c r="AW19" i="20"/>
  <c r="BE19" i="20"/>
  <c r="BC19" i="20"/>
  <c r="BB19" i="20"/>
  <c r="AR19" i="20"/>
  <c r="AV19" i="20"/>
  <c r="BF19" i="20"/>
  <c r="BD19" i="20"/>
  <c r="AT19" i="20"/>
  <c r="AS19" i="20"/>
  <c r="BA19" i="20"/>
  <c r="AS25" i="20"/>
  <c r="AV25" i="20"/>
  <c r="AR25" i="20"/>
  <c r="BC25" i="20"/>
  <c r="AU25" i="20"/>
  <c r="AW25" i="20"/>
  <c r="AX25" i="20"/>
  <c r="BE25" i="20"/>
  <c r="BB25" i="20"/>
  <c r="AT25" i="20"/>
  <c r="BD25" i="20"/>
  <c r="BG25" i="20"/>
  <c r="BF25" i="20"/>
  <c r="BA25" i="20"/>
  <c r="AS31" i="20"/>
  <c r="BC31" i="20"/>
  <c r="BG31" i="20"/>
  <c r="AX31" i="20"/>
  <c r="AU31" i="20"/>
  <c r="AW31" i="20"/>
  <c r="AV31" i="20"/>
  <c r="BF31" i="20"/>
  <c r="BE31" i="20"/>
  <c r="BD31" i="20"/>
  <c r="BA31" i="20"/>
  <c r="AR31" i="20"/>
  <c r="BB31" i="20"/>
  <c r="AT31" i="20"/>
  <c r="AS23" i="20"/>
  <c r="BF23" i="20"/>
  <c r="AT23" i="20"/>
  <c r="AW23" i="20"/>
  <c r="BD23" i="20"/>
  <c r="BB23" i="20"/>
  <c r="AU23" i="20"/>
  <c r="AX23" i="20"/>
  <c r="AR23" i="20"/>
  <c r="BA23" i="20"/>
  <c r="BG23" i="20"/>
  <c r="BC23" i="20"/>
  <c r="BE23" i="20"/>
  <c r="AV23" i="20"/>
  <c r="BF30" i="20"/>
  <c r="BE30" i="20"/>
  <c r="AW30" i="20"/>
  <c r="AT30" i="20"/>
  <c r="BA30" i="20"/>
  <c r="AU30" i="20"/>
  <c r="AR30" i="20"/>
  <c r="BB30" i="20"/>
  <c r="BG30" i="20"/>
  <c r="AX30" i="20"/>
  <c r="BC30" i="20"/>
  <c r="AV30" i="20"/>
  <c r="BD30" i="20"/>
  <c r="AS30" i="20"/>
  <c r="BF22" i="20"/>
  <c r="BD22" i="20"/>
  <c r="BC22" i="20"/>
  <c r="AV22" i="20"/>
  <c r="BG22" i="20"/>
  <c r="BE22" i="20"/>
  <c r="BA22" i="20"/>
  <c r="AX22" i="20"/>
  <c r="AW22" i="20"/>
  <c r="AU22" i="20"/>
  <c r="AR22" i="20"/>
  <c r="AS22" i="20"/>
  <c r="BB22" i="20"/>
  <c r="AT22" i="20"/>
  <c r="AT26" i="20"/>
  <c r="BG26" i="20"/>
  <c r="AU26" i="20"/>
  <c r="BE26" i="20"/>
  <c r="AX26" i="20"/>
  <c r="AV26" i="20"/>
  <c r="BB26" i="20"/>
  <c r="BA26" i="20"/>
  <c r="AW26" i="20"/>
  <c r="AS26" i="20"/>
  <c r="AR26" i="20"/>
  <c r="BD26" i="20"/>
  <c r="BF26" i="20"/>
  <c r="BC26" i="20"/>
  <c r="AU33" i="20"/>
  <c r="BE33" i="20"/>
  <c r="AS33" i="20"/>
  <c r="AW33" i="20"/>
  <c r="BB33" i="20"/>
  <c r="BC33" i="20"/>
  <c r="BG33" i="20"/>
  <c r="AR33" i="20"/>
  <c r="AX33" i="20"/>
  <c r="BF33" i="20"/>
  <c r="AT33" i="20"/>
  <c r="BD33" i="20"/>
  <c r="BA33" i="20"/>
  <c r="AV33" i="20"/>
  <c r="AW32" i="20"/>
  <c r="AX32" i="20"/>
  <c r="BB32" i="20"/>
  <c r="AV32" i="20"/>
  <c r="AR32" i="20"/>
  <c r="BF32" i="20"/>
  <c r="AS32" i="20"/>
  <c r="BC32" i="20"/>
  <c r="BG32" i="20"/>
  <c r="BD32" i="20"/>
  <c r="AT32" i="20"/>
  <c r="AU32" i="20"/>
  <c r="BA32" i="20"/>
  <c r="BE32" i="20"/>
  <c r="AX29" i="20"/>
  <c r="AW29" i="20"/>
  <c r="BB29" i="20"/>
  <c r="BF29" i="20"/>
  <c r="BC29" i="20"/>
  <c r="AS29" i="20"/>
  <c r="BA29" i="20"/>
  <c r="AV29" i="20"/>
  <c r="AR29" i="20"/>
  <c r="BE29" i="20"/>
  <c r="AU29" i="20"/>
  <c r="AT29" i="20"/>
  <c r="BD29" i="20"/>
  <c r="BG29" i="20"/>
  <c r="BG21" i="20"/>
  <c r="AS21" i="20"/>
  <c r="AW21" i="20"/>
  <c r="AT21" i="20"/>
  <c r="AX21" i="20"/>
  <c r="AV21" i="20"/>
  <c r="BD21" i="20"/>
  <c r="AR21" i="20"/>
  <c r="BF21" i="20"/>
  <c r="BE21" i="20"/>
  <c r="BA21" i="20"/>
  <c r="BB21" i="20"/>
  <c r="AU21" i="20"/>
  <c r="BC21" i="20"/>
  <c r="AS24" i="20"/>
  <c r="AT24" i="20"/>
  <c r="AR24" i="20"/>
  <c r="BC24" i="20"/>
  <c r="AW24" i="20"/>
  <c r="BE24" i="20"/>
  <c r="BF24" i="20"/>
  <c r="AU24" i="20"/>
  <c r="BA24" i="20"/>
  <c r="BD24" i="20"/>
  <c r="BB24" i="20"/>
  <c r="AV24" i="20"/>
  <c r="AX24" i="20"/>
  <c r="BG24" i="20"/>
  <c r="AX28" i="20"/>
  <c r="BE28" i="20"/>
  <c r="BG28" i="20"/>
  <c r="AU28" i="20"/>
  <c r="BC28" i="20"/>
  <c r="BB28" i="20"/>
  <c r="BD28" i="20"/>
  <c r="AT28" i="20"/>
  <c r="AW28" i="20"/>
  <c r="AR28" i="20"/>
  <c r="AV28" i="20"/>
  <c r="BF28" i="20"/>
  <c r="BA28" i="20"/>
  <c r="AS28" i="20"/>
  <c r="AT20" i="20"/>
  <c r="BB20" i="20"/>
  <c r="BE20" i="20"/>
  <c r="BG20" i="20"/>
  <c r="BD20" i="20"/>
  <c r="BC20" i="20"/>
  <c r="AV20" i="20"/>
  <c r="AU20" i="20"/>
  <c r="BA20" i="20"/>
  <c r="BF20" i="20"/>
  <c r="AX20" i="20"/>
  <c r="AR20" i="20"/>
  <c r="AW20" i="20"/>
  <c r="AS20" i="20"/>
  <c r="AV27" i="20"/>
  <c r="AX27" i="20"/>
  <c r="BC27" i="20"/>
  <c r="BE27" i="20"/>
  <c r="AU27" i="20"/>
  <c r="AS27" i="20"/>
  <c r="BD27" i="20"/>
  <c r="BA27" i="20"/>
  <c r="BG27" i="20"/>
  <c r="BF27" i="20"/>
  <c r="AR27" i="20"/>
  <c r="AW27" i="20"/>
  <c r="BB27" i="20"/>
  <c r="AT27" i="20"/>
  <c r="AZ30" i="20"/>
  <c r="AQ30" i="20"/>
  <c r="AH30" i="20"/>
  <c r="Y30" i="20"/>
  <c r="AZ13" i="20"/>
  <c r="Y13" i="20"/>
  <c r="AH13" i="20"/>
  <c r="AQ13" i="20"/>
  <c r="AQ19" i="20"/>
  <c r="AZ19" i="20"/>
  <c r="AH19" i="20"/>
  <c r="Y19" i="20"/>
  <c r="AZ18" i="20"/>
  <c r="AQ18" i="20"/>
  <c r="AH18" i="20"/>
  <c r="Y18" i="20"/>
  <c r="BL33" i="20"/>
  <c r="AQ33" i="20"/>
  <c r="AZ33" i="20"/>
  <c r="AH33" i="20"/>
  <c r="Y33" i="20"/>
  <c r="AZ25" i="20"/>
  <c r="AQ25" i="20"/>
  <c r="AH25" i="20"/>
  <c r="Y25" i="20"/>
  <c r="AZ17" i="20"/>
  <c r="Y17" i="20"/>
  <c r="AH17" i="20"/>
  <c r="AQ17" i="20"/>
  <c r="AQ23" i="20"/>
  <c r="AZ23" i="20"/>
  <c r="AH23" i="20"/>
  <c r="Y23" i="20"/>
  <c r="AQ7" i="20"/>
  <c r="AZ7" i="20"/>
  <c r="AH7" i="20"/>
  <c r="Y7" i="20"/>
  <c r="AZ22" i="20"/>
  <c r="AQ22" i="20"/>
  <c r="AH22" i="20"/>
  <c r="Y22" i="20"/>
  <c r="BL29" i="20"/>
  <c r="AZ29" i="20"/>
  <c r="AQ29" i="20"/>
  <c r="AH29" i="20"/>
  <c r="Y29" i="20"/>
  <c r="AZ21" i="20"/>
  <c r="AQ21" i="20"/>
  <c r="AH21" i="20"/>
  <c r="Y21" i="20"/>
  <c r="AZ28" i="20"/>
  <c r="AQ28" i="20"/>
  <c r="AH28" i="20"/>
  <c r="Y28" i="20"/>
  <c r="AZ20" i="20"/>
  <c r="AQ20" i="20"/>
  <c r="AH20" i="20"/>
  <c r="Y20" i="20"/>
  <c r="AZ12" i="20"/>
  <c r="Y12" i="20"/>
  <c r="AQ12" i="20"/>
  <c r="AH12" i="20"/>
  <c r="AZ27" i="20"/>
  <c r="AQ27" i="20"/>
  <c r="AH27" i="20"/>
  <c r="Y27" i="20"/>
  <c r="AQ34" i="20"/>
  <c r="AZ34" i="20"/>
  <c r="BL34" i="20"/>
  <c r="AH34" i="20"/>
  <c r="Y34" i="20"/>
  <c r="AZ26" i="20"/>
  <c r="AQ26" i="20"/>
  <c r="AH26" i="20"/>
  <c r="Y26" i="20"/>
  <c r="AZ10" i="20"/>
  <c r="AQ10" i="20"/>
  <c r="AH10" i="20"/>
  <c r="Y10" i="20"/>
  <c r="Y16" i="20"/>
  <c r="AZ16" i="20"/>
  <c r="AQ16" i="20"/>
  <c r="AH16" i="20"/>
  <c r="AZ8" i="20"/>
  <c r="AQ8" i="20"/>
  <c r="AH8" i="20"/>
  <c r="Y8" i="20"/>
  <c r="AH32" i="20"/>
  <c r="AQ32" i="20"/>
  <c r="AZ32" i="20"/>
  <c r="Y32" i="20"/>
  <c r="AH31" i="20"/>
  <c r="Y31" i="20"/>
  <c r="AQ31" i="20"/>
  <c r="AZ31" i="20"/>
  <c r="AZ24" i="20"/>
  <c r="AQ24" i="20"/>
  <c r="AH24" i="20"/>
  <c r="Y24" i="20"/>
  <c r="Y15" i="20"/>
  <c r="AZ15" i="20"/>
  <c r="AQ15" i="20"/>
  <c r="AH15" i="20"/>
  <c r="AH14" i="20"/>
  <c r="Y14" i="20"/>
  <c r="AQ14" i="20"/>
  <c r="AZ14" i="20"/>
  <c r="AH11" i="20"/>
  <c r="AZ11" i="20"/>
  <c r="AQ11" i="20"/>
  <c r="Y11" i="20"/>
  <c r="Y9" i="20"/>
  <c r="AZ9" i="20"/>
  <c r="AQ9" i="20"/>
  <c r="AH9" i="20"/>
  <c r="BL8" i="20"/>
  <c r="BL11" i="20"/>
  <c r="BL32" i="20"/>
  <c r="BL16" i="20"/>
  <c r="BL10" i="20"/>
  <c r="BL31" i="20"/>
  <c r="BL15" i="20"/>
  <c r="BL7" i="20"/>
  <c r="BL21" i="20"/>
  <c r="BL14" i="20"/>
  <c r="BL24" i="20"/>
  <c r="BL23" i="20"/>
  <c r="BL12" i="20"/>
  <c r="BL9" i="20"/>
  <c r="BL30" i="20"/>
  <c r="BL22" i="20"/>
  <c r="BL28" i="20"/>
  <c r="BL20" i="20"/>
  <c r="BL27" i="20"/>
  <c r="BL19" i="20"/>
  <c r="BL13" i="20"/>
  <c r="BL26" i="20"/>
  <c r="BL18" i="20"/>
  <c r="BL25" i="20"/>
  <c r="BL17" i="20"/>
  <c r="C16" i="20"/>
  <c r="C17" i="20" s="1"/>
  <c r="C18" i="20" s="1"/>
  <c r="C19" i="20" s="1"/>
  <c r="F450" i="31"/>
  <c r="E450" i="31" s="1"/>
  <c r="K46" i="39"/>
  <c r="F12" i="38"/>
  <c r="D276" i="31"/>
  <c r="D264" i="31"/>
  <c r="D252" i="31"/>
  <c r="D25" i="38"/>
  <c r="F25" i="38" s="1"/>
  <c r="D26" i="38"/>
  <c r="F26" i="38" s="1"/>
  <c r="AE9" i="42" l="1"/>
  <c r="AE10" i="42"/>
  <c r="AE5" i="42"/>
  <c r="AE6" i="42"/>
  <c r="AE7" i="42"/>
  <c r="AE8" i="42"/>
  <c r="AE4" i="42"/>
  <c r="J43" i="35"/>
  <c r="R43" i="35" s="1"/>
  <c r="Q4" i="42" l="1"/>
  <c r="J36" i="35" s="1"/>
  <c r="R36" i="35" s="1"/>
  <c r="Q5" i="42"/>
  <c r="Q6" i="42"/>
  <c r="Q7" i="42"/>
  <c r="Q8" i="42"/>
  <c r="Q9" i="42"/>
  <c r="J41" i="35" s="1"/>
  <c r="R41" i="35" s="1"/>
  <c r="Q10" i="42"/>
  <c r="J42" i="35" s="1"/>
  <c r="J85" i="35" s="1"/>
  <c r="M29" i="40"/>
  <c r="D20" i="38" s="1"/>
  <c r="M30" i="40"/>
  <c r="D21" i="38" s="1"/>
  <c r="M31" i="40"/>
  <c r="D22" i="38" s="1"/>
  <c r="M32" i="40"/>
  <c r="D23" i="38" s="1"/>
  <c r="M33" i="40"/>
  <c r="D24" i="38" s="1"/>
  <c r="M28" i="40"/>
  <c r="D19" i="38" s="1"/>
  <c r="D205" i="31" l="1"/>
  <c r="F23" i="38"/>
  <c r="D181" i="31"/>
  <c r="F22" i="38"/>
  <c r="D229" i="31"/>
  <c r="F24" i="38"/>
  <c r="D157" i="31"/>
  <c r="F21" i="38"/>
  <c r="F20" i="38"/>
  <c r="D132" i="31"/>
  <c r="D107" i="31"/>
  <c r="F19" i="38"/>
  <c r="J84" i="35"/>
  <c r="J77" i="35"/>
  <c r="J107" i="35"/>
  <c r="J120" i="35"/>
  <c r="J38" i="35"/>
  <c r="R38" i="35" s="1"/>
  <c r="AD6" i="42"/>
  <c r="J55" i="35"/>
  <c r="J108" i="35"/>
  <c r="J67" i="35"/>
  <c r="J70" i="35"/>
  <c r="AD10" i="42"/>
  <c r="J100" i="35"/>
  <c r="J72" i="35"/>
  <c r="J91" i="35"/>
  <c r="J48" i="35"/>
  <c r="J82" i="35"/>
  <c r="J74" i="35"/>
  <c r="J39" i="35"/>
  <c r="R39" i="35" s="1"/>
  <c r="AD7" i="42"/>
  <c r="J50" i="35"/>
  <c r="J95" i="35"/>
  <c r="J101" i="35"/>
  <c r="J92" i="35"/>
  <c r="J113" i="35"/>
  <c r="J58" i="35"/>
  <c r="J116" i="35"/>
  <c r="J63" i="35"/>
  <c r="J112" i="35"/>
  <c r="J54" i="35"/>
  <c r="J103" i="35"/>
  <c r="J98" i="35"/>
  <c r="J94" i="35"/>
  <c r="J49" i="35"/>
  <c r="J68" i="35"/>
  <c r="J117" i="35"/>
  <c r="J83" i="35"/>
  <c r="J52" i="35"/>
  <c r="J89" i="35"/>
  <c r="J80" i="35"/>
  <c r="J60" i="35"/>
  <c r="J64" i="35"/>
  <c r="J76" i="35"/>
  <c r="J119" i="35"/>
  <c r="J88" i="35"/>
  <c r="J75" i="35"/>
  <c r="J124" i="35"/>
  <c r="J66" i="35"/>
  <c r="J115" i="35"/>
  <c r="J57" i="35"/>
  <c r="J106" i="35"/>
  <c r="J61" i="35"/>
  <c r="J125" i="35"/>
  <c r="J87" i="35"/>
  <c r="J96" i="35"/>
  <c r="J78" i="35"/>
  <c r="J127" i="35"/>
  <c r="J69" i="35"/>
  <c r="J118" i="35"/>
  <c r="J73" i="35"/>
  <c r="J37" i="35"/>
  <c r="R37" i="35" s="1"/>
  <c r="AD5" i="42"/>
  <c r="J104" i="35"/>
  <c r="J79" i="35"/>
  <c r="J99" i="35"/>
  <c r="J86" i="35"/>
  <c r="J90" i="35"/>
  <c r="J62" i="35"/>
  <c r="J81" i="35"/>
  <c r="J122" i="35"/>
  <c r="J51" i="35"/>
  <c r="R42" i="35"/>
  <c r="J111" i="35"/>
  <c r="J53" i="35"/>
  <c r="J102" i="35"/>
  <c r="J110" i="35"/>
  <c r="J93" i="35"/>
  <c r="J59" i="35"/>
  <c r="J97" i="35"/>
  <c r="J123" i="35"/>
  <c r="J65" i="35"/>
  <c r="J114" i="35"/>
  <c r="J56" i="35"/>
  <c r="J105" i="35"/>
  <c r="J71" i="35"/>
  <c r="J109" i="35"/>
  <c r="J40" i="35"/>
  <c r="R40" i="35" s="1"/>
  <c r="AD8" i="42"/>
  <c r="J126" i="35"/>
  <c r="J121" i="35"/>
  <c r="F51" i="35"/>
  <c r="F63" i="35"/>
  <c r="F75" i="35"/>
  <c r="F87" i="35"/>
  <c r="F99" i="35"/>
  <c r="F111" i="35"/>
  <c r="F123" i="35"/>
  <c r="F66" i="35"/>
  <c r="F114" i="35"/>
  <c r="F92" i="35"/>
  <c r="F52" i="35"/>
  <c r="F64" i="35"/>
  <c r="F76" i="35"/>
  <c r="F88" i="35"/>
  <c r="F100" i="35"/>
  <c r="F112" i="35"/>
  <c r="F124" i="35"/>
  <c r="F102" i="35"/>
  <c r="F68" i="35"/>
  <c r="F120" i="35"/>
  <c r="F62" i="35"/>
  <c r="F53" i="35"/>
  <c r="F65" i="35"/>
  <c r="F77" i="35"/>
  <c r="F89" i="35"/>
  <c r="F101" i="35"/>
  <c r="F113" i="35"/>
  <c r="F125" i="35"/>
  <c r="F54" i="35"/>
  <c r="F80" i="35"/>
  <c r="F72" i="35"/>
  <c r="F74" i="35"/>
  <c r="F78" i="35"/>
  <c r="F90" i="35"/>
  <c r="F126" i="35"/>
  <c r="F104" i="35"/>
  <c r="F84" i="35"/>
  <c r="F86" i="35"/>
  <c r="F55" i="35"/>
  <c r="F67" i="35"/>
  <c r="F79" i="35"/>
  <c r="F91" i="35"/>
  <c r="F103" i="35"/>
  <c r="F115" i="35"/>
  <c r="F127" i="35"/>
  <c r="F116" i="35"/>
  <c r="F96" i="35"/>
  <c r="F110" i="35"/>
  <c r="F56" i="35"/>
  <c r="F48" i="35"/>
  <c r="F60" i="35"/>
  <c r="F98" i="35"/>
  <c r="F57" i="35"/>
  <c r="F69" i="35"/>
  <c r="F81" i="35"/>
  <c r="F93" i="35"/>
  <c r="F105" i="35"/>
  <c r="F117" i="35"/>
  <c r="F95" i="35"/>
  <c r="F108" i="35"/>
  <c r="F58" i="35"/>
  <c r="F70" i="35"/>
  <c r="F82" i="35"/>
  <c r="F94" i="35"/>
  <c r="F106" i="35"/>
  <c r="F118" i="35"/>
  <c r="F71" i="35"/>
  <c r="F107" i="35"/>
  <c r="F50" i="35"/>
  <c r="F122" i="35"/>
  <c r="F59" i="35"/>
  <c r="F83" i="35"/>
  <c r="F119" i="35"/>
  <c r="F49" i="35"/>
  <c r="F61" i="35"/>
  <c r="F73" i="35"/>
  <c r="F85" i="35"/>
  <c r="F97" i="35"/>
  <c r="F109" i="35"/>
  <c r="F121" i="35"/>
  <c r="G59" i="35"/>
  <c r="G71" i="35"/>
  <c r="G84" i="35"/>
  <c r="G96" i="35"/>
  <c r="G49" i="35"/>
  <c r="G61" i="35"/>
  <c r="G50" i="35"/>
  <c r="G62" i="35"/>
  <c r="G51" i="35"/>
  <c r="G63" i="35"/>
  <c r="G76" i="35"/>
  <c r="G88" i="35"/>
  <c r="G100" i="35"/>
  <c r="G53" i="35"/>
  <c r="G79" i="35"/>
  <c r="G127" i="35"/>
  <c r="G102" i="35"/>
  <c r="G114" i="35"/>
  <c r="G103" i="35"/>
  <c r="G115" i="35"/>
  <c r="D62" i="35"/>
  <c r="D74" i="35"/>
  <c r="D86" i="35"/>
  <c r="D98" i="35"/>
  <c r="D110" i="35"/>
  <c r="D122" i="35"/>
  <c r="D65" i="35"/>
  <c r="D77" i="35"/>
  <c r="D101" i="35"/>
  <c r="D125" i="35"/>
  <c r="D55" i="35"/>
  <c r="D63" i="35"/>
  <c r="D75" i="35"/>
  <c r="D87" i="35"/>
  <c r="D99" i="35"/>
  <c r="D111" i="35"/>
  <c r="D123" i="35"/>
  <c r="D53" i="35"/>
  <c r="D89" i="35"/>
  <c r="D113" i="35"/>
  <c r="D79" i="35"/>
  <c r="D127" i="35"/>
  <c r="D119" i="35"/>
  <c r="D61" i="35"/>
  <c r="D52" i="35"/>
  <c r="D64" i="35"/>
  <c r="D76" i="35"/>
  <c r="D88" i="35"/>
  <c r="D100" i="35"/>
  <c r="D112" i="35"/>
  <c r="D124" i="35"/>
  <c r="D67" i="35"/>
  <c r="D115" i="35"/>
  <c r="D91" i="35"/>
  <c r="D71" i="35"/>
  <c r="D48" i="35"/>
  <c r="D73" i="35"/>
  <c r="D121" i="35"/>
  <c r="D54" i="35"/>
  <c r="D66" i="35"/>
  <c r="D78" i="35"/>
  <c r="D90" i="35"/>
  <c r="D102" i="35"/>
  <c r="D114" i="35"/>
  <c r="D126" i="35"/>
  <c r="D103" i="35"/>
  <c r="D107" i="35"/>
  <c r="D97" i="35"/>
  <c r="D83" i="35"/>
  <c r="D56" i="35"/>
  <c r="D68" i="35"/>
  <c r="D80" i="35"/>
  <c r="D92" i="35"/>
  <c r="D104" i="35"/>
  <c r="D116" i="35"/>
  <c r="D51" i="35"/>
  <c r="D70" i="35"/>
  <c r="D106" i="35"/>
  <c r="D85" i="35"/>
  <c r="D57" i="35"/>
  <c r="D69" i="35"/>
  <c r="D81" i="35"/>
  <c r="D93" i="35"/>
  <c r="D105" i="35"/>
  <c r="D117" i="35"/>
  <c r="D50" i="35"/>
  <c r="D58" i="35"/>
  <c r="D94" i="35"/>
  <c r="D49" i="35"/>
  <c r="D59" i="35"/>
  <c r="D109" i="35"/>
  <c r="D82" i="35"/>
  <c r="D118" i="35"/>
  <c r="D95" i="35"/>
  <c r="D60" i="35"/>
  <c r="D72" i="35"/>
  <c r="D84" i="35"/>
  <c r="D96" i="35"/>
  <c r="D108" i="35"/>
  <c r="D120" i="35"/>
  <c r="H55" i="35"/>
  <c r="H67" i="35"/>
  <c r="H79" i="35"/>
  <c r="H91" i="35"/>
  <c r="H103" i="35"/>
  <c r="H115" i="35"/>
  <c r="H127" i="35"/>
  <c r="H56" i="35"/>
  <c r="H68" i="35"/>
  <c r="H80" i="35"/>
  <c r="H92" i="35"/>
  <c r="H104" i="35"/>
  <c r="H116" i="35"/>
  <c r="H48" i="35"/>
  <c r="H76" i="35"/>
  <c r="H78" i="35"/>
  <c r="H57" i="35"/>
  <c r="H69" i="35"/>
  <c r="H81" i="35"/>
  <c r="H93" i="35"/>
  <c r="H105" i="35"/>
  <c r="H117" i="35"/>
  <c r="H64" i="35"/>
  <c r="H58" i="35"/>
  <c r="H70" i="35"/>
  <c r="H82" i="35"/>
  <c r="H94" i="35"/>
  <c r="H106" i="35"/>
  <c r="H118" i="35"/>
  <c r="H100" i="35"/>
  <c r="H102" i="35"/>
  <c r="H59" i="35"/>
  <c r="H71" i="35"/>
  <c r="H83" i="35"/>
  <c r="H95" i="35"/>
  <c r="H107" i="35"/>
  <c r="H119" i="35"/>
  <c r="H72" i="35"/>
  <c r="H52" i="35"/>
  <c r="H66" i="35"/>
  <c r="H60" i="35"/>
  <c r="H84" i="35"/>
  <c r="H96" i="35"/>
  <c r="H108" i="35"/>
  <c r="H120" i="35"/>
  <c r="H112" i="35"/>
  <c r="H54" i="35"/>
  <c r="H126" i="35"/>
  <c r="H49" i="35"/>
  <c r="H61" i="35"/>
  <c r="H73" i="35"/>
  <c r="H85" i="35"/>
  <c r="H97" i="35"/>
  <c r="H109" i="35"/>
  <c r="H121" i="35"/>
  <c r="H90" i="35"/>
  <c r="H50" i="35"/>
  <c r="H62" i="35"/>
  <c r="H74" i="35"/>
  <c r="H86" i="35"/>
  <c r="H98" i="35"/>
  <c r="H110" i="35"/>
  <c r="H122" i="35"/>
  <c r="H88" i="35"/>
  <c r="H114" i="35"/>
  <c r="H51" i="35"/>
  <c r="H63" i="35"/>
  <c r="H75" i="35"/>
  <c r="H87" i="35"/>
  <c r="H99" i="35"/>
  <c r="H111" i="35"/>
  <c r="H123" i="35"/>
  <c r="H124" i="35"/>
  <c r="H53" i="35"/>
  <c r="H65" i="35"/>
  <c r="H77" i="35"/>
  <c r="H89" i="35"/>
  <c r="H101" i="35"/>
  <c r="H113" i="35"/>
  <c r="H125" i="35"/>
  <c r="I51" i="35"/>
  <c r="I63" i="35"/>
  <c r="I75" i="35"/>
  <c r="I87" i="35"/>
  <c r="I99" i="35"/>
  <c r="I111" i="35"/>
  <c r="I123" i="35"/>
  <c r="I52" i="35"/>
  <c r="I64" i="35"/>
  <c r="I76" i="35"/>
  <c r="I88" i="35"/>
  <c r="I100" i="35"/>
  <c r="I112" i="35"/>
  <c r="I124" i="35"/>
  <c r="I55" i="35"/>
  <c r="I79" i="35"/>
  <c r="I91" i="35"/>
  <c r="I115" i="35"/>
  <c r="I127" i="35"/>
  <c r="I56" i="35"/>
  <c r="I80" i="35"/>
  <c r="I92" i="35"/>
  <c r="I116" i="35"/>
  <c r="I57" i="35"/>
  <c r="I81" i="35"/>
  <c r="I105" i="35"/>
  <c r="I58" i="35"/>
  <c r="I82" i="35"/>
  <c r="I106" i="35"/>
  <c r="I71" i="35"/>
  <c r="I95" i="35"/>
  <c r="I119" i="35"/>
  <c r="I60" i="35"/>
  <c r="I96" i="35"/>
  <c r="I120" i="35"/>
  <c r="I61" i="35"/>
  <c r="I121" i="35"/>
  <c r="I50" i="35"/>
  <c r="I86" i="35"/>
  <c r="I122" i="35"/>
  <c r="I53" i="35"/>
  <c r="I65" i="35"/>
  <c r="I77" i="35"/>
  <c r="I89" i="35"/>
  <c r="I101" i="35"/>
  <c r="I113" i="35"/>
  <c r="I125" i="35"/>
  <c r="I54" i="35"/>
  <c r="I66" i="35"/>
  <c r="I78" i="35"/>
  <c r="I90" i="35"/>
  <c r="I102" i="35"/>
  <c r="I114" i="35"/>
  <c r="I126" i="35"/>
  <c r="I67" i="35"/>
  <c r="I103" i="35"/>
  <c r="I68" i="35"/>
  <c r="I104" i="35"/>
  <c r="I48" i="35"/>
  <c r="I69" i="35"/>
  <c r="I93" i="35"/>
  <c r="I117" i="35"/>
  <c r="I70" i="35"/>
  <c r="I94" i="35"/>
  <c r="I118" i="35"/>
  <c r="I59" i="35"/>
  <c r="I83" i="35"/>
  <c r="I107" i="35"/>
  <c r="I72" i="35"/>
  <c r="I84" i="35"/>
  <c r="I108" i="35"/>
  <c r="I49" i="35"/>
  <c r="I73" i="35"/>
  <c r="I85" i="35"/>
  <c r="I97" i="35"/>
  <c r="I109" i="35"/>
  <c r="I62" i="35"/>
  <c r="I74" i="35"/>
  <c r="I98" i="35"/>
  <c r="I110" i="35"/>
  <c r="AD9" i="42"/>
  <c r="AD4" i="42"/>
  <c r="N29" i="40"/>
  <c r="N30" i="40"/>
  <c r="N31" i="40"/>
  <c r="N32" i="40"/>
  <c r="N33" i="40"/>
  <c r="N28" i="40"/>
  <c r="E5" i="38"/>
  <c r="AD9" i="40"/>
  <c r="AD10" i="40"/>
  <c r="AD11" i="40"/>
  <c r="AD12" i="40"/>
  <c r="AD13" i="40"/>
  <c r="AD14" i="40"/>
  <c r="AD15" i="40"/>
  <c r="AD16" i="40"/>
  <c r="AD8" i="40"/>
  <c r="N8" i="40" s="1"/>
  <c r="M9" i="40"/>
  <c r="D6" i="38" s="1"/>
  <c r="D119" i="31" s="1"/>
  <c r="M10" i="40"/>
  <c r="M11" i="40"/>
  <c r="M12" i="40"/>
  <c r="M13" i="40"/>
  <c r="M14" i="40"/>
  <c r="D240" i="31" s="1"/>
  <c r="M15" i="40"/>
  <c r="D13" i="38" s="1"/>
  <c r="M16" i="40"/>
  <c r="D14" i="38" s="1"/>
  <c r="L9" i="40"/>
  <c r="L10" i="40"/>
  <c r="L11" i="40"/>
  <c r="L12" i="40"/>
  <c r="L13" i="40"/>
  <c r="L14" i="40"/>
  <c r="L15" i="40"/>
  <c r="L16" i="40"/>
  <c r="L8" i="40"/>
  <c r="K9" i="40"/>
  <c r="AC9" i="40" s="1"/>
  <c r="K10" i="40"/>
  <c r="AC10" i="40" s="1"/>
  <c r="K11" i="40"/>
  <c r="AC11" i="40" s="1"/>
  <c r="K12" i="40"/>
  <c r="AC12" i="40" s="1"/>
  <c r="K13" i="40"/>
  <c r="AC13" i="40" s="1"/>
  <c r="K14" i="40"/>
  <c r="AC14" i="40" s="1"/>
  <c r="K15" i="40"/>
  <c r="AC15" i="40" s="1"/>
  <c r="K16" i="40"/>
  <c r="AC16" i="40" s="1"/>
  <c r="K8" i="40"/>
  <c r="AC8" i="40" s="1"/>
  <c r="I5" i="42"/>
  <c r="I6" i="42"/>
  <c r="I7" i="42"/>
  <c r="I8" i="42"/>
  <c r="I9" i="42"/>
  <c r="I10" i="42"/>
  <c r="I4" i="42"/>
  <c r="G57" i="35" l="1"/>
  <c r="G126" i="35"/>
  <c r="G80" i="35"/>
  <c r="G65" i="35"/>
  <c r="G112" i="35"/>
  <c r="G75" i="35"/>
  <c r="G74" i="35"/>
  <c r="G73" i="35"/>
  <c r="G108" i="35"/>
  <c r="G83" i="35"/>
  <c r="G117" i="35"/>
  <c r="G91" i="35"/>
  <c r="G90" i="35"/>
  <c r="G125" i="35"/>
  <c r="G64" i="35"/>
  <c r="G52" i="35"/>
  <c r="G94" i="35"/>
  <c r="G68" i="35"/>
  <c r="G70" i="35"/>
  <c r="G72" i="35"/>
  <c r="G105" i="35"/>
  <c r="G55" i="35"/>
  <c r="G78" i="35"/>
  <c r="G113" i="35"/>
  <c r="G118" i="35"/>
  <c r="G123" i="35"/>
  <c r="G104" i="35"/>
  <c r="G121" i="35"/>
  <c r="G116" i="35"/>
  <c r="G60" i="35"/>
  <c r="G93" i="35"/>
  <c r="G82" i="35"/>
  <c r="G66" i="35"/>
  <c r="G101" i="35"/>
  <c r="G58" i="35"/>
  <c r="G111" i="35"/>
  <c r="G110" i="35"/>
  <c r="G109" i="35"/>
  <c r="G56" i="35"/>
  <c r="G119" i="35"/>
  <c r="G81" i="35"/>
  <c r="G48" i="35"/>
  <c r="G54" i="35"/>
  <c r="G89" i="35"/>
  <c r="G92" i="35"/>
  <c r="G99" i="35"/>
  <c r="G98" i="35"/>
  <c r="G97" i="35"/>
  <c r="G122" i="35"/>
  <c r="G107" i="35"/>
  <c r="G69" i="35"/>
  <c r="G67" i="35"/>
  <c r="G106" i="35"/>
  <c r="G77" i="35"/>
  <c r="G124" i="35"/>
  <c r="G87" i="35"/>
  <c r="G86" i="35"/>
  <c r="G85" i="35"/>
  <c r="G120" i="35"/>
  <c r="G95" i="35"/>
  <c r="N10" i="40"/>
  <c r="N12" i="40"/>
  <c r="N13" i="40"/>
  <c r="N11" i="40"/>
  <c r="N9" i="40"/>
  <c r="F14" i="38"/>
  <c r="D296" i="31"/>
  <c r="D10" i="38"/>
  <c r="D217" i="31" s="1"/>
  <c r="D288" i="31"/>
  <c r="F13" i="38"/>
  <c r="D9" i="38"/>
  <c r="D193" i="31" s="1"/>
  <c r="D8" i="38"/>
  <c r="D169" i="31" s="1"/>
  <c r="D7" i="38"/>
  <c r="D145" i="31" s="1"/>
  <c r="N16" i="40"/>
  <c r="N15" i="40"/>
  <c r="E114" i="35"/>
  <c r="E61" i="35"/>
  <c r="E101" i="35"/>
  <c r="E52" i="35"/>
  <c r="E122" i="35"/>
  <c r="E97" i="35"/>
  <c r="E49" i="35"/>
  <c r="E102" i="35"/>
  <c r="E123" i="35"/>
  <c r="E110" i="35"/>
  <c r="E120" i="35"/>
  <c r="E85" i="35"/>
  <c r="E83" i="35"/>
  <c r="E116" i="35"/>
  <c r="E111" i="35"/>
  <c r="E78" i="35"/>
  <c r="E99" i="35"/>
  <c r="E86" i="35"/>
  <c r="E96" i="35"/>
  <c r="E59" i="35"/>
  <c r="E117" i="35"/>
  <c r="E92" i="35"/>
  <c r="E90" i="35"/>
  <c r="E108" i="35"/>
  <c r="E48" i="35"/>
  <c r="E66" i="35"/>
  <c r="E87" i="35"/>
  <c r="E74" i="35"/>
  <c r="E84" i="35"/>
  <c r="E118" i="35"/>
  <c r="E105" i="35"/>
  <c r="E80" i="35"/>
  <c r="E98" i="35"/>
  <c r="E107" i="35"/>
  <c r="E104" i="35"/>
  <c r="E54" i="35"/>
  <c r="E75" i="35"/>
  <c r="E62" i="35"/>
  <c r="E72" i="35"/>
  <c r="E106" i="35"/>
  <c r="E93" i="35"/>
  <c r="E68" i="35"/>
  <c r="E63" i="35"/>
  <c r="E60" i="35"/>
  <c r="E94" i="35"/>
  <c r="E56" i="35"/>
  <c r="E124" i="35"/>
  <c r="E51" i="35"/>
  <c r="E127" i="35"/>
  <c r="E79" i="35"/>
  <c r="E82" i="35"/>
  <c r="E69" i="35"/>
  <c r="E88" i="35"/>
  <c r="E55" i="35"/>
  <c r="E65" i="35"/>
  <c r="E77" i="35"/>
  <c r="E70" i="35"/>
  <c r="E57" i="35"/>
  <c r="E76" i="35"/>
  <c r="E125" i="35"/>
  <c r="E91" i="35"/>
  <c r="E109" i="35"/>
  <c r="E58" i="35"/>
  <c r="E73" i="35"/>
  <c r="E53" i="35"/>
  <c r="E50" i="35"/>
  <c r="E81" i="35"/>
  <c r="E103" i="35"/>
  <c r="E112" i="35"/>
  <c r="E89" i="35"/>
  <c r="E119" i="35"/>
  <c r="E67" i="35"/>
  <c r="E95" i="35"/>
  <c r="E126" i="35"/>
  <c r="E100" i="35"/>
  <c r="E64" i="35"/>
  <c r="E121" i="35"/>
  <c r="E115" i="35"/>
  <c r="E113" i="35"/>
  <c r="E71" i="35"/>
  <c r="N14" i="40"/>
  <c r="F6" i="38"/>
  <c r="F11" i="38"/>
  <c r="D5" i="38"/>
  <c r="D94" i="31" s="1"/>
  <c r="F9" i="38" l="1"/>
  <c r="F8" i="38"/>
  <c r="F10" i="38"/>
  <c r="F7" i="38"/>
  <c r="F5" i="38"/>
  <c r="L29" i="40"/>
  <c r="L30" i="40"/>
  <c r="L31" i="40"/>
  <c r="L32" i="40"/>
  <c r="L33" i="40"/>
  <c r="L28" i="40"/>
  <c r="K28" i="40"/>
  <c r="C8" i="35" l="1"/>
  <c r="C7" i="35"/>
  <c r="C6" i="35"/>
  <c r="C5" i="35"/>
  <c r="D452" i="31" s="1"/>
  <c r="C4" i="35"/>
  <c r="BU60" i="20"/>
  <c r="BU61" i="20"/>
  <c r="BU62" i="20"/>
  <c r="BU63" i="20"/>
  <c r="BU64" i="20"/>
  <c r="BU65" i="20"/>
  <c r="BU66" i="20"/>
  <c r="BU67" i="20"/>
  <c r="BJ120" i="20"/>
  <c r="BJ121" i="20"/>
  <c r="BJ122" i="20"/>
  <c r="BJ123" i="20"/>
  <c r="BJ124" i="20"/>
  <c r="BJ125" i="20"/>
  <c r="BJ126" i="20"/>
  <c r="BJ127" i="20"/>
  <c r="BJ128" i="20"/>
  <c r="BJ129" i="20"/>
  <c r="BJ130" i="20"/>
  <c r="J132" i="20"/>
  <c r="F132" i="20"/>
  <c r="M6" i="20"/>
  <c r="P6" i="20"/>
  <c r="Y6" i="20" s="1"/>
  <c r="Q6" i="20"/>
  <c r="Z6" i="20" s="1"/>
  <c r="R6" i="20"/>
  <c r="AA6" i="20" s="1"/>
  <c r="S6" i="20"/>
  <c r="AK6" i="20" s="1"/>
  <c r="T6" i="20"/>
  <c r="AL6" i="20" s="1"/>
  <c r="U6" i="20"/>
  <c r="AM6" i="20" s="1"/>
  <c r="V6" i="20"/>
  <c r="BR6" i="20" s="1"/>
  <c r="W6" i="20"/>
  <c r="BS6" i="20" s="1"/>
  <c r="BJ6" i="20"/>
  <c r="BU6" i="20"/>
  <c r="BW6" i="20"/>
  <c r="BX6" i="20"/>
  <c r="BY6" i="20"/>
  <c r="BZ6" i="20"/>
  <c r="CA6" i="20"/>
  <c r="CB6" i="20"/>
  <c r="CC6" i="20"/>
  <c r="CD6" i="20"/>
  <c r="K132" i="20"/>
  <c r="I132" i="20"/>
  <c r="F452" i="31" l="1"/>
  <c r="G452" i="31"/>
  <c r="D453" i="31" s="1"/>
  <c r="BF129" i="20"/>
  <c r="BD129" i="20"/>
  <c r="AZ129" i="20"/>
  <c r="AX129" i="20"/>
  <c r="AW129" i="20"/>
  <c r="AR129" i="20"/>
  <c r="AS129" i="20"/>
  <c r="BA129" i="20"/>
  <c r="BC129" i="20"/>
  <c r="BE129" i="20"/>
  <c r="AV129" i="20"/>
  <c r="BB129" i="20"/>
  <c r="AT129" i="20"/>
  <c r="BG129" i="20"/>
  <c r="AQ129" i="20"/>
  <c r="AU129" i="20"/>
  <c r="BA128" i="20"/>
  <c r="AW128" i="20"/>
  <c r="AU128" i="20"/>
  <c r="BE128" i="20"/>
  <c r="BD128" i="20"/>
  <c r="BG128" i="20"/>
  <c r="AR128" i="20"/>
  <c r="AQ128" i="20"/>
  <c r="AZ128" i="20"/>
  <c r="BC128" i="20"/>
  <c r="BF128" i="20"/>
  <c r="AT128" i="20"/>
  <c r="AX128" i="20"/>
  <c r="AV128" i="20"/>
  <c r="BB128" i="20"/>
  <c r="AS128" i="20"/>
  <c r="BE127" i="20"/>
  <c r="AR127" i="20"/>
  <c r="AW127" i="20"/>
  <c r="BD127" i="20"/>
  <c r="AT127" i="20"/>
  <c r="BA127" i="20"/>
  <c r="BF127" i="20"/>
  <c r="BC127" i="20"/>
  <c r="BB127" i="20"/>
  <c r="AZ127" i="20"/>
  <c r="AV127" i="20"/>
  <c r="AU127" i="20"/>
  <c r="AQ127" i="20"/>
  <c r="AS127" i="20"/>
  <c r="BG127" i="20"/>
  <c r="AX127" i="20"/>
  <c r="BG126" i="20"/>
  <c r="AX126" i="20"/>
  <c r="AZ126" i="20"/>
  <c r="BA126" i="20"/>
  <c r="AW126" i="20"/>
  <c r="AV126" i="20"/>
  <c r="BE126" i="20"/>
  <c r="BF126" i="20"/>
  <c r="AU126" i="20"/>
  <c r="BC126" i="20"/>
  <c r="AS126" i="20"/>
  <c r="AQ126" i="20"/>
  <c r="BB126" i="20"/>
  <c r="AT126" i="20"/>
  <c r="BD126" i="20"/>
  <c r="AR126" i="20"/>
  <c r="AR125" i="20"/>
  <c r="AW125" i="20"/>
  <c r="BB125" i="20"/>
  <c r="BE125" i="20"/>
  <c r="AT125" i="20"/>
  <c r="AQ125" i="20"/>
  <c r="AU125" i="20"/>
  <c r="BA125" i="20"/>
  <c r="AS125" i="20"/>
  <c r="AX125" i="20"/>
  <c r="AZ125" i="20"/>
  <c r="BF125" i="20"/>
  <c r="BD125" i="20"/>
  <c r="BC125" i="20"/>
  <c r="AV125" i="20"/>
  <c r="BG125" i="20"/>
  <c r="AW121" i="20"/>
  <c r="AX121" i="20"/>
  <c r="BB121" i="20"/>
  <c r="AU121" i="20"/>
  <c r="AV121" i="20"/>
  <c r="AQ121" i="20"/>
  <c r="BG121" i="20"/>
  <c r="AT121" i="20"/>
  <c r="BD121" i="20"/>
  <c r="AR121" i="20"/>
  <c r="BE121" i="20"/>
  <c r="BC121" i="20"/>
  <c r="AZ121" i="20"/>
  <c r="BA121" i="20"/>
  <c r="AS121" i="20"/>
  <c r="BF121" i="20"/>
  <c r="BD124" i="20"/>
  <c r="BE124" i="20"/>
  <c r="AZ124" i="20"/>
  <c r="BB124" i="20"/>
  <c r="BC124" i="20"/>
  <c r="AS124" i="20"/>
  <c r="AW124" i="20"/>
  <c r="AT124" i="20"/>
  <c r="AU124" i="20"/>
  <c r="BG124" i="20"/>
  <c r="BA124" i="20"/>
  <c r="AX124" i="20"/>
  <c r="AQ124" i="20"/>
  <c r="BF124" i="20"/>
  <c r="AV124" i="20"/>
  <c r="AR124" i="20"/>
  <c r="AQ120" i="20"/>
  <c r="AW120" i="20"/>
  <c r="AT120" i="20"/>
  <c r="BF120" i="20"/>
  <c r="BE120" i="20"/>
  <c r="AZ120" i="20"/>
  <c r="BD120" i="20"/>
  <c r="BC120" i="20"/>
  <c r="AV120" i="20"/>
  <c r="BG120" i="20"/>
  <c r="AS120" i="20"/>
  <c r="BB120" i="20"/>
  <c r="BA120" i="20"/>
  <c r="AU120" i="20"/>
  <c r="AX120" i="20"/>
  <c r="AR120" i="20"/>
  <c r="AQ123" i="20"/>
  <c r="BB123" i="20"/>
  <c r="BA123" i="20"/>
  <c r="BF123" i="20"/>
  <c r="BC123" i="20"/>
  <c r="AU123" i="20"/>
  <c r="AS123" i="20"/>
  <c r="AW123" i="20"/>
  <c r="AZ123" i="20"/>
  <c r="AX123" i="20"/>
  <c r="BE123" i="20"/>
  <c r="AR123" i="20"/>
  <c r="AT123" i="20"/>
  <c r="BG123" i="20"/>
  <c r="BD123" i="20"/>
  <c r="AV123" i="20"/>
  <c r="BD130" i="20"/>
  <c r="AT130" i="20"/>
  <c r="BB130" i="20"/>
  <c r="BE130" i="20"/>
  <c r="AX130" i="20"/>
  <c r="AU130" i="20"/>
  <c r="AV130" i="20"/>
  <c r="BF130" i="20"/>
  <c r="AZ130" i="20"/>
  <c r="AR130" i="20"/>
  <c r="AQ130" i="20"/>
  <c r="BC130" i="20"/>
  <c r="AS130" i="20"/>
  <c r="BG130" i="20"/>
  <c r="BA130" i="20"/>
  <c r="AW130" i="20"/>
  <c r="AX122" i="20"/>
  <c r="AV122" i="20"/>
  <c r="AS122" i="20"/>
  <c r="BA122" i="20"/>
  <c r="AW122" i="20"/>
  <c r="BD122" i="20"/>
  <c r="AZ122" i="20"/>
  <c r="AT122" i="20"/>
  <c r="AU122" i="20"/>
  <c r="BB122" i="20"/>
  <c r="AQ122" i="20"/>
  <c r="BE122" i="20"/>
  <c r="BF122" i="20"/>
  <c r="BC122" i="20"/>
  <c r="AR122" i="20"/>
  <c r="BG122" i="20"/>
  <c r="BP6" i="20"/>
  <c r="BM6" i="20"/>
  <c r="BL6" i="20"/>
  <c r="BQ6" i="20"/>
  <c r="AI6" i="20"/>
  <c r="AH6" i="20"/>
  <c r="AF6" i="20"/>
  <c r="BO6" i="20"/>
  <c r="BN6" i="20"/>
  <c r="AJ6" i="20"/>
  <c r="AE6" i="20"/>
  <c r="AD6" i="20"/>
  <c r="AC6" i="20"/>
  <c r="AO6" i="20"/>
  <c r="AB6" i="20"/>
  <c r="AN6" i="20"/>
  <c r="AQ6" i="20"/>
  <c r="AR6" i="20"/>
  <c r="AS6" i="20"/>
  <c r="AT6" i="20"/>
  <c r="AU6" i="20"/>
  <c r="AV6" i="20"/>
  <c r="AW6" i="20"/>
  <c r="AX6" i="20"/>
  <c r="AZ6" i="20"/>
  <c r="BA6" i="20"/>
  <c r="BB6" i="20"/>
  <c r="BC6" i="20"/>
  <c r="BD6" i="20"/>
  <c r="BE6" i="20"/>
  <c r="BF6" i="20"/>
  <c r="BG6" i="20"/>
  <c r="L59" i="35"/>
  <c r="L64" i="35"/>
  <c r="L118" i="35"/>
  <c r="L70" i="35"/>
  <c r="L126" i="35"/>
  <c r="G453" i="31" l="1"/>
  <c r="F453" i="31"/>
  <c r="N133" i="20"/>
  <c r="BW131" i="20"/>
  <c r="CD132" i="20"/>
  <c r="CC132" i="20"/>
  <c r="CB132" i="20"/>
  <c r="CA132" i="20"/>
  <c r="BZ132" i="20"/>
  <c r="BY132" i="20"/>
  <c r="BX132" i="20"/>
  <c r="BW132" i="20"/>
  <c r="B18" i="35" l="1"/>
  <c r="Q131" i="20" l="1"/>
  <c r="BU52" i="20"/>
  <c r="BU53" i="20"/>
  <c r="BU54" i="20"/>
  <c r="BU55" i="20"/>
  <c r="BU56" i="20"/>
  <c r="BU57" i="20"/>
  <c r="BU58" i="20"/>
  <c r="BU59" i="20"/>
  <c r="BU131" i="20"/>
  <c r="BU50" i="20"/>
  <c r="BU51" i="20"/>
  <c r="BJ131" i="20"/>
  <c r="S131" i="20"/>
  <c r="T131" i="20"/>
  <c r="U131" i="20"/>
  <c r="BQ131" i="20" s="1"/>
  <c r="V131" i="20"/>
  <c r="BR131" i="20" s="1"/>
  <c r="W131" i="20"/>
  <c r="R131" i="20"/>
  <c r="BM131" i="20"/>
  <c r="BM133" i="20" s="1"/>
  <c r="BS131" i="20"/>
  <c r="BL131" i="20"/>
  <c r="BO131" i="20"/>
  <c r="J4" i="42"/>
  <c r="P132" i="20" l="1"/>
  <c r="AZ131" i="20"/>
  <c r="AQ131" i="20"/>
  <c r="AH131" i="20"/>
  <c r="Y131" i="20"/>
  <c r="BA131" i="20"/>
  <c r="AR131" i="20"/>
  <c r="AI131" i="20"/>
  <c r="Z131" i="20"/>
  <c r="BB131" i="20"/>
  <c r="AS131" i="20"/>
  <c r="AJ131" i="20"/>
  <c r="AA131" i="20"/>
  <c r="BG131" i="20"/>
  <c r="AX131" i="20"/>
  <c r="AO131" i="20"/>
  <c r="AF131" i="20"/>
  <c r="BF131" i="20"/>
  <c r="AW131" i="20"/>
  <c r="AN131" i="20"/>
  <c r="AE131" i="20"/>
  <c r="BE131" i="20"/>
  <c r="AV131" i="20"/>
  <c r="AM131" i="20"/>
  <c r="AD131" i="20"/>
  <c r="BD131" i="20"/>
  <c r="AU131" i="20"/>
  <c r="AL131" i="20"/>
  <c r="AC131" i="20"/>
  <c r="BC131" i="20"/>
  <c r="AT131" i="20"/>
  <c r="AK131" i="20"/>
  <c r="AB131" i="20"/>
  <c r="BP131" i="20"/>
  <c r="BJ132" i="20"/>
  <c r="BN131" i="20"/>
  <c r="BN133" i="20" s="1"/>
  <c r="BJ133" i="20"/>
  <c r="D432" i="31"/>
  <c r="D429" i="31"/>
  <c r="D433" i="31"/>
  <c r="D435" i="31"/>
  <c r="D436" i="31"/>
  <c r="D434" i="31"/>
  <c r="D428" i="31"/>
  <c r="D437" i="31"/>
  <c r="D430" i="31" l="1"/>
  <c r="D431" i="31"/>
  <c r="F439" i="31"/>
  <c r="F437" i="31" l="1"/>
  <c r="F436" i="31"/>
  <c r="G434" i="31"/>
  <c r="G433" i="31"/>
  <c r="G430" i="31"/>
  <c r="F429" i="31"/>
  <c r="G431" i="31"/>
  <c r="G432" i="31"/>
  <c r="G435" i="31"/>
  <c r="G439" i="31"/>
  <c r="G428" i="31"/>
  <c r="F431" i="31"/>
  <c r="F432" i="31"/>
  <c r="F435" i="31"/>
  <c r="F428" i="31"/>
  <c r="F433" i="31" l="1"/>
  <c r="E433" i="31" s="1"/>
  <c r="E435" i="31"/>
  <c r="F434" i="31"/>
  <c r="E434" i="31" s="1"/>
  <c r="G429" i="31"/>
  <c r="G437" i="31"/>
  <c r="E437" i="31" s="1"/>
  <c r="F430" i="31"/>
  <c r="E430" i="31" s="1"/>
  <c r="G436" i="31"/>
  <c r="E436" i="31" s="1"/>
  <c r="E428" i="31"/>
  <c r="E432" i="31"/>
  <c r="E431" i="31"/>
  <c r="E429" i="31" l="1"/>
  <c r="K49" i="35" l="1"/>
  <c r="K53" i="35"/>
  <c r="K57" i="35"/>
  <c r="K61" i="35"/>
  <c r="K65" i="35"/>
  <c r="K69" i="35"/>
  <c r="K73" i="35"/>
  <c r="K77" i="35"/>
  <c r="K81" i="35"/>
  <c r="K85" i="35"/>
  <c r="K89" i="35"/>
  <c r="K93" i="35"/>
  <c r="K97" i="35"/>
  <c r="K101" i="35"/>
  <c r="K105" i="35"/>
  <c r="K109" i="35"/>
  <c r="K113" i="35"/>
  <c r="K117" i="35"/>
  <c r="K121" i="35"/>
  <c r="K125" i="35"/>
  <c r="K50" i="35"/>
  <c r="K54" i="35"/>
  <c r="K58" i="35"/>
  <c r="K62" i="35"/>
  <c r="K66" i="35"/>
  <c r="K70" i="35"/>
  <c r="K74" i="35"/>
  <c r="K78" i="35"/>
  <c r="K82" i="35"/>
  <c r="K86" i="35"/>
  <c r="K90" i="35"/>
  <c r="K94" i="35"/>
  <c r="K98" i="35"/>
  <c r="K102" i="35"/>
  <c r="K106" i="35"/>
  <c r="K110" i="35"/>
  <c r="K114" i="35"/>
  <c r="K118" i="35"/>
  <c r="K122" i="35"/>
  <c r="K126" i="35"/>
  <c r="K51" i="35"/>
  <c r="K55" i="35"/>
  <c r="K59" i="35"/>
  <c r="K63" i="35"/>
  <c r="K67" i="35"/>
  <c r="K71" i="35"/>
  <c r="K75" i="35"/>
  <c r="K79" i="35"/>
  <c r="K83" i="35"/>
  <c r="K87" i="35"/>
  <c r="K91" i="35"/>
  <c r="K95" i="35"/>
  <c r="K99" i="35"/>
  <c r="K103" i="35"/>
  <c r="K107" i="35"/>
  <c r="K111" i="35"/>
  <c r="K115" i="35"/>
  <c r="K119" i="35"/>
  <c r="K123" i="35"/>
  <c r="K127" i="35"/>
  <c r="K60" i="35"/>
  <c r="K76" i="35"/>
  <c r="K92" i="35"/>
  <c r="K108" i="35"/>
  <c r="K124" i="35"/>
  <c r="K72" i="35"/>
  <c r="K104" i="35"/>
  <c r="K64" i="35"/>
  <c r="K80" i="35"/>
  <c r="K96" i="35"/>
  <c r="K112" i="35"/>
  <c r="K48" i="35"/>
  <c r="K56" i="35"/>
  <c r="K88" i="35"/>
  <c r="K120" i="35"/>
  <c r="K52" i="35"/>
  <c r="K68" i="35"/>
  <c r="K84" i="35"/>
  <c r="K100" i="35"/>
  <c r="K116" i="35"/>
  <c r="L34" i="40"/>
  <c r="D43" i="31" l="1"/>
  <c r="E20" i="38"/>
  <c r="E21" i="38"/>
  <c r="E22" i="38"/>
  <c r="E23" i="38"/>
  <c r="E24" i="38"/>
  <c r="E25" i="38"/>
  <c r="E26" i="38"/>
  <c r="E19" i="38"/>
  <c r="E6" i="38"/>
  <c r="E7" i="38"/>
  <c r="E8" i="38"/>
  <c r="E9" i="38"/>
  <c r="E10" i="38"/>
  <c r="E11" i="38"/>
  <c r="E12" i="38"/>
  <c r="E13" i="38"/>
  <c r="E14" i="38"/>
  <c r="F264" i="31"/>
  <c r="F266" i="31"/>
  <c r="G266" i="31"/>
  <c r="D267" i="31"/>
  <c r="F267" i="31" s="1"/>
  <c r="D268" i="31"/>
  <c r="F268" i="31" s="1"/>
  <c r="A26" i="38"/>
  <c r="G276" i="31"/>
  <c r="D278" i="31"/>
  <c r="F278" i="31" s="1"/>
  <c r="D279" i="31"/>
  <c r="G279" i="31" s="1"/>
  <c r="D282" i="31"/>
  <c r="G282" i="31" s="1"/>
  <c r="J29" i="40"/>
  <c r="J30" i="40"/>
  <c r="J31" i="40"/>
  <c r="J32" i="40"/>
  <c r="J33" i="40"/>
  <c r="J34" i="40"/>
  <c r="J28" i="40"/>
  <c r="K29" i="40"/>
  <c r="K30" i="40"/>
  <c r="K31" i="40"/>
  <c r="K32" i="40"/>
  <c r="K33" i="40"/>
  <c r="K34" i="40"/>
  <c r="E266" i="31" l="1"/>
  <c r="F276" i="31"/>
  <c r="E276" i="31" s="1"/>
  <c r="G268" i="31"/>
  <c r="E268" i="31" s="1"/>
  <c r="F279" i="31"/>
  <c r="E279" i="31" s="1"/>
  <c r="G264" i="31"/>
  <c r="G278" i="31"/>
  <c r="E278" i="31" s="1"/>
  <c r="G267" i="31"/>
  <c r="F282" i="31"/>
  <c r="D283" i="31"/>
  <c r="E264" i="31" l="1"/>
  <c r="E267" i="31"/>
  <c r="F283" i="31"/>
  <c r="F284" i="31" s="1"/>
  <c r="G283" i="31"/>
  <c r="G284" i="31" s="1"/>
  <c r="N5" i="42" l="1"/>
  <c r="O5" i="42" s="1"/>
  <c r="N6" i="42"/>
  <c r="O6" i="42" s="1"/>
  <c r="N7" i="42"/>
  <c r="O7" i="42" s="1"/>
  <c r="N8" i="42"/>
  <c r="O8" i="42" s="1"/>
  <c r="N9" i="42"/>
  <c r="O9" i="42" s="1"/>
  <c r="N10" i="42"/>
  <c r="O10" i="42" s="1"/>
  <c r="N4" i="42"/>
  <c r="O4" i="42" s="1"/>
  <c r="K5" i="42"/>
  <c r="L5" i="42" s="1"/>
  <c r="K6" i="42"/>
  <c r="L6" i="42" s="1"/>
  <c r="K7" i="42"/>
  <c r="L7" i="42" s="1"/>
  <c r="K8" i="42"/>
  <c r="L8" i="42" s="1"/>
  <c r="K9" i="42"/>
  <c r="L9" i="42" s="1"/>
  <c r="K10" i="42"/>
  <c r="L10" i="42" s="1"/>
  <c r="K4" i="42"/>
  <c r="L4" i="42" s="1"/>
  <c r="M4" i="42" s="1"/>
  <c r="J5" i="42"/>
  <c r="J6" i="42"/>
  <c r="J7" i="42"/>
  <c r="J8" i="42"/>
  <c r="J9" i="42"/>
  <c r="J10" i="42"/>
  <c r="J9" i="40"/>
  <c r="J10" i="40"/>
  <c r="J11" i="40"/>
  <c r="J12" i="40"/>
  <c r="J13" i="40"/>
  <c r="J14" i="40"/>
  <c r="J15" i="40"/>
  <c r="J16" i="40"/>
  <c r="J8" i="40"/>
  <c r="D42" i="31"/>
  <c r="G43" i="31"/>
  <c r="C17" i="35" l="1"/>
  <c r="P9" i="42"/>
  <c r="P5" i="42"/>
  <c r="M10" i="42"/>
  <c r="M6" i="42"/>
  <c r="M7" i="42"/>
  <c r="P10" i="42"/>
  <c r="P6" i="42"/>
  <c r="P4" i="42"/>
  <c r="M9" i="42"/>
  <c r="P8" i="42"/>
  <c r="P7" i="42"/>
  <c r="M8" i="42"/>
  <c r="M5" i="42"/>
  <c r="F43" i="31"/>
  <c r="E43" i="31" s="1"/>
  <c r="D21" i="40" l="1"/>
  <c r="E21" i="40" s="1"/>
  <c r="D20" i="40"/>
  <c r="E20" i="40" s="1"/>
  <c r="D244" i="31"/>
  <c r="D221" i="31"/>
  <c r="D197" i="31"/>
  <c r="D173" i="31"/>
  <c r="D149" i="31"/>
  <c r="D409" i="31" l="1"/>
  <c r="D300" i="31"/>
  <c r="D302" i="31"/>
  <c r="D312" i="31"/>
  <c r="D12" i="31"/>
  <c r="D337" i="31"/>
  <c r="D301" i="31"/>
  <c r="D317" i="31"/>
  <c r="D328" i="31"/>
  <c r="D412" i="31"/>
  <c r="D413" i="31"/>
  <c r="D63" i="31"/>
  <c r="D33" i="31"/>
  <c r="D53" i="31" l="1"/>
  <c r="C19" i="35"/>
  <c r="D13" i="31"/>
  <c r="F13" i="31" s="1"/>
  <c r="D265" i="31"/>
  <c r="D383" i="31"/>
  <c r="A19" i="38"/>
  <c r="D270" i="31"/>
  <c r="F265" i="31" l="1"/>
  <c r="G265" i="31"/>
  <c r="D46" i="31"/>
  <c r="G46" i="31" s="1"/>
  <c r="D47" i="31" s="1"/>
  <c r="D440" i="31"/>
  <c r="G270" i="31"/>
  <c r="D271" i="31" s="1"/>
  <c r="F270" i="31"/>
  <c r="G42" i="31"/>
  <c r="F42" i="31"/>
  <c r="D52" i="31"/>
  <c r="E265" i="31" l="1"/>
  <c r="F46" i="31"/>
  <c r="E46" i="31" s="1"/>
  <c r="F440" i="31"/>
  <c r="G440" i="31"/>
  <c r="D438" i="31" s="1"/>
  <c r="G271" i="31"/>
  <c r="F271" i="31"/>
  <c r="G47" i="31"/>
  <c r="F47" i="31"/>
  <c r="E42" i="31"/>
  <c r="B135" i="35"/>
  <c r="B136" i="35"/>
  <c r="B137" i="35"/>
  <c r="B138" i="35"/>
  <c r="B139" i="35"/>
  <c r="B140" i="35"/>
  <c r="B141" i="35"/>
  <c r="B142" i="35"/>
  <c r="B143" i="35"/>
  <c r="B144" i="35"/>
  <c r="B145" i="35"/>
  <c r="B146" i="35"/>
  <c r="B147" i="35"/>
  <c r="B148" i="35"/>
  <c r="B149" i="35"/>
  <c r="B150" i="35"/>
  <c r="B151" i="35"/>
  <c r="B152" i="35"/>
  <c r="B153" i="35"/>
  <c r="B154" i="35"/>
  <c r="B134" i="35"/>
  <c r="G147" i="35" l="1"/>
  <c r="C147" i="35"/>
  <c r="I147" i="35"/>
  <c r="D147" i="35"/>
  <c r="E147" i="35"/>
  <c r="F147" i="35"/>
  <c r="H147" i="35"/>
  <c r="F149" i="35"/>
  <c r="G149" i="35"/>
  <c r="C149" i="35"/>
  <c r="E149" i="35"/>
  <c r="I149" i="35"/>
  <c r="D149" i="35"/>
  <c r="H149" i="35"/>
  <c r="E153" i="35"/>
  <c r="F153" i="35"/>
  <c r="G153" i="35"/>
  <c r="C153" i="35"/>
  <c r="I153" i="35"/>
  <c r="D153" i="35"/>
  <c r="H153" i="35"/>
  <c r="F150" i="35"/>
  <c r="G150" i="35"/>
  <c r="C150" i="35"/>
  <c r="I150" i="35"/>
  <c r="D150" i="35"/>
  <c r="E150" i="35"/>
  <c r="H150" i="35"/>
  <c r="G148" i="35"/>
  <c r="C148" i="35"/>
  <c r="F148" i="35"/>
  <c r="I148" i="35"/>
  <c r="D148" i="35"/>
  <c r="E148" i="35"/>
  <c r="H148" i="35"/>
  <c r="G136" i="35"/>
  <c r="C136" i="35"/>
  <c r="I136" i="35"/>
  <c r="D136" i="35"/>
  <c r="E136" i="35"/>
  <c r="F136" i="35"/>
  <c r="H136" i="35"/>
  <c r="G146" i="35"/>
  <c r="C146" i="35"/>
  <c r="I146" i="35"/>
  <c r="D146" i="35"/>
  <c r="F146" i="35"/>
  <c r="E146" i="35"/>
  <c r="H146" i="35"/>
  <c r="I144" i="35"/>
  <c r="D144" i="35"/>
  <c r="E144" i="35"/>
  <c r="F144" i="35"/>
  <c r="G144" i="35"/>
  <c r="C144" i="35"/>
  <c r="H144" i="35"/>
  <c r="I143" i="35"/>
  <c r="D143" i="35"/>
  <c r="E143" i="35"/>
  <c r="C143" i="35"/>
  <c r="F143" i="35"/>
  <c r="G143" i="35"/>
  <c r="H143" i="35"/>
  <c r="E142" i="35"/>
  <c r="F142" i="35"/>
  <c r="D142" i="35"/>
  <c r="G142" i="35"/>
  <c r="C142" i="35"/>
  <c r="I142" i="35"/>
  <c r="H142" i="35"/>
  <c r="E140" i="35"/>
  <c r="D140" i="35"/>
  <c r="F140" i="35"/>
  <c r="G140" i="35"/>
  <c r="C140" i="35"/>
  <c r="I140" i="35"/>
  <c r="H140" i="35"/>
  <c r="F137" i="35"/>
  <c r="E137" i="35"/>
  <c r="G137" i="35"/>
  <c r="C137" i="35"/>
  <c r="I137" i="35"/>
  <c r="D137" i="35"/>
  <c r="H137" i="35"/>
  <c r="G135" i="35"/>
  <c r="C135" i="35"/>
  <c r="I135" i="35"/>
  <c r="D135" i="35"/>
  <c r="E135" i="35"/>
  <c r="F135" i="35"/>
  <c r="H135" i="35"/>
  <c r="I145" i="35"/>
  <c r="D145" i="35"/>
  <c r="E145" i="35"/>
  <c r="C145" i="35"/>
  <c r="F145" i="35"/>
  <c r="G145" i="35"/>
  <c r="H145" i="35"/>
  <c r="I134" i="35"/>
  <c r="D134" i="35"/>
  <c r="E134" i="35"/>
  <c r="F134" i="35"/>
  <c r="G134" i="35"/>
  <c r="C134" i="35"/>
  <c r="H134" i="35"/>
  <c r="E154" i="35"/>
  <c r="F154" i="35"/>
  <c r="D154" i="35"/>
  <c r="G154" i="35"/>
  <c r="C154" i="35"/>
  <c r="I154" i="35"/>
  <c r="H154" i="35"/>
  <c r="E141" i="35"/>
  <c r="F141" i="35"/>
  <c r="G141" i="35"/>
  <c r="C141" i="35"/>
  <c r="I141" i="35"/>
  <c r="D141" i="35"/>
  <c r="H141" i="35"/>
  <c r="E152" i="35"/>
  <c r="D152" i="35"/>
  <c r="F152" i="35"/>
  <c r="G152" i="35"/>
  <c r="C152" i="35"/>
  <c r="I152" i="35"/>
  <c r="H152" i="35"/>
  <c r="F151" i="35"/>
  <c r="G151" i="35"/>
  <c r="C151" i="35"/>
  <c r="I151" i="35"/>
  <c r="D151" i="35"/>
  <c r="E151" i="35"/>
  <c r="H151" i="35"/>
  <c r="E139" i="35"/>
  <c r="F139" i="35"/>
  <c r="G139" i="35"/>
  <c r="C139" i="35"/>
  <c r="I139" i="35"/>
  <c r="D139" i="35"/>
  <c r="H139" i="35"/>
  <c r="F138" i="35"/>
  <c r="G138" i="35"/>
  <c r="C138" i="35"/>
  <c r="I138" i="35"/>
  <c r="D138" i="35"/>
  <c r="E138" i="35"/>
  <c r="H138" i="35"/>
  <c r="J152" i="35"/>
  <c r="J148" i="35"/>
  <c r="J144" i="35"/>
  <c r="J140" i="35"/>
  <c r="J136" i="35"/>
  <c r="J149" i="35"/>
  <c r="J134" i="35"/>
  <c r="J151" i="35"/>
  <c r="J147" i="35"/>
  <c r="J143" i="35"/>
  <c r="J139" i="35"/>
  <c r="J135" i="35"/>
  <c r="F438" i="31"/>
  <c r="F443" i="31" s="1"/>
  <c r="G438" i="31"/>
  <c r="J153" i="35"/>
  <c r="J145" i="35"/>
  <c r="J141" i="35"/>
  <c r="J137" i="35"/>
  <c r="J154" i="35"/>
  <c r="J150" i="35"/>
  <c r="J146" i="35"/>
  <c r="J142" i="35"/>
  <c r="J138" i="35"/>
  <c r="E47" i="31"/>
  <c r="BU132" i="20"/>
  <c r="G63" i="31"/>
  <c r="D62" i="31"/>
  <c r="G62" i="31" s="1"/>
  <c r="C155" i="35" l="1"/>
  <c r="C156" i="35" s="1"/>
  <c r="D155" i="35"/>
  <c r="D156" i="35" s="1"/>
  <c r="D157" i="35" s="1"/>
  <c r="F62" i="31"/>
  <c r="F63" i="31"/>
  <c r="E63" i="31" s="1"/>
  <c r="C157" i="35" l="1"/>
  <c r="C18" i="35"/>
  <c r="E62" i="31"/>
  <c r="I282" i="31" l="1"/>
  <c r="K282" i="31" s="1"/>
  <c r="D120" i="31"/>
  <c r="F120" i="31" s="1"/>
  <c r="J282" i="31" l="1"/>
  <c r="L282" i="31" s="1"/>
  <c r="I17" i="35"/>
  <c r="H17" i="35"/>
  <c r="G17" i="35"/>
  <c r="F17" i="35"/>
  <c r="E17" i="35"/>
  <c r="G120" i="31"/>
  <c r="E120" i="31" s="1"/>
  <c r="D17" i="35" l="1"/>
  <c r="J17" i="35"/>
  <c r="A25" i="38" l="1"/>
  <c r="A24" i="38"/>
  <c r="A23" i="38"/>
  <c r="A22" i="38"/>
  <c r="A21" i="38"/>
  <c r="A20" i="38"/>
  <c r="D211" i="31"/>
  <c r="D235" i="31"/>
  <c r="D258" i="31"/>
  <c r="G258" i="31" s="1"/>
  <c r="D255" i="31"/>
  <c r="G255" i="31" s="1"/>
  <c r="D254" i="31"/>
  <c r="G254" i="31" s="1"/>
  <c r="F252" i="31"/>
  <c r="G252" i="31" l="1"/>
  <c r="F258" i="31"/>
  <c r="F255" i="31"/>
  <c r="E255" i="31" s="1"/>
  <c r="D259" i="31"/>
  <c r="F254" i="31"/>
  <c r="E252" i="31" l="1"/>
  <c r="G259" i="31"/>
  <c r="G260" i="31" s="1"/>
  <c r="F259" i="31"/>
  <c r="F260" i="31" s="1"/>
  <c r="E254" i="31"/>
  <c r="D232" i="31"/>
  <c r="F232" i="31" s="1"/>
  <c r="D231" i="31"/>
  <c r="G231" i="31" s="1"/>
  <c r="G235" i="31"/>
  <c r="F235" i="31"/>
  <c r="F229" i="31"/>
  <c r="F211" i="31"/>
  <c r="D208" i="31"/>
  <c r="G208" i="31" s="1"/>
  <c r="D207" i="31"/>
  <c r="F207" i="31" s="1"/>
  <c r="G205" i="31"/>
  <c r="D187" i="31"/>
  <c r="G187" i="31" s="1"/>
  <c r="D184" i="31"/>
  <c r="G184" i="31" s="1"/>
  <c r="D183" i="31"/>
  <c r="G183" i="31" s="1"/>
  <c r="F181" i="31"/>
  <c r="D160" i="31"/>
  <c r="G160" i="31" s="1"/>
  <c r="D159" i="31"/>
  <c r="G159" i="31" s="1"/>
  <c r="D113" i="31"/>
  <c r="D135" i="31"/>
  <c r="F135" i="31" s="1"/>
  <c r="D134" i="31"/>
  <c r="G134" i="31" s="1"/>
  <c r="G157" i="31"/>
  <c r="F132" i="31"/>
  <c r="G232" i="31" l="1"/>
  <c r="E232" i="31" s="1"/>
  <c r="G207" i="31"/>
  <c r="G229" i="31"/>
  <c r="D236" i="31"/>
  <c r="F231" i="31"/>
  <c r="G211" i="31"/>
  <c r="D212" i="31" s="1"/>
  <c r="F208" i="31"/>
  <c r="E208" i="31" s="1"/>
  <c r="F205" i="31"/>
  <c r="E205" i="31" s="1"/>
  <c r="F187" i="31"/>
  <c r="G181" i="31"/>
  <c r="F184" i="31"/>
  <c r="E184" i="31" s="1"/>
  <c r="F183" i="31"/>
  <c r="D188" i="31"/>
  <c r="F157" i="31"/>
  <c r="E157" i="31" s="1"/>
  <c r="F160" i="31"/>
  <c r="E160" i="31" s="1"/>
  <c r="F159" i="31"/>
  <c r="E159" i="31" s="1"/>
  <c r="G135" i="31"/>
  <c r="E135" i="31" s="1"/>
  <c r="G132" i="31"/>
  <c r="F134" i="31"/>
  <c r="E134" i="31" s="1"/>
  <c r="E229" i="31" l="1"/>
  <c r="E207" i="31"/>
  <c r="E181" i="31"/>
  <c r="G236" i="31"/>
  <c r="G237" i="31" s="1"/>
  <c r="F236" i="31"/>
  <c r="F237" i="31" s="1"/>
  <c r="E231" i="31"/>
  <c r="G212" i="31"/>
  <c r="G213" i="31" s="1"/>
  <c r="F212" i="31"/>
  <c r="F213" i="31" s="1"/>
  <c r="G188" i="31"/>
  <c r="G189" i="31" s="1"/>
  <c r="F188" i="31"/>
  <c r="F189" i="31" s="1"/>
  <c r="E183" i="31"/>
  <c r="E132" i="31"/>
  <c r="D109" i="31" l="1"/>
  <c r="G109" i="31" s="1"/>
  <c r="D110" i="31"/>
  <c r="G110" i="31" s="1"/>
  <c r="F113" i="31"/>
  <c r="G107" i="31"/>
  <c r="F109" i="31" l="1"/>
  <c r="E109" i="31" s="1"/>
  <c r="F107" i="31"/>
  <c r="E107" i="31" s="1"/>
  <c r="G113" i="31"/>
  <c r="D114" i="31" s="1"/>
  <c r="F110" i="31"/>
  <c r="E110" i="31" s="1"/>
  <c r="G114" i="31" l="1"/>
  <c r="G115" i="31" s="1"/>
  <c r="F114" i="31"/>
  <c r="F115" i="31" s="1"/>
  <c r="J155" i="35" l="1"/>
  <c r="J156" i="35" s="1"/>
  <c r="J157" i="35" s="1"/>
  <c r="H155" i="35"/>
  <c r="H156" i="35" s="1"/>
  <c r="H157" i="35" s="1"/>
  <c r="F155" i="35"/>
  <c r="F156" i="35" s="1"/>
  <c r="F157" i="35" s="1"/>
  <c r="I155" i="35"/>
  <c r="I156" i="35" s="1"/>
  <c r="I157" i="35" s="1"/>
  <c r="E155" i="35"/>
  <c r="E156" i="35" s="1"/>
  <c r="E157" i="35" s="1"/>
  <c r="G155" i="35"/>
  <c r="G156" i="35" s="1"/>
  <c r="G157" i="35" s="1"/>
  <c r="D65" i="31" l="1"/>
  <c r="G65" i="31" s="1"/>
  <c r="D45" i="31"/>
  <c r="C24" i="35"/>
  <c r="F65" i="31" l="1"/>
  <c r="E65" i="31" s="1"/>
  <c r="F45" i="31"/>
  <c r="G45" i="31"/>
  <c r="D18" i="35"/>
  <c r="E18" i="35" s="1"/>
  <c r="E45" i="31" l="1"/>
  <c r="D24" i="35"/>
  <c r="F18" i="35"/>
  <c r="E24" i="35"/>
  <c r="G288" i="31"/>
  <c r="F288" i="31"/>
  <c r="G18" i="35" l="1"/>
  <c r="F24" i="35"/>
  <c r="E288" i="31"/>
  <c r="BL132" i="20" l="1"/>
  <c r="Q132" i="20"/>
  <c r="AH132" i="20"/>
  <c r="AH133" i="20" s="1"/>
  <c r="H18" i="35"/>
  <c r="G24" i="35"/>
  <c r="AI132" i="20" l="1"/>
  <c r="AI133" i="20" s="1"/>
  <c r="BL133" i="20"/>
  <c r="I18" i="35"/>
  <c r="H24" i="35"/>
  <c r="D386" i="31"/>
  <c r="D376" i="31"/>
  <c r="D330" i="31"/>
  <c r="D329" i="31"/>
  <c r="D318" i="31"/>
  <c r="D315" i="31"/>
  <c r="D297" i="31"/>
  <c r="J18" i="35" l="1"/>
  <c r="J24" i="35" s="1"/>
  <c r="I24" i="35"/>
  <c r="D325" i="31"/>
  <c r="D298" i="31"/>
  <c r="A43" i="39" l="1"/>
  <c r="A42" i="39"/>
  <c r="D420" i="31" l="1"/>
  <c r="F420" i="31" s="1"/>
  <c r="D401" i="31"/>
  <c r="F401" i="31" s="1"/>
  <c r="D393" i="31"/>
  <c r="D374" i="31"/>
  <c r="D373" i="31"/>
  <c r="D364" i="31"/>
  <c r="D363" i="31"/>
  <c r="D355" i="31"/>
  <c r="D347" i="31"/>
  <c r="D338" i="31"/>
  <c r="D316" i="31"/>
  <c r="D299" i="31"/>
  <c r="D85" i="31"/>
  <c r="D84" i="31"/>
  <c r="D83" i="31"/>
  <c r="D73" i="31"/>
  <c r="D72" i="31"/>
  <c r="D331" i="31" l="1"/>
  <c r="D319" i="31"/>
  <c r="D35" i="31"/>
  <c r="D414" i="31"/>
  <c r="D86" i="31"/>
  <c r="D75" i="31"/>
  <c r="D55" i="31"/>
  <c r="D303" i="31"/>
  <c r="F169" i="31"/>
  <c r="G169" i="31"/>
  <c r="D146" i="31"/>
  <c r="D218" i="31"/>
  <c r="D170" i="31"/>
  <c r="D95" i="31"/>
  <c r="D32" i="31"/>
  <c r="D241" i="31"/>
  <c r="D194" i="31"/>
  <c r="D384" i="31"/>
  <c r="D74" i="31"/>
  <c r="D220" i="31"/>
  <c r="D172" i="31"/>
  <c r="D122" i="31"/>
  <c r="D97" i="31"/>
  <c r="D243" i="31"/>
  <c r="D196" i="31"/>
  <c r="D148" i="31"/>
  <c r="G95" i="31" l="1"/>
  <c r="F95" i="31"/>
  <c r="F170" i="31"/>
  <c r="G170" i="31"/>
  <c r="E169" i="31"/>
  <c r="D26" i="31" l="1"/>
  <c r="D66" i="31"/>
  <c r="G66" i="31" l="1"/>
  <c r="F66" i="31"/>
  <c r="D20" i="31"/>
  <c r="D138" i="31"/>
  <c r="D163" i="31"/>
  <c r="D290" i="31"/>
  <c r="D246" i="31"/>
  <c r="D223" i="31"/>
  <c r="D366" i="31"/>
  <c r="F366" i="31" s="1"/>
  <c r="F301" i="31"/>
  <c r="G97" i="31"/>
  <c r="G86" i="31"/>
  <c r="G83" i="31"/>
  <c r="F35" i="31"/>
  <c r="F33" i="31"/>
  <c r="F393" i="31"/>
  <c r="G364" i="31"/>
  <c r="F363" i="31"/>
  <c r="G338" i="31"/>
  <c r="G325" i="31"/>
  <c r="G297" i="31"/>
  <c r="G94" i="31"/>
  <c r="F12" i="31"/>
  <c r="K133" i="20"/>
  <c r="G145" i="20"/>
  <c r="N140" i="20"/>
  <c r="N136" i="20" s="1"/>
  <c r="G296" i="31"/>
  <c r="F193" i="31"/>
  <c r="F413" i="31"/>
  <c r="F412" i="31"/>
  <c r="G386" i="31"/>
  <c r="G330" i="31"/>
  <c r="G328" i="31"/>
  <c r="G317" i="31"/>
  <c r="F316" i="31"/>
  <c r="F302" i="31"/>
  <c r="F196" i="31"/>
  <c r="F148" i="31"/>
  <c r="G122" i="31"/>
  <c r="F97" i="31"/>
  <c r="G84" i="31"/>
  <c r="G53" i="31"/>
  <c r="G52" i="31"/>
  <c r="G32" i="31"/>
  <c r="F52" i="31"/>
  <c r="F374" i="31"/>
  <c r="G240" i="31"/>
  <c r="C299" i="31"/>
  <c r="C348" i="31"/>
  <c r="C356" i="31"/>
  <c r="G298" i="31"/>
  <c r="W132" i="20"/>
  <c r="V132" i="20"/>
  <c r="U132" i="20"/>
  <c r="T132" i="20"/>
  <c r="S132" i="20"/>
  <c r="G300" i="31"/>
  <c r="AA38" i="31"/>
  <c r="F347" i="31"/>
  <c r="F364" i="31"/>
  <c r="G329" i="31"/>
  <c r="F243" i="31"/>
  <c r="G172" i="31"/>
  <c r="G241" i="31"/>
  <c r="G242" i="31"/>
  <c r="G244" i="31"/>
  <c r="F241" i="31"/>
  <c r="F242" i="31"/>
  <c r="F244" i="31"/>
  <c r="F218" i="31"/>
  <c r="F219" i="31"/>
  <c r="F221" i="31"/>
  <c r="G221" i="31"/>
  <c r="G219" i="31"/>
  <c r="G218" i="31"/>
  <c r="G194" i="31"/>
  <c r="G195" i="31"/>
  <c r="G197" i="31"/>
  <c r="F194" i="31"/>
  <c r="F195" i="31"/>
  <c r="F197" i="31"/>
  <c r="G171" i="31"/>
  <c r="G173" i="31"/>
  <c r="F171" i="31"/>
  <c r="F173" i="31"/>
  <c r="G146" i="31"/>
  <c r="G147" i="31"/>
  <c r="G149" i="31"/>
  <c r="F146" i="31"/>
  <c r="F147" i="31"/>
  <c r="F149" i="31"/>
  <c r="G121" i="31"/>
  <c r="F123" i="31"/>
  <c r="F121" i="31"/>
  <c r="F98" i="31"/>
  <c r="F96" i="31"/>
  <c r="G96" i="31"/>
  <c r="G98" i="31"/>
  <c r="F145" i="31"/>
  <c r="F83" i="31"/>
  <c r="G123" i="31"/>
  <c r="G145" i="31"/>
  <c r="G193" i="31"/>
  <c r="F296" i="31"/>
  <c r="G220" i="31"/>
  <c r="F220" i="31"/>
  <c r="F329" i="31"/>
  <c r="F298" i="31"/>
  <c r="G243" i="31"/>
  <c r="F84" i="31"/>
  <c r="G347" i="31"/>
  <c r="F330" i="31"/>
  <c r="F172" i="31"/>
  <c r="F300" i="31"/>
  <c r="G393" i="31"/>
  <c r="G374" i="31"/>
  <c r="G12" i="31"/>
  <c r="F122" i="31"/>
  <c r="F53" i="31"/>
  <c r="F317" i="31"/>
  <c r="G148" i="31"/>
  <c r="G302" i="31"/>
  <c r="F240" i="31"/>
  <c r="G316" i="31"/>
  <c r="F328" i="31"/>
  <c r="G383" i="31"/>
  <c r="F383" i="31"/>
  <c r="F318" i="31"/>
  <c r="G318" i="31"/>
  <c r="F386" i="31"/>
  <c r="F338" i="31"/>
  <c r="F74" i="31"/>
  <c r="G74" i="31"/>
  <c r="G413" i="31"/>
  <c r="G35" i="31"/>
  <c r="F72" i="31"/>
  <c r="G72" i="31"/>
  <c r="G412" i="31"/>
  <c r="G196" i="31"/>
  <c r="F94" i="31"/>
  <c r="F325" i="31"/>
  <c r="G363" i="31"/>
  <c r="F85" i="31"/>
  <c r="G85" i="31"/>
  <c r="G312" i="31"/>
  <c r="F312" i="31"/>
  <c r="G401" i="31"/>
  <c r="G73" i="31"/>
  <c r="F73" i="31"/>
  <c r="G376" i="31"/>
  <c r="F376" i="31"/>
  <c r="G55" i="31"/>
  <c r="F55" i="31"/>
  <c r="G75" i="31"/>
  <c r="F75" i="31"/>
  <c r="F86" i="31"/>
  <c r="F217" i="31"/>
  <c r="G217" i="31"/>
  <c r="F315" i="31"/>
  <c r="G315" i="31"/>
  <c r="G355" i="31"/>
  <c r="F355" i="31"/>
  <c r="G373" i="31"/>
  <c r="F373" i="31"/>
  <c r="F384" i="31"/>
  <c r="G384" i="31"/>
  <c r="G420" i="31"/>
  <c r="G33" i="31"/>
  <c r="F297" i="31"/>
  <c r="G301" i="31"/>
  <c r="AJ132" i="20" l="1"/>
  <c r="AJ133" i="20" s="1"/>
  <c r="R132" i="20"/>
  <c r="AL132" i="20"/>
  <c r="AD132" i="20"/>
  <c r="AD133" i="20" s="1"/>
  <c r="AM132" i="20"/>
  <c r="AB132" i="20"/>
  <c r="AB133" i="20" s="1"/>
  <c r="AK132" i="20"/>
  <c r="AN132" i="20"/>
  <c r="AF132" i="20"/>
  <c r="AF133" i="20" s="1"/>
  <c r="AO132" i="20"/>
  <c r="D67" i="31"/>
  <c r="F67" i="31" s="1"/>
  <c r="E86" i="31"/>
  <c r="E66" i="31"/>
  <c r="I422" i="31"/>
  <c r="K422" i="31" s="1"/>
  <c r="F163" i="31"/>
  <c r="G163" i="31"/>
  <c r="F138" i="31"/>
  <c r="G138" i="31"/>
  <c r="D139" i="31" s="1"/>
  <c r="G290" i="31"/>
  <c r="D291" i="31" s="1"/>
  <c r="F290" i="31"/>
  <c r="E97" i="31"/>
  <c r="C149" i="20"/>
  <c r="C143" i="20"/>
  <c r="C144" i="20" s="1"/>
  <c r="BC132" i="20"/>
  <c r="BC133" i="20" s="1"/>
  <c r="N141" i="20"/>
  <c r="C148" i="20"/>
  <c r="G144" i="20"/>
  <c r="G146" i="20" s="1"/>
  <c r="E193" i="31"/>
  <c r="E301" i="31"/>
  <c r="E302" i="31"/>
  <c r="AS132" i="20"/>
  <c r="AS133" i="20" s="1"/>
  <c r="AT132" i="20"/>
  <c r="AT133" i="20" s="1"/>
  <c r="BG132" i="20"/>
  <c r="BG133" i="20" s="1"/>
  <c r="AV132" i="20"/>
  <c r="AV133" i="20" s="1"/>
  <c r="AX132" i="20"/>
  <c r="AX133" i="20" s="1"/>
  <c r="AA132" i="20"/>
  <c r="AA133" i="20" s="1"/>
  <c r="C145" i="20"/>
  <c r="AE132" i="20"/>
  <c r="AE133" i="20" s="1"/>
  <c r="BF132" i="20"/>
  <c r="BF133" i="20" s="1"/>
  <c r="BE132" i="20"/>
  <c r="BE133" i="20" s="1"/>
  <c r="BB132" i="20"/>
  <c r="BB133" i="20" s="1"/>
  <c r="Y132" i="20"/>
  <c r="Y133" i="20" s="1"/>
  <c r="AQ132" i="20"/>
  <c r="AQ133" i="20" s="1"/>
  <c r="BD132" i="20"/>
  <c r="BD133" i="20" s="1"/>
  <c r="AU132" i="20"/>
  <c r="AU133" i="20" s="1"/>
  <c r="AC132" i="20"/>
  <c r="AC133" i="20" s="1"/>
  <c r="AZ132" i="20"/>
  <c r="AZ133" i="20" s="1"/>
  <c r="G366" i="31"/>
  <c r="E376" i="31"/>
  <c r="AW132" i="20"/>
  <c r="AW133" i="20" s="1"/>
  <c r="E384" i="31"/>
  <c r="E73" i="31"/>
  <c r="E219" i="31"/>
  <c r="E355" i="31"/>
  <c r="E75" i="31"/>
  <c r="E195" i="31"/>
  <c r="E83" i="31"/>
  <c r="E383" i="31"/>
  <c r="E318" i="31"/>
  <c r="E393" i="31"/>
  <c r="E297" i="31"/>
  <c r="E85" i="31"/>
  <c r="E148" i="31"/>
  <c r="E147" i="31"/>
  <c r="E330" i="31"/>
  <c r="E52" i="31"/>
  <c r="E312" i="31"/>
  <c r="E35" i="31"/>
  <c r="E316" i="31"/>
  <c r="E240" i="31"/>
  <c r="E296" i="31"/>
  <c r="E95" i="31"/>
  <c r="E300" i="31"/>
  <c r="E53" i="31"/>
  <c r="E244" i="31"/>
  <c r="E55" i="31"/>
  <c r="E221" i="31"/>
  <c r="F32" i="31"/>
  <c r="E32" i="31" s="1"/>
  <c r="E84" i="31"/>
  <c r="E328" i="31"/>
  <c r="E218" i="31"/>
  <c r="E374" i="31"/>
  <c r="E123" i="31"/>
  <c r="E194" i="31"/>
  <c r="E146" i="31"/>
  <c r="E241" i="31"/>
  <c r="E363" i="31"/>
  <c r="E298" i="31"/>
  <c r="E325" i="31"/>
  <c r="E338" i="31"/>
  <c r="E373" i="31"/>
  <c r="E386" i="31"/>
  <c r="G337" i="31"/>
  <c r="F337" i="31"/>
  <c r="E315" i="31"/>
  <c r="E217" i="31"/>
  <c r="G331" i="31"/>
  <c r="G303" i="31"/>
  <c r="F303" i="31"/>
  <c r="E172" i="31"/>
  <c r="E170" i="31"/>
  <c r="E364" i="31"/>
  <c r="F119" i="31"/>
  <c r="G119" i="31"/>
  <c r="E196" i="31"/>
  <c r="E173" i="31"/>
  <c r="E96" i="31"/>
  <c r="E121" i="31"/>
  <c r="E242" i="31"/>
  <c r="E243" i="31"/>
  <c r="BA132" i="20"/>
  <c r="BA133" i="20" s="1"/>
  <c r="AR132" i="20"/>
  <c r="AR133" i="20" s="1"/>
  <c r="Z132" i="20"/>
  <c r="Z133" i="20" s="1"/>
  <c r="E94" i="31"/>
  <c r="F299" i="31"/>
  <c r="G299" i="31"/>
  <c r="L133" i="20"/>
  <c r="E220" i="31"/>
  <c r="E145" i="31"/>
  <c r="E149" i="31"/>
  <c r="E171" i="31"/>
  <c r="E197" i="31"/>
  <c r="E329" i="31"/>
  <c r="E74" i="31"/>
  <c r="E317" i="31"/>
  <c r="E72" i="31"/>
  <c r="E347" i="31"/>
  <c r="E122" i="31"/>
  <c r="E33" i="31"/>
  <c r="AK133" i="20" l="1"/>
  <c r="AL133" i="20"/>
  <c r="AM133" i="20"/>
  <c r="AO133" i="20"/>
  <c r="AN133" i="20"/>
  <c r="BO132" i="20"/>
  <c r="BO133" i="20"/>
  <c r="BN132" i="20"/>
  <c r="BR132" i="20"/>
  <c r="BR133" i="20"/>
  <c r="BS132" i="20"/>
  <c r="BS133" i="20"/>
  <c r="BP132" i="20"/>
  <c r="BP133" i="20"/>
  <c r="BQ132" i="20"/>
  <c r="BQ133" i="20"/>
  <c r="BM132" i="20"/>
  <c r="Q133" i="20"/>
  <c r="Q134" i="20"/>
  <c r="E22" i="35"/>
  <c r="E23" i="35" s="1"/>
  <c r="E25" i="35" s="1"/>
  <c r="G67" i="31"/>
  <c r="E366" i="31"/>
  <c r="J422" i="31"/>
  <c r="G139" i="31"/>
  <c r="G140" i="31" s="1"/>
  <c r="F139" i="31"/>
  <c r="F140" i="31" s="1"/>
  <c r="D164" i="31"/>
  <c r="G291" i="31"/>
  <c r="F291" i="31"/>
  <c r="C150" i="20"/>
  <c r="C146" i="20"/>
  <c r="F331" i="31"/>
  <c r="E331" i="31" s="1"/>
  <c r="E303" i="31"/>
  <c r="G409" i="31"/>
  <c r="F409" i="31"/>
  <c r="E337" i="31"/>
  <c r="E119" i="31"/>
  <c r="G319" i="31"/>
  <c r="F319" i="31"/>
  <c r="E299" i="31"/>
  <c r="C22" i="35"/>
  <c r="G414" i="31"/>
  <c r="F414" i="31"/>
  <c r="BS135" i="20" l="1"/>
  <c r="I112" i="31"/>
  <c r="I264" i="31"/>
  <c r="I210" i="31"/>
  <c r="K210" i="31" s="1"/>
  <c r="E67" i="31"/>
  <c r="I257" i="31"/>
  <c r="K257" i="31" s="1"/>
  <c r="I22" i="35"/>
  <c r="I23" i="35" s="1"/>
  <c r="I25" i="35" s="1"/>
  <c r="I26" i="35" s="1"/>
  <c r="D22" i="35"/>
  <c r="J22" i="35"/>
  <c r="J23" i="35" s="1"/>
  <c r="J25" i="35" s="1"/>
  <c r="J26" i="35" s="1"/>
  <c r="E26" i="35"/>
  <c r="L422" i="31"/>
  <c r="I163" i="31"/>
  <c r="G164" i="31"/>
  <c r="G165" i="31" s="1"/>
  <c r="F164" i="31"/>
  <c r="F165" i="31" s="1"/>
  <c r="G22" i="35"/>
  <c r="F22" i="35"/>
  <c r="F23" i="35" s="1"/>
  <c r="H22" i="35"/>
  <c r="C23" i="35"/>
  <c r="C25" i="35" s="1"/>
  <c r="E319" i="31"/>
  <c r="N139" i="20"/>
  <c r="D422" i="31"/>
  <c r="F422" i="31" s="1"/>
  <c r="D403" i="31"/>
  <c r="D14" i="31"/>
  <c r="D357" i="31"/>
  <c r="D349" i="31"/>
  <c r="D340" i="31"/>
  <c r="D387" i="31"/>
  <c r="D88" i="31"/>
  <c r="D77" i="31"/>
  <c r="D367" i="31"/>
  <c r="D327" i="31"/>
  <c r="D314" i="31"/>
  <c r="D377" i="31"/>
  <c r="E414" i="31"/>
  <c r="D150" i="31" l="1"/>
  <c r="D269" i="31"/>
  <c r="G269" i="31" s="1"/>
  <c r="C26" i="35"/>
  <c r="I234" i="31"/>
  <c r="J234" i="31" s="1"/>
  <c r="J264" i="31"/>
  <c r="K264" i="31"/>
  <c r="I62" i="31"/>
  <c r="I145" i="31"/>
  <c r="J145" i="31" s="1"/>
  <c r="I288" i="31"/>
  <c r="J210" i="31"/>
  <c r="L210" i="31" s="1"/>
  <c r="J257" i="31"/>
  <c r="L257" i="31" s="1"/>
  <c r="I138" i="31"/>
  <c r="J138" i="31" s="1"/>
  <c r="G23" i="35"/>
  <c r="G25" i="35" s="1"/>
  <c r="G26" i="35" s="1"/>
  <c r="F25" i="35"/>
  <c r="H23" i="35"/>
  <c r="H25" i="35" s="1"/>
  <c r="H26" i="35" s="1"/>
  <c r="I187" i="31"/>
  <c r="J187" i="31" s="1"/>
  <c r="K112" i="31"/>
  <c r="J112" i="31"/>
  <c r="J163" i="31"/>
  <c r="K163" i="31"/>
  <c r="D245" i="31"/>
  <c r="G245" i="31" s="1"/>
  <c r="D23" i="35"/>
  <c r="D25" i="35" s="1"/>
  <c r="G387" i="31"/>
  <c r="F387" i="31"/>
  <c r="F14" i="31"/>
  <c r="G14" i="31"/>
  <c r="F88" i="31"/>
  <c r="G88" i="31"/>
  <c r="F357" i="31"/>
  <c r="G357" i="31"/>
  <c r="D199" i="31"/>
  <c r="D175" i="31"/>
  <c r="D305" i="31"/>
  <c r="D151" i="31"/>
  <c r="D101" i="31"/>
  <c r="D126" i="31"/>
  <c r="G403" i="31"/>
  <c r="F403" i="31"/>
  <c r="F377" i="31"/>
  <c r="G377" i="31"/>
  <c r="G340" i="31"/>
  <c r="F340" i="31"/>
  <c r="D6" i="31"/>
  <c r="F6" i="31" s="1"/>
  <c r="F314" i="31"/>
  <c r="G314" i="31"/>
  <c r="D320" i="31" s="1"/>
  <c r="F26" i="31"/>
  <c r="G26" i="31"/>
  <c r="D27" i="31" s="1"/>
  <c r="F327" i="31"/>
  <c r="G327" i="31"/>
  <c r="D56" i="31"/>
  <c r="D36" i="31"/>
  <c r="F36" i="31" s="1"/>
  <c r="D411" i="31"/>
  <c r="D395" i="31"/>
  <c r="F395" i="31" s="1"/>
  <c r="G422" i="31"/>
  <c r="D423" i="31" s="1"/>
  <c r="F367" i="31"/>
  <c r="G367" i="31"/>
  <c r="G349" i="31"/>
  <c r="F349" i="31"/>
  <c r="G77" i="31"/>
  <c r="F77" i="31"/>
  <c r="G13" i="31"/>
  <c r="I450" i="31" l="1"/>
  <c r="I373" i="31"/>
  <c r="J373" i="31" s="1"/>
  <c r="D222" i="31"/>
  <c r="F222" i="31" s="1"/>
  <c r="F269" i="31"/>
  <c r="F273" i="31" s="1"/>
  <c r="D198" i="31"/>
  <c r="K450" i="31"/>
  <c r="J450" i="31"/>
  <c r="C27" i="35"/>
  <c r="C28" i="35" s="1"/>
  <c r="I428" i="31"/>
  <c r="J428" i="31" s="1"/>
  <c r="J62" i="31"/>
  <c r="K62" i="31"/>
  <c r="K234" i="31"/>
  <c r="L234" i="31" s="1"/>
  <c r="L264" i="31"/>
  <c r="K145" i="31"/>
  <c r="L145" i="31" s="1"/>
  <c r="G273" i="31"/>
  <c r="I363" i="31"/>
  <c r="K363" i="31" s="1"/>
  <c r="I240" i="31"/>
  <c r="K240" i="31" s="1"/>
  <c r="I119" i="31"/>
  <c r="K119" i="31" s="1"/>
  <c r="I193" i="31"/>
  <c r="J193" i="31" s="1"/>
  <c r="I169" i="31"/>
  <c r="K169" i="31" s="1"/>
  <c r="I217" i="31"/>
  <c r="K217" i="31" s="1"/>
  <c r="K138" i="31"/>
  <c r="L138" i="31" s="1"/>
  <c r="D15" i="31"/>
  <c r="F15" i="31" s="1"/>
  <c r="F26" i="35"/>
  <c r="D26" i="35"/>
  <c r="K187" i="31"/>
  <c r="L187" i="31" s="1"/>
  <c r="I403" i="31"/>
  <c r="C402" i="31" s="1"/>
  <c r="L112" i="31"/>
  <c r="L163" i="31"/>
  <c r="J288" i="31"/>
  <c r="K288" i="31"/>
  <c r="I94" i="31"/>
  <c r="F245" i="31"/>
  <c r="I355" i="31"/>
  <c r="J355" i="31" s="1"/>
  <c r="I347" i="31"/>
  <c r="I409" i="31"/>
  <c r="K409" i="31" s="1"/>
  <c r="I383" i="31"/>
  <c r="J383" i="31" s="1"/>
  <c r="I393" i="31"/>
  <c r="K393" i="31" s="1"/>
  <c r="I83" i="31"/>
  <c r="I296" i="31"/>
  <c r="I325" i="31"/>
  <c r="I72" i="31"/>
  <c r="I312" i="31"/>
  <c r="I337" i="31"/>
  <c r="I32" i="31"/>
  <c r="D78" i="31"/>
  <c r="E327" i="31"/>
  <c r="D332" i="31"/>
  <c r="G151" i="31"/>
  <c r="F151" i="31"/>
  <c r="D388" i="31"/>
  <c r="F423" i="31"/>
  <c r="D404" i="31"/>
  <c r="F20" i="31"/>
  <c r="G20" i="31"/>
  <c r="D21" i="31" s="1"/>
  <c r="F305" i="31"/>
  <c r="G305" i="31"/>
  <c r="D350" i="31"/>
  <c r="G395" i="31"/>
  <c r="G6" i="31"/>
  <c r="F175" i="31"/>
  <c r="G175" i="31"/>
  <c r="D368" i="31"/>
  <c r="F411" i="31"/>
  <c r="G411" i="31"/>
  <c r="D415" i="31" s="1"/>
  <c r="F246" i="31"/>
  <c r="G246" i="31"/>
  <c r="F199" i="31"/>
  <c r="G199" i="31"/>
  <c r="G36" i="31"/>
  <c r="E36" i="31" s="1"/>
  <c r="E314" i="31"/>
  <c r="G223" i="31"/>
  <c r="F223" i="31"/>
  <c r="D358" i="31"/>
  <c r="F56" i="31"/>
  <c r="G56" i="31"/>
  <c r="D57" i="31" s="1"/>
  <c r="D341" i="31"/>
  <c r="G126" i="31"/>
  <c r="F126" i="31"/>
  <c r="D378" i="31"/>
  <c r="G101" i="31"/>
  <c r="F101" i="31"/>
  <c r="D89" i="31"/>
  <c r="G222" i="31" l="1"/>
  <c r="K373" i="31"/>
  <c r="L373" i="31" s="1"/>
  <c r="D174" i="31"/>
  <c r="D451" i="31"/>
  <c r="G451" i="31" s="1"/>
  <c r="D124" i="31"/>
  <c r="K428" i="31"/>
  <c r="L428" i="31" s="1"/>
  <c r="D441" i="31"/>
  <c r="L62" i="31"/>
  <c r="I52" i="31"/>
  <c r="J52" i="31" s="1"/>
  <c r="J363" i="31"/>
  <c r="L363" i="31" s="1"/>
  <c r="I42" i="31"/>
  <c r="K42" i="31" s="1"/>
  <c r="D44" i="31"/>
  <c r="F44" i="31" s="1"/>
  <c r="F49" i="31" s="1"/>
  <c r="D280" i="31"/>
  <c r="K193" i="31"/>
  <c r="L193" i="31" s="1"/>
  <c r="J217" i="31"/>
  <c r="L217" i="31" s="1"/>
  <c r="J169" i="31"/>
  <c r="L169" i="31" s="1"/>
  <c r="J240" i="31"/>
  <c r="L240" i="31" s="1"/>
  <c r="J119" i="31"/>
  <c r="L119" i="31" s="1"/>
  <c r="K403" i="31"/>
  <c r="J403" i="31"/>
  <c r="D289" i="31"/>
  <c r="F289" i="31" s="1"/>
  <c r="F293" i="31" s="1"/>
  <c r="D64" i="31"/>
  <c r="L288" i="31"/>
  <c r="K94" i="31"/>
  <c r="J94" i="31"/>
  <c r="D99" i="31"/>
  <c r="G99" i="31" s="1"/>
  <c r="D256" i="31"/>
  <c r="D161" i="31"/>
  <c r="D185" i="31"/>
  <c r="D136" i="31"/>
  <c r="D209" i="31"/>
  <c r="D233" i="31"/>
  <c r="D313" i="31"/>
  <c r="G313" i="31" s="1"/>
  <c r="D111" i="31"/>
  <c r="D76" i="31"/>
  <c r="F76" i="31" s="1"/>
  <c r="D385" i="31"/>
  <c r="F385" i="31" s="1"/>
  <c r="D375" i="31"/>
  <c r="G375" i="31" s="1"/>
  <c r="D421" i="31"/>
  <c r="F421" i="31" s="1"/>
  <c r="F425" i="31" s="1"/>
  <c r="D402" i="31"/>
  <c r="G402" i="31" s="1"/>
  <c r="D54" i="31"/>
  <c r="G54" i="31" s="1"/>
  <c r="D87" i="31"/>
  <c r="F87" i="31" s="1"/>
  <c r="D339" i="31"/>
  <c r="F339" i="31" s="1"/>
  <c r="D304" i="31"/>
  <c r="G304" i="31" s="1"/>
  <c r="D394" i="31"/>
  <c r="F394" i="31" s="1"/>
  <c r="D348" i="31"/>
  <c r="G348" i="31" s="1"/>
  <c r="D356" i="31"/>
  <c r="G356" i="31" s="1"/>
  <c r="D410" i="31"/>
  <c r="G410" i="31" s="1"/>
  <c r="D365" i="31"/>
  <c r="F365" i="31" s="1"/>
  <c r="D34" i="31"/>
  <c r="F34" i="31" s="1"/>
  <c r="D326" i="31"/>
  <c r="J409" i="31"/>
  <c r="L409" i="31" s="1"/>
  <c r="K355" i="31"/>
  <c r="L355" i="31" s="1"/>
  <c r="J347" i="31"/>
  <c r="K347" i="31"/>
  <c r="K383" i="31"/>
  <c r="L383" i="31" s="1"/>
  <c r="J393" i="31"/>
  <c r="L393" i="31" s="1"/>
  <c r="D247" i="31"/>
  <c r="D7" i="31"/>
  <c r="F7" i="31" s="1"/>
  <c r="J72" i="31"/>
  <c r="K72" i="31"/>
  <c r="K325" i="31"/>
  <c r="J325" i="31"/>
  <c r="J32" i="31"/>
  <c r="K32" i="31"/>
  <c r="K83" i="31"/>
  <c r="J83" i="31"/>
  <c r="K296" i="31"/>
  <c r="J296" i="31"/>
  <c r="J337" i="31"/>
  <c r="K337" i="31"/>
  <c r="J312" i="31"/>
  <c r="K312" i="31"/>
  <c r="G341" i="31"/>
  <c r="F341" i="31"/>
  <c r="F27" i="31"/>
  <c r="F29" i="31" s="1"/>
  <c r="G27" i="31"/>
  <c r="F378" i="31"/>
  <c r="G378" i="31"/>
  <c r="D37" i="31"/>
  <c r="D396" i="31"/>
  <c r="G332" i="31"/>
  <c r="F332" i="31"/>
  <c r="D224" i="31"/>
  <c r="D306" i="31"/>
  <c r="G423" i="31"/>
  <c r="F388" i="31"/>
  <c r="G388" i="31"/>
  <c r="E56" i="31"/>
  <c r="F89" i="31"/>
  <c r="G89" i="31"/>
  <c r="F17" i="31"/>
  <c r="G15" i="31"/>
  <c r="G17" i="31" s="1"/>
  <c r="G350" i="31"/>
  <c r="F350" i="31"/>
  <c r="D102" i="31"/>
  <c r="E175" i="31"/>
  <c r="D176" i="31"/>
  <c r="E126" i="31"/>
  <c r="D127" i="31"/>
  <c r="G358" i="31"/>
  <c r="F358" i="31"/>
  <c r="E199" i="31"/>
  <c r="D200" i="31"/>
  <c r="F404" i="31"/>
  <c r="G404" i="31"/>
  <c r="D152" i="31"/>
  <c r="F320" i="31"/>
  <c r="G320" i="31"/>
  <c r="F368" i="31"/>
  <c r="G368" i="31"/>
  <c r="F78" i="31"/>
  <c r="G78" i="31"/>
  <c r="F451" i="31" l="1"/>
  <c r="F456" i="31"/>
  <c r="L450" i="31"/>
  <c r="G456" i="31"/>
  <c r="G441" i="31"/>
  <c r="F441" i="31"/>
  <c r="K52" i="31"/>
  <c r="L52" i="31" s="1"/>
  <c r="J42" i="31"/>
  <c r="L42" i="31" s="1"/>
  <c r="G44" i="31"/>
  <c r="F280" i="31"/>
  <c r="F281" i="31" s="1"/>
  <c r="F285" i="31" s="1"/>
  <c r="G280" i="31"/>
  <c r="F80" i="31"/>
  <c r="G289" i="31"/>
  <c r="L403" i="31"/>
  <c r="G64" i="31"/>
  <c r="F64" i="31"/>
  <c r="L94" i="31"/>
  <c r="G100" i="31"/>
  <c r="G256" i="31"/>
  <c r="F256" i="31"/>
  <c r="F257" i="31" s="1"/>
  <c r="F261" i="31" s="1"/>
  <c r="F99" i="31"/>
  <c r="F100" i="31" s="1"/>
  <c r="G150" i="31"/>
  <c r="F150" i="31"/>
  <c r="G233" i="31"/>
  <c r="F233" i="31"/>
  <c r="F234" i="31" s="1"/>
  <c r="F238" i="31" s="1"/>
  <c r="F209" i="31"/>
  <c r="F210" i="31" s="1"/>
  <c r="F214" i="31" s="1"/>
  <c r="G209" i="31"/>
  <c r="G136" i="31"/>
  <c r="F136" i="31"/>
  <c r="F137" i="31" s="1"/>
  <c r="F141" i="31" s="1"/>
  <c r="G185" i="31"/>
  <c r="F185" i="31"/>
  <c r="F186" i="31" s="1"/>
  <c r="F190" i="31" s="1"/>
  <c r="F124" i="31"/>
  <c r="F125" i="31" s="1"/>
  <c r="G124" i="31"/>
  <c r="G161" i="31"/>
  <c r="F161" i="31"/>
  <c r="F162" i="31" s="1"/>
  <c r="F166" i="31" s="1"/>
  <c r="G174" i="31"/>
  <c r="F174" i="31"/>
  <c r="F198" i="31"/>
  <c r="G198" i="31"/>
  <c r="F313" i="31"/>
  <c r="E313" i="31" s="1"/>
  <c r="G111" i="31"/>
  <c r="F111" i="31"/>
  <c r="F112" i="31" s="1"/>
  <c r="F116" i="31" s="1"/>
  <c r="F370" i="31"/>
  <c r="F390" i="31"/>
  <c r="G76" i="31"/>
  <c r="F344" i="31"/>
  <c r="G385" i="31"/>
  <c r="F402" i="31"/>
  <c r="F406" i="31" s="1"/>
  <c r="F91" i="31"/>
  <c r="F375" i="31"/>
  <c r="F380" i="31" s="1"/>
  <c r="G87" i="31"/>
  <c r="G421" i="31"/>
  <c r="G339" i="31"/>
  <c r="F304" i="31"/>
  <c r="G394" i="31"/>
  <c r="F54" i="31"/>
  <c r="E54" i="31" s="1"/>
  <c r="F410" i="31"/>
  <c r="G34" i="31"/>
  <c r="F348" i="31"/>
  <c r="F352" i="31" s="1"/>
  <c r="F356" i="31"/>
  <c r="F360" i="31" s="1"/>
  <c r="F326" i="31"/>
  <c r="F334" i="31" s="1"/>
  <c r="G326" i="31"/>
  <c r="G365" i="31"/>
  <c r="L347" i="31"/>
  <c r="L32" i="31"/>
  <c r="L325" i="31"/>
  <c r="L296" i="31"/>
  <c r="L337" i="31"/>
  <c r="L83" i="31"/>
  <c r="L312" i="31"/>
  <c r="L72" i="31"/>
  <c r="F176" i="31"/>
  <c r="G176" i="31"/>
  <c r="G127" i="31"/>
  <c r="F127" i="31"/>
  <c r="G396" i="31"/>
  <c r="F396" i="31"/>
  <c r="F398" i="31" s="1"/>
  <c r="F306" i="31"/>
  <c r="G306" i="31"/>
  <c r="G224" i="31"/>
  <c r="F224" i="31"/>
  <c r="F226" i="31" s="1"/>
  <c r="G360" i="31"/>
  <c r="G152" i="31"/>
  <c r="F152" i="31"/>
  <c r="F21" i="31"/>
  <c r="F23" i="31" s="1"/>
  <c r="G21" i="31"/>
  <c r="G23" i="31" s="1"/>
  <c r="G247" i="31"/>
  <c r="G249" i="31" s="1"/>
  <c r="F247" i="31"/>
  <c r="F37" i="31"/>
  <c r="F39" i="31" s="1"/>
  <c r="G37" i="31"/>
  <c r="G102" i="31"/>
  <c r="F102" i="31"/>
  <c r="G322" i="31"/>
  <c r="G200" i="31"/>
  <c r="F200" i="31"/>
  <c r="G406" i="31"/>
  <c r="G352" i="31"/>
  <c r="G57" i="31"/>
  <c r="F57" i="31"/>
  <c r="G29" i="31"/>
  <c r="G380" i="31"/>
  <c r="G415" i="31"/>
  <c r="F415" i="31"/>
  <c r="F9" i="31"/>
  <c r="G7" i="31"/>
  <c r="G9" i="31" s="1"/>
  <c r="G334" i="31" l="1"/>
  <c r="G443" i="31"/>
  <c r="G49" i="31"/>
  <c r="E44" i="31"/>
  <c r="G281" i="31"/>
  <c r="G285" i="31" s="1"/>
  <c r="E76" i="31"/>
  <c r="G80" i="31"/>
  <c r="G293" i="31"/>
  <c r="E64" i="31"/>
  <c r="F69" i="31"/>
  <c r="G69" i="31"/>
  <c r="G91" i="31"/>
  <c r="G257" i="31"/>
  <c r="G261" i="31" s="1"/>
  <c r="G234" i="31"/>
  <c r="G238" i="31" s="1"/>
  <c r="G210" i="31"/>
  <c r="G214" i="31" s="1"/>
  <c r="G186" i="31"/>
  <c r="G190" i="31" s="1"/>
  <c r="G162" i="31"/>
  <c r="G166" i="31" s="1"/>
  <c r="G137" i="31"/>
  <c r="G141" i="31" s="1"/>
  <c r="G112" i="31"/>
  <c r="G116" i="31" s="1"/>
  <c r="F202" i="31"/>
  <c r="F154" i="31"/>
  <c r="F178" i="31"/>
  <c r="G125" i="31"/>
  <c r="E125" i="31" s="1"/>
  <c r="F322" i="31"/>
  <c r="F59" i="31"/>
  <c r="G344" i="31"/>
  <c r="F417" i="31"/>
  <c r="E87" i="31"/>
  <c r="G370" i="31"/>
  <c r="G390" i="31"/>
  <c r="F308" i="31"/>
  <c r="G425" i="31"/>
  <c r="E34" i="31"/>
  <c r="E326" i="31"/>
  <c r="F249" i="31"/>
  <c r="E57" i="31"/>
  <c r="G59" i="31"/>
  <c r="E200" i="31"/>
  <c r="G202" i="31"/>
  <c r="G417" i="31"/>
  <c r="G154" i="31"/>
  <c r="G398" i="31"/>
  <c r="F104" i="31"/>
  <c r="F103" i="31"/>
  <c r="F128" i="31"/>
  <c r="F129" i="31"/>
  <c r="G103" i="31"/>
  <c r="G104" i="31"/>
  <c r="E127" i="31"/>
  <c r="G128" i="31"/>
  <c r="E37" i="31"/>
  <c r="G39" i="31"/>
  <c r="E176" i="31"/>
  <c r="G178" i="31"/>
  <c r="G226" i="31"/>
  <c r="G308" i="31"/>
  <c r="G129" i="31" l="1"/>
  <c r="J6" i="44" l="1"/>
  <c r="G31" i="44" s="1"/>
  <c r="J31" i="44" s="1"/>
  <c r="K31" i="44" s="1"/>
  <c r="K10" i="44"/>
  <c r="K11" i="44"/>
  <c r="K12" i="44"/>
  <c r="K13" i="44"/>
  <c r="K15" i="44"/>
  <c r="K16" i="44"/>
  <c r="K19" i="44"/>
  <c r="K21" i="44"/>
  <c r="K22" i="44"/>
  <c r="K24" i="44"/>
  <c r="K25" i="44"/>
  <c r="K26" i="44"/>
  <c r="K27" i="44"/>
  <c r="G30" i="44"/>
  <c r="J30" i="44" s="1"/>
  <c r="K30" i="44" s="1"/>
  <c r="G32" i="44"/>
  <c r="J32" i="44" s="1"/>
  <c r="K32" i="44" s="1"/>
  <c r="G33" i="44"/>
  <c r="J33" i="44" s="1"/>
  <c r="K33" i="44" s="1"/>
  <c r="G34" i="44"/>
  <c r="J34" i="44" s="1"/>
  <c r="K34" i="44" s="1"/>
  <c r="K35" i="44"/>
  <c r="K36" i="44"/>
  <c r="J39" i="44"/>
  <c r="K39" i="44" s="1"/>
  <c r="J40" i="44"/>
  <c r="K40" i="44"/>
  <c r="J41" i="44"/>
  <c r="K41" i="44" s="1"/>
  <c r="J42" i="44"/>
  <c r="K42" i="44" s="1"/>
  <c r="J43" i="44"/>
  <c r="K43" i="44" s="1"/>
  <c r="J44" i="44"/>
  <c r="K44" i="44" s="1"/>
  <c r="J45" i="44"/>
  <c r="K45" i="44" s="1"/>
  <c r="J46" i="44"/>
  <c r="K46" i="44"/>
  <c r="J50" i="44"/>
  <c r="J52" i="44"/>
  <c r="J38" i="44" l="1"/>
  <c r="K38" i="44" s="1"/>
  <c r="K23" i="44"/>
  <c r="J28" i="44"/>
  <c r="K28" i="44" l="1"/>
  <c r="J20" i="44" l="1"/>
  <c r="J18" i="44" s="1"/>
  <c r="K20" i="44" l="1"/>
  <c r="K18" i="44"/>
  <c r="K48" i="44" s="1"/>
  <c r="K54" i="44" s="1"/>
  <c r="D93" i="45" s="1"/>
  <c r="J48" i="44"/>
  <c r="J54" i="44" s="1"/>
  <c r="E93" i="45" s="1"/>
  <c r="E94" i="45" s="1"/>
  <c r="E98" i="45" l="1"/>
  <c r="E99" i="4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parteaga</author>
  </authors>
  <commentList>
    <comment ref="B51" authorId="0" shapeId="0" xr:uid="{DAE21B9D-C135-4A68-9B63-68868B13EF4E}">
      <text>
        <r>
          <rPr>
            <b/>
            <sz val="8"/>
            <color indexed="81"/>
            <rFont val="Tahoma"/>
            <family val="2"/>
          </rPr>
          <t>parteaga:
extraer MONC y llevarlo al cuadro de arriba.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Jaime León Moreno Quiroz</author>
    <author>usuario</author>
    <author>koogu</author>
  </authors>
  <commentList>
    <comment ref="I3" authorId="0" shapeId="0" xr:uid="{00000000-0006-0000-0300-000001000000}">
      <text>
        <r>
          <rPr>
            <sz val="9"/>
            <color rgb="FF000000"/>
            <rFont val="Tahoma"/>
            <family val="2"/>
          </rPr>
          <t xml:space="preserve">
</t>
        </r>
        <r>
          <rPr>
            <sz val="9"/>
            <color rgb="FF000000"/>
            <rFont val="Tahoma"/>
            <family val="2"/>
          </rPr>
          <t>3"</t>
        </r>
      </text>
    </comment>
    <comment ref="J3" authorId="1" shapeId="0" xr:uid="{4A029DBB-1425-4BAE-A694-D9A2D6FD7283}">
      <text>
        <r>
          <rPr>
            <b/>
            <sz val="9"/>
            <color rgb="FF000000"/>
            <rFont val="Tahoma"/>
            <family val="2"/>
          </rPr>
          <t>usuario:</t>
        </r>
        <r>
          <rPr>
            <sz val="9"/>
            <color rgb="FF000000"/>
            <rFont val="Tahoma"/>
            <family val="2"/>
          </rPr>
          <t xml:space="preserve">
</t>
        </r>
        <r>
          <rPr>
            <sz val="9"/>
            <color rgb="FF000000"/>
            <rFont val="Tahoma"/>
            <family val="2"/>
          </rPr>
          <t xml:space="preserve">2"
</t>
        </r>
        <r>
          <rPr>
            <sz val="9"/>
            <color rgb="FF000000"/>
            <rFont val="Tahoma"/>
            <family val="2"/>
          </rPr>
          <t xml:space="preserve">
</t>
        </r>
      </text>
    </comment>
    <comment ref="L3" authorId="1" shapeId="0" xr:uid="{00000000-0006-0000-0300-000003000000}">
      <text>
        <r>
          <rPr>
            <b/>
            <sz val="9"/>
            <color rgb="FF000000"/>
            <rFont val="Tahoma"/>
            <family val="2"/>
          </rPr>
          <t>Diligenciar esta columna con Si ó No, ya que es necesaria para los cálculos.</t>
        </r>
        <r>
          <rPr>
            <sz val="9"/>
            <color rgb="FF000000"/>
            <rFont val="Tahoma"/>
            <family val="2"/>
          </rPr>
          <t xml:space="preserve">
</t>
        </r>
      </text>
    </comment>
    <comment ref="C6" authorId="2" shapeId="0" xr:uid="{7D4F35BF-6D8F-4518-83C0-22F54C56CB00}">
      <text>
        <r>
          <rPr>
            <b/>
            <sz val="9"/>
            <color rgb="FF000000"/>
            <rFont val="Tahoma"/>
            <family val="2"/>
          </rPr>
          <t>koogu:</t>
        </r>
        <r>
          <rPr>
            <sz val="9"/>
            <color rgb="FF000000"/>
            <rFont val="Tahoma"/>
            <family val="2"/>
          </rPr>
          <t xml:space="preserve">
</t>
        </r>
        <r>
          <rPr>
            <sz val="9"/>
            <color rgb="FF000000"/>
            <rFont val="Tahoma"/>
            <family val="2"/>
          </rPr>
          <t>Busque su municipio</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Duvan Rodriguez</author>
    <author>Usuario</author>
  </authors>
  <commentList>
    <comment ref="C8" authorId="0" shapeId="0" xr:uid="{F1CA0959-FD5B-48E3-AA42-4A314FDF4280}">
      <text>
        <r>
          <rPr>
            <b/>
            <sz val="9"/>
            <color indexed="81"/>
            <rFont val="Tahoma"/>
            <family val="2"/>
          </rPr>
          <t>Duvan Rodriguez:</t>
        </r>
        <r>
          <rPr>
            <sz val="9"/>
            <color indexed="81"/>
            <rFont val="Tahoma"/>
            <family val="2"/>
          </rPr>
          <t xml:space="preserve">
Se calcula con 2 SMLV</t>
        </r>
      </text>
    </comment>
    <comment ref="C133" authorId="1" shapeId="0" xr:uid="{00000000-0006-0000-0900-000001000000}">
      <text>
        <r>
          <rPr>
            <b/>
            <sz val="9"/>
            <color indexed="81"/>
            <rFont val="Tahoma"/>
            <family val="2"/>
          </rPr>
          <t>Usuario:</t>
        </r>
        <r>
          <rPr>
            <sz val="9"/>
            <color indexed="81"/>
            <rFont val="Tahoma"/>
            <family val="2"/>
          </rPr>
          <t xml:space="preserve">
La hoja APU 2022
 considera el calculo del transporte por cada sistema, teniendo en cuenta que el camino que es comunmente utilizado para estos elelmentos tiene una capacidad aproximada de 5 sistemas con capacidad de atender hasta 10 personas.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CORANTIOQUIA</author>
    <author>BlackCrystal™</author>
    <author>Sandra Patricia Gallo Villa</author>
    <author>Jaime León Moreno Quiroz</author>
    <author>usuario</author>
    <author>tc={03770DFF-0DC5-4C85-9108-DEA3AEFD3B81}</author>
    <author>tc={76E55D43-D991-4131-AA59-DE643A7449A0}</author>
    <author>tc={3F3533FD-7D5D-4462-AB77-B461490CBE49}</author>
    <author>Maribel Cardona   Henao</author>
  </authors>
  <commentList>
    <comment ref="D52" authorId="0" shapeId="0" xr:uid="{00000000-0006-0000-0400-000001000000}">
      <text>
        <r>
          <rPr>
            <b/>
            <sz val="8"/>
            <color indexed="81"/>
            <rFont val="Tahoma"/>
            <family val="2"/>
          </rPr>
          <t xml:space="preserve">Pavco actualización de precios a febrero de 2022
</t>
        </r>
      </text>
    </comment>
    <comment ref="D53" authorId="1" shapeId="0" xr:uid="{00000000-0006-0000-0400-000002000000}">
      <text>
        <r>
          <rPr>
            <b/>
            <sz val="8"/>
            <color indexed="81"/>
            <rFont val="Tahoma"/>
            <family val="2"/>
          </rPr>
          <t xml:space="preserve">2 codos de 45 para desvíos de red e inicio de purga + dos codos de 90 para purga + 2 uniones por un tubo
</t>
        </r>
        <r>
          <rPr>
            <sz val="8"/>
            <color indexed="81"/>
            <rFont val="Tahoma"/>
            <family val="2"/>
          </rPr>
          <t xml:space="preserve">
PAVCO actualización precios a febrero de 2022</t>
        </r>
      </text>
    </comment>
    <comment ref="D55" authorId="2" shapeId="0" xr:uid="{00000000-0006-0000-0400-000003000000}">
      <text>
        <r>
          <rPr>
            <b/>
            <sz val="9"/>
            <color indexed="81"/>
            <rFont val="Tahoma"/>
            <family val="2"/>
          </rPr>
          <t xml:space="preserve">Pavco octubre de 2019, más inflación.
</t>
        </r>
      </text>
    </comment>
    <comment ref="D62" authorId="0" shapeId="0" xr:uid="{00000000-0006-0000-0400-000004000000}">
      <text>
        <r>
          <rPr>
            <b/>
            <sz val="8"/>
            <color indexed="81"/>
            <rFont val="Tahoma"/>
            <family val="2"/>
          </rPr>
          <t xml:space="preserve">Pavco actualización de precios a febrero de 2022
</t>
        </r>
      </text>
    </comment>
    <comment ref="D63" authorId="1" shapeId="0" xr:uid="{00000000-0006-0000-0400-000005000000}">
      <text>
        <r>
          <rPr>
            <b/>
            <sz val="8"/>
            <color indexed="81"/>
            <rFont val="Tahoma"/>
            <family val="2"/>
          </rPr>
          <t xml:space="preserve">2 codos de 45 para desvíos de red e inicio de purga + dos codos de 90 para purga + 2 uniones por un tubo
</t>
        </r>
        <r>
          <rPr>
            <sz val="8"/>
            <color indexed="81"/>
            <rFont val="Tahoma"/>
            <family val="2"/>
          </rPr>
          <t xml:space="preserve">
PAVCO actualización precios a febrero de 2022</t>
        </r>
      </text>
    </comment>
    <comment ref="D65" authorId="2" shapeId="0" xr:uid="{00000000-0006-0000-0400-000006000000}">
      <text>
        <r>
          <rPr>
            <b/>
            <sz val="9"/>
            <color indexed="81"/>
            <rFont val="Tahoma"/>
            <family val="2"/>
          </rPr>
          <t xml:space="preserve">Pavco octubre de 2019, más inflación.
</t>
        </r>
      </text>
    </comment>
    <comment ref="D99" authorId="2" shapeId="0" xr:uid="{00000000-0006-0000-0400-000008000000}">
      <text>
        <r>
          <rPr>
            <b/>
            <sz val="9"/>
            <color indexed="81"/>
            <rFont val="Tahoma"/>
            <family val="2"/>
          </rPr>
          <t>Transporte externo se divide por capacidad de carro y de cargue y descargue</t>
        </r>
      </text>
    </comment>
    <comment ref="D111" authorId="2" shapeId="0" xr:uid="{00000000-0006-0000-0400-00000A000000}">
      <text>
        <r>
          <rPr>
            <b/>
            <sz val="9"/>
            <color indexed="81"/>
            <rFont val="Tahoma"/>
            <family val="2"/>
          </rPr>
          <t>Transporte externo se divide por capacidad de carro y de cargue y descargue</t>
        </r>
      </text>
    </comment>
    <comment ref="D124" authorId="2" shapeId="0" xr:uid="{00000000-0006-0000-0400-00000C000000}">
      <text>
        <r>
          <rPr>
            <b/>
            <sz val="9"/>
            <color indexed="81"/>
            <rFont val="Tahoma"/>
            <family val="2"/>
          </rPr>
          <t>Transporte externo se divide por capacidad de carro y de cargue y descargue</t>
        </r>
      </text>
    </comment>
    <comment ref="D136" authorId="2" shapeId="0" xr:uid="{00000000-0006-0000-0400-00000E000000}">
      <text>
        <r>
          <rPr>
            <b/>
            <sz val="9"/>
            <color indexed="81"/>
            <rFont val="Tahoma"/>
            <family val="2"/>
          </rPr>
          <t>Transporte externo se divide por capacidad de carro y de cargue y descargue</t>
        </r>
      </text>
    </comment>
    <comment ref="D145" authorId="3" shapeId="0" xr:uid="{00000000-0006-0000-0400-00000F000000}">
      <text>
        <r>
          <rPr>
            <sz val="9"/>
            <color indexed="81"/>
            <rFont val="Tahoma"/>
            <family val="2"/>
          </rPr>
          <t>Valor promedio cotizaciones 2022</t>
        </r>
      </text>
    </comment>
    <comment ref="D148" authorId="2" shapeId="0" xr:uid="{00000000-0006-0000-0400-000010000000}">
      <text>
        <r>
          <rPr>
            <b/>
            <sz val="9"/>
            <color indexed="81"/>
            <rFont val="Tahoma"/>
            <family val="2"/>
          </rPr>
          <t>Pavco actualización precios a febrero 2022</t>
        </r>
      </text>
    </comment>
    <comment ref="D150" authorId="2" shapeId="0" xr:uid="{00000000-0006-0000-0400-000011000000}">
      <text>
        <r>
          <rPr>
            <b/>
            <sz val="9"/>
            <color indexed="81"/>
            <rFont val="Tahoma"/>
            <family val="2"/>
          </rPr>
          <t>Transporte externo se divide por capacidad de carro y de cargue y descargue</t>
        </r>
      </text>
    </comment>
    <comment ref="D157" authorId="4" shapeId="0" xr:uid="{00000000-0006-0000-0400-000012000000}">
      <text>
        <r>
          <rPr>
            <b/>
            <sz val="9"/>
            <color indexed="81"/>
            <rFont val="Tahoma"/>
            <family val="2"/>
          </rPr>
          <t>usuario:Valor promedio cotizaciones 2022</t>
        </r>
      </text>
    </comment>
    <comment ref="D161" authorId="2" shapeId="0" xr:uid="{00000000-0006-0000-0400-000013000000}">
      <text>
        <r>
          <rPr>
            <b/>
            <sz val="9"/>
            <color indexed="81"/>
            <rFont val="Tahoma"/>
            <family val="2"/>
          </rPr>
          <t>Transporte externo se divide por capacidad de carro y de cargue y descargue</t>
        </r>
      </text>
    </comment>
    <comment ref="D169" authorId="4" shapeId="0" xr:uid="{00000000-0006-0000-0400-000014000000}">
      <text>
        <r>
          <rPr>
            <b/>
            <sz val="9"/>
            <color indexed="81"/>
            <rFont val="Tahoma"/>
            <family val="2"/>
          </rPr>
          <t>usuario:</t>
        </r>
        <r>
          <rPr>
            <sz val="9"/>
            <color indexed="81"/>
            <rFont val="Tahoma"/>
            <family val="2"/>
          </rPr>
          <t xml:space="preserve">
Valor promedio cotizaciones 2022</t>
        </r>
      </text>
    </comment>
    <comment ref="D185" authorId="2" shapeId="0" xr:uid="{00000000-0006-0000-0400-000016000000}">
      <text>
        <r>
          <rPr>
            <b/>
            <sz val="9"/>
            <color indexed="81"/>
            <rFont val="Tahoma"/>
            <family val="2"/>
          </rPr>
          <t>Transporte externo se divide por capacidad de carro y de cargue y descargue</t>
        </r>
      </text>
    </comment>
    <comment ref="D209" authorId="2" shapeId="0" xr:uid="{00000000-0006-0000-0400-000019000000}">
      <text>
        <r>
          <rPr>
            <b/>
            <sz val="9"/>
            <color indexed="81"/>
            <rFont val="Tahoma"/>
            <family val="2"/>
          </rPr>
          <t>Transporte externo se divide por capacidad de carro y de cargue y descargue</t>
        </r>
      </text>
    </comment>
    <comment ref="D233" authorId="2" shapeId="0" xr:uid="{00000000-0006-0000-0400-00001C000000}">
      <text>
        <r>
          <rPr>
            <b/>
            <sz val="9"/>
            <color indexed="81"/>
            <rFont val="Tahoma"/>
            <family val="2"/>
          </rPr>
          <t>Transporte externo se divide por capacidad de carro y de cargue y descargue</t>
        </r>
      </text>
    </comment>
    <comment ref="D252" authorId="5" shapeId="0" xr:uid="{03770DFF-0DC5-4C85-9108-DEA3AEFD3B81}">
      <text>
        <t>[Comentario encadenado]
Su versión de Excel le permite leer este comentario encadenado; sin embargo, las ediciones que se apliquen se quitarán si el archivo se abre en una versión más reciente de Excel. Más información: https://go.microsoft.com/fwlink/?linkid=870924
Comentario:
    Se incrementa de acuero a IPC 5.2%</t>
      </text>
    </comment>
    <comment ref="D256" authorId="2" shapeId="0" xr:uid="{00000000-0006-0000-0400-00001F000000}">
      <text>
        <r>
          <rPr>
            <b/>
            <sz val="9"/>
            <color indexed="81"/>
            <rFont val="Tahoma"/>
            <family val="2"/>
          </rPr>
          <t>Transporte externo se divide por capacidad de carro y de cargue y descargue</t>
        </r>
      </text>
    </comment>
    <comment ref="D264" authorId="6" shapeId="0" xr:uid="{76E55D43-D991-4131-AA59-DE643A7449A0}">
      <text>
        <t>[Comentario encadenado]
Su versión de Excel le permite leer este comentario encadenado; sin embargo, las ediciones que se apliquen se quitarán si el archivo se abre en una versión más reciente de Excel. Más información: https://go.microsoft.com/fwlink/?linkid=870924
Comentario:
    Se incrementa por IPC 5.2%</t>
      </text>
    </comment>
    <comment ref="D276" authorId="7" shapeId="0" xr:uid="{3F3533FD-7D5D-4462-AB77-B461490CBE49}">
      <text>
        <t>[Comentario encadenado]
Su versión de Excel le permite leer este comentario encadenado; sin embargo, las ediciones que se apliquen se quitarán si el archivo se abre en una versión más reciente de Excel. Más información: https://go.microsoft.com/fwlink/?linkid=870924
Comentario:
    Se incrementa de acuerdo a IPC 5.2%</t>
      </text>
    </comment>
    <comment ref="D280" authorId="2" shapeId="0" xr:uid="{00000000-0006-0000-0400-000022000000}">
      <text>
        <r>
          <rPr>
            <b/>
            <sz val="9"/>
            <color indexed="81"/>
            <rFont val="Tahoma"/>
            <family val="2"/>
          </rPr>
          <t>Transporte externo se divide por capacidad de carro y de cargue y descargue</t>
        </r>
      </text>
    </comment>
    <comment ref="D289" authorId="2" shapeId="0" xr:uid="{00000000-0006-0000-0400-000023000000}">
      <text>
        <r>
          <rPr>
            <b/>
            <sz val="9"/>
            <color indexed="81"/>
            <rFont val="Tahoma"/>
            <family val="2"/>
          </rPr>
          <t>Transporte externo se divide por capacidad de carro y de cargue y descargue</t>
        </r>
      </text>
    </comment>
    <comment ref="D296" authorId="4" shapeId="0" xr:uid="{00000000-0006-0000-0400-000024000000}">
      <text>
        <r>
          <rPr>
            <b/>
            <sz val="9"/>
            <color indexed="81"/>
            <rFont val="Tahoma"/>
            <family val="2"/>
          </rPr>
          <t>usuario:</t>
        </r>
        <r>
          <rPr>
            <sz val="9"/>
            <color indexed="81"/>
            <rFont val="Tahoma"/>
            <family val="2"/>
          </rPr>
          <t xml:space="preserve">
Valor promedio cotizaciones 2022</t>
        </r>
      </text>
    </comment>
    <comment ref="A298" authorId="2" shapeId="0" xr:uid="{00000000-0006-0000-0400-000025000000}">
      <text>
        <r>
          <rPr>
            <b/>
            <sz val="9"/>
            <color indexed="81"/>
            <rFont val="Tahoma"/>
            <family val="2"/>
          </rPr>
          <t>HOME CENTER VARILLA DE MEDIA POR SEIS METROS</t>
        </r>
      </text>
    </comment>
    <comment ref="D298" authorId="2" shapeId="0" xr:uid="{00000000-0006-0000-0400-000026000000}">
      <text>
        <r>
          <rPr>
            <b/>
            <sz val="9"/>
            <color indexed="81"/>
            <rFont val="Tahoma"/>
            <family val="2"/>
          </rPr>
          <t xml:space="preserve">Perfil de acero en home center de media pulgada de arista a 9700 pesos el tubo de seis metros, se considera alto promedio de 2.5 m, cuatro apoyos, y de a un travesaño de 1.5 m entre apoyos, más un cuatro de pintura más soldadura
</t>
        </r>
      </text>
    </comment>
    <comment ref="D304" authorId="2" shapeId="0" xr:uid="{00000000-0006-0000-0400-000028000000}">
      <text>
        <r>
          <rPr>
            <b/>
            <sz val="9"/>
            <color indexed="81"/>
            <rFont val="Tahoma"/>
            <family val="2"/>
          </rPr>
          <t>Transporte externo se divide por capacidad de carro y de cargue y descargue</t>
        </r>
      </text>
    </comment>
    <comment ref="D325" authorId="2" shapeId="0" xr:uid="{00000000-0006-0000-0400-00002A000000}">
      <text>
        <r>
          <rPr>
            <b/>
            <sz val="9"/>
            <color indexed="81"/>
            <rFont val="Tahoma"/>
            <family val="2"/>
          </rPr>
          <t xml:space="preserve">Página Web Hidroequipos, febrero 2021, teléfonos (92) 653 0033, 315 471 8248, más IVA +IPC
</t>
        </r>
      </text>
    </comment>
    <comment ref="C348" authorId="8" shapeId="0" xr:uid="{00000000-0006-0000-0400-00002B000000}">
      <text>
        <r>
          <rPr>
            <b/>
            <sz val="9"/>
            <color indexed="81"/>
            <rFont val="Tahoma"/>
            <family val="2"/>
          </rPr>
          <t>Maribel Cardona   Henao:</t>
        </r>
        <r>
          <rPr>
            <sz val="9"/>
            <color indexed="81"/>
            <rFont val="Tahoma"/>
            <family val="2"/>
          </rPr>
          <t xml:space="preserve">
18 rollos de 100m cada uno = 1800
</t>
        </r>
      </text>
    </comment>
    <comment ref="C356" authorId="8" shapeId="0" xr:uid="{00000000-0006-0000-0400-00002C000000}">
      <text>
        <r>
          <rPr>
            <b/>
            <sz val="9"/>
            <color indexed="81"/>
            <rFont val="Tahoma"/>
            <family val="2"/>
          </rPr>
          <t>Maribel Cardona   Henao:</t>
        </r>
        <r>
          <rPr>
            <sz val="9"/>
            <color indexed="81"/>
            <rFont val="Tahoma"/>
            <family val="2"/>
          </rPr>
          <t xml:space="preserve">
18 rollos de 100m cada uno = 1800
</t>
        </r>
      </text>
    </comment>
    <comment ref="C402" authorId="2" shapeId="0" xr:uid="{00000000-0006-0000-0400-00002D000000}">
      <text>
        <r>
          <rPr>
            <b/>
            <sz val="9"/>
            <color indexed="81"/>
            <rFont val="Tahoma"/>
            <family val="2"/>
          </rPr>
          <t xml:space="preserve">Un viaje para las 810 cajas que requiere el municipio
Por lo tanto el rendiemiento del campo es 1/810
</t>
        </r>
      </text>
    </comment>
    <comment ref="C403" authorId="2" shapeId="0" xr:uid="{00000000-0006-0000-0400-00002E000000}">
      <text>
        <r>
          <rPr>
            <b/>
            <sz val="9"/>
            <color indexed="81"/>
            <rFont val="Tahoma"/>
            <family val="2"/>
          </rPr>
          <t xml:space="preserve">En un día se instala un tanque séptico con su campo de infiltración, por lo tanto el rendimiento del campo es 1/27
</t>
        </r>
      </text>
    </comment>
    <comment ref="C411" authorId="2" shapeId="0" xr:uid="{00000000-0006-0000-0400-00002F000000}">
      <text>
        <r>
          <rPr>
            <b/>
            <sz val="9"/>
            <color indexed="81"/>
            <rFont val="Tahoma"/>
            <family val="2"/>
          </rPr>
          <t xml:space="preserve">En un día se instala un tanque séptico con su campo de infiltración, por lo tanto el rendimiento del campo es 1/27
</t>
        </r>
      </text>
    </comment>
    <comment ref="C412" authorId="2" shapeId="0" xr:uid="{00000000-0006-0000-0400-000030000000}">
      <text>
        <r>
          <rPr>
            <b/>
            <sz val="9"/>
            <color indexed="81"/>
            <rFont val="Tahoma"/>
            <family val="2"/>
          </rPr>
          <t xml:space="preserve">En un día se instala un tanque séptico con su campo de infiltración, por lo tanto el rendimiento del campo es 1/27
</t>
        </r>
      </text>
    </comment>
    <comment ref="C413" authorId="2" shapeId="0" xr:uid="{00000000-0006-0000-0400-000031000000}">
      <text>
        <r>
          <rPr>
            <b/>
            <sz val="9"/>
            <color indexed="81"/>
            <rFont val="Tahoma"/>
            <family val="2"/>
          </rPr>
          <t xml:space="preserve">En un día se instala un tanque séptico con su campo de infiltración, por lo tanto el rendimiento del campo es 1/27
</t>
        </r>
      </text>
    </comment>
    <comment ref="C422" authorId="2" shapeId="0" xr:uid="{00000000-0006-0000-0400-000032000000}">
      <text>
        <r>
          <rPr>
            <b/>
            <sz val="9"/>
            <color indexed="81"/>
            <rFont val="Tahoma"/>
            <family val="2"/>
          </rPr>
          <t xml:space="preserve">En un día se instala un tanque séptico con su campo de infiltración, por lo tanto el rendimiento del campo es 1/27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usuario</author>
    <author>Duvan Rodriguez</author>
    <author>Sandra Patricia Gallo Villa</author>
  </authors>
  <commentList>
    <comment ref="C4" authorId="0" shapeId="0" xr:uid="{00000000-0006-0000-0500-000001000000}">
      <text>
        <r>
          <rPr>
            <b/>
            <sz val="9"/>
            <color indexed="81"/>
            <rFont val="Tahoma"/>
            <family val="2"/>
          </rPr>
          <t>usuario:</t>
        </r>
        <r>
          <rPr>
            <sz val="9"/>
            <color indexed="81"/>
            <rFont val="Tahoma"/>
            <family val="2"/>
          </rPr>
          <t xml:space="preserve">
Se actualizan valores unitarios de acuerdo al catalogo de PAVCO radicado con número 
110-COE2405--19224
</t>
        </r>
      </text>
    </comment>
    <comment ref="C16" authorId="1" shapeId="0" xr:uid="{A9A3EA43-9969-4DBF-8FB5-80EA968F3FA6}">
      <text>
        <r>
          <rPr>
            <b/>
            <sz val="9"/>
            <color indexed="81"/>
            <rFont val="Tahoma"/>
            <family val="2"/>
          </rPr>
          <t>Valor por kg HOMECENTER</t>
        </r>
      </text>
    </comment>
    <comment ref="A45" authorId="2" shapeId="0" xr:uid="{00000000-0006-0000-0500-000005000000}">
      <text>
        <r>
          <rPr>
            <b/>
            <sz val="9"/>
            <color indexed="81"/>
            <rFont val="Tahoma"/>
            <family val="2"/>
          </rPr>
          <t>HOME CENTER VARILLA DE MEDIA POR SEIS METROS</t>
        </r>
      </text>
    </comment>
    <comment ref="C50" authorId="2" shapeId="0" xr:uid="{00000000-0006-0000-0500-00000C000000}">
      <text>
        <r>
          <rPr>
            <b/>
            <sz val="9"/>
            <color indexed="81"/>
            <rFont val="Tahoma"/>
            <family val="2"/>
          </rPr>
          <t>Página Web Hidroequipos, , teléfonos (92) 653 0033
se contacto al proveedor</t>
        </r>
      </text>
    </comment>
    <comment ref="C60" authorId="1" shapeId="0" xr:uid="{3802B9B6-894B-4B62-97E8-AE2159374664}">
      <text>
        <r>
          <rPr>
            <b/>
            <sz val="9"/>
            <color indexed="81"/>
            <rFont val="Tahoma"/>
            <family val="2"/>
          </rPr>
          <t>Duvan Rodriguez:</t>
        </r>
        <r>
          <rPr>
            <sz val="9"/>
            <color indexed="81"/>
            <rFont val="Tahoma"/>
            <family val="2"/>
          </rPr>
          <t xml:space="preserve">
Según las tarifas para servicios de acuedueducto y aguas residuales (mes de facturación mayo 2024, para un estrato 2</t>
        </r>
      </text>
    </comment>
  </commentList>
</comments>
</file>

<file path=xl/sharedStrings.xml><?xml version="1.0" encoding="utf-8"?>
<sst xmlns="http://schemas.openxmlformats.org/spreadsheetml/2006/main" count="1808" uniqueCount="772">
  <si>
    <t>Descripción</t>
  </si>
  <si>
    <t>IVA EXCLUIBLE</t>
  </si>
  <si>
    <t>CANTIDAD</t>
  </si>
  <si>
    <t>VALOR TOTAL</t>
  </si>
  <si>
    <t>m3</t>
  </si>
  <si>
    <t>Excavación en roca a cualquier profundidad</t>
  </si>
  <si>
    <t>Lleno y apisonado de zanjas y apiques con material selecto de la excavación, incluye acarreo interno</t>
  </si>
  <si>
    <t>Regada de material proveniente de la excavación y conformación del terreno</t>
  </si>
  <si>
    <t>I. Tubería pvc-s de  ø2" (50 mm). Efluente+purga. incluye accesorios.</t>
  </si>
  <si>
    <t>m</t>
  </si>
  <si>
    <t xml:space="preserve">I. Tubería pvc-s de ø3" (75 mm). Incluye accesorios </t>
  </si>
  <si>
    <t xml:space="preserve">I. Tubería pvc-s de ø2" (50 mm).  Trampa de grasas.Incluye accesorios </t>
  </si>
  <si>
    <t>un</t>
  </si>
  <si>
    <t>I. De sifón S.R. De 135° en pvc-s  ø4" para control de olores</t>
  </si>
  <si>
    <t>I.  Sistema séptico y FAFA prefabricado en P.R.F.V (Poliéster Reforzado Con Fibra De Vidrio) con capacidad para atender una población entre tres a nueve (3 a 9) habitantes, (incluye: accesorios internos, material filtrante para el FAFA que garanticen un área superficial de contacto ≥ 90m2/m3, tubería de PVC-S ø2" con accesorios y malla mosquitera doble. Volumen de 1,500-1,800 litros.</t>
  </si>
  <si>
    <t>I. Sistema séptico y FAFA prefabricado en P.R.F.V (Poliéster Reforzado Con Fibra De Vidrio) con capacidad para atender una población de diez a quince (10 a 15) habitantes, (incluye: accesorios internos, material filtrante para el FAFA que garanticen un área superficial de contacto ≥ 90m2/m3, tubería de PVC-S ø2" con accesorios y malla mosquitera doble. Volumen de 2,300-2,500 litros.</t>
  </si>
  <si>
    <t>I. trampa de grasas prefabricado en P.R.F.V (Poliéster Reforzado con Fibra De Vidrio) con capacidad para atender una población de diez a quince (10 a 15) habitantes.</t>
  </si>
  <si>
    <t>I. Sistema séptico y FAFA prefabricado en P.R.F.V (Poliéster Reforzado Con Fibra De Vidrio) con capacidad para atender una población de dieciséis a veinte (16 a 20) habitantes, (incluye: accesorios internos, material filtrante para el FAFA que garanticen un área superficial de contacto ≥ 90m2/m3, tubería de PVC-S ø2" con accesorios y malla mosquitera doble. Volumen de 3,000-3,300 litros.</t>
  </si>
  <si>
    <t>I. trampa de grasas prefabricado en P.R.F.V (Poliéster Reforzado con Fibra De Vidrio) con capacidad para atender una población de dieciséis a veinte (16 a 20) habitantes</t>
  </si>
  <si>
    <t>I. sistema séptico y FAFA prefabricado en P.R.F.V (Poliéster Reforzado Con Fibra De Vidrio) con capacidad para atender una población de veinti uno a treinta (21 a 30) habitantes, (incluye: accesorios internos, material filtrante para el FAFA que garanticen un área superficial de contacto ≥ 90m2/m3, tubería de PVC-S ø2" con accesorios y malla mosquitera doble. Volumen 4,500-5,000 litros.</t>
  </si>
  <si>
    <t xml:space="preserve">I. trampa de grasas prefabricado en P.R.F.V (Poliéster Reforzado con Fibra De Vidrio) con capacidad para atender una población de veintiuno a treinta (21 a 30) habitantes. </t>
  </si>
  <si>
    <t>I. sistema séptico y FAFA prefabricado en P.R.F.V (Poliéster Reforzado Con Fibra De Vidrio) con capacidad para atender una población de treinta y uno a cuarenta (31 a 40) habitantes, (incluye: accesorios internos, material filtrante para el FAFA que garanticen un área superficial de contacto ≥ 90m2/m3, tubería de PVC-S ø2" con accesorios y malla mosquitera doble. Volumen 6,000-6,500 litros.</t>
  </si>
  <si>
    <t>I. trampa de grasas prefabricado en P.R.F.V (Poliéster Reforzado con Fibra De Vidrio) con capacidad para atender una población treinta y uno a cuarenta (31 a 40) habitantes.</t>
  </si>
  <si>
    <t>I.sistema séptico y FAFA prefabricado en P.R.F.V (Poliéster Reforzado Con Fibra De Vidrio) con capacidad para atender una población de cuarenta y uno a cincuenta (41 a 50) habitantes, (incluye: accesorios internos, material filtrante para el FAFA que garanticen un área superficial de contacto ≥ 90m2/m3, tubería de PVC-S ø2" con accesorios y malla mosquitera doble. Volumen de 7,500-8,000 litros.</t>
  </si>
  <si>
    <t>I.  trampa de grasas prefabricado en P.R.F.V (Poliéster Reforzado con Fibra De Vidrio) con capacidad para atender una población de cuarenta y uno a cincuenta (41a 50) habitantes</t>
  </si>
  <si>
    <t>I. sistema séptico y FAFA prefabricado en P.R.F.V (Poliéster Reforzado Con Fibra De Vidrio) con capacidad para atender una población de cincuenta y uno a setenta (51 a 70) habitantes, (incluye: accesorios internos, material filtrante para el FAFA que garanticen un área superficial de contacto ≥ 90m2/m3, tubería de PVC-S ø2" con accesorios y malla mosquitera doble. Volumen de 10,000-12,000 litros.</t>
  </si>
  <si>
    <t>I. trampa de grasas prefabricado en P.R.F.V (Poliéster Reforzado con Fibra De Vidrio) con capacidad para atender una población de cincuenta y uno a setenta (51 a 70) habitantes.</t>
  </si>
  <si>
    <t>I. Suministro sistema séptico y FAFA prefabricado en P.R.F.V (Poliéster Reforzado Con Fibra De Vidrio) con capacidad para atender una población de setenta y uno a noventa (71 a 90) habitantes, (incluye: accesorios internos, material filtrante para el FAFA que garanticen un área superficial de contacto ≥ 90m2/m3, tubería de PVC-S ø2" con accesorios y malla mosquitera doble. Volumen &gt; 12,000 litros.</t>
  </si>
  <si>
    <t>I. trampa de grasas prefabricado en P.R.F.V (Poliéster Reforzado con Fibra De Vidrio) con capacidad para atender una población de setenta y uno a noventa (71 a 90) habitantes.</t>
  </si>
  <si>
    <t>I. Canal de entrada elaborado en P.R.F.V (Poliéster Reforzado con Fibra de Vidrio), incluye reja de cribado, bandeja de escurrimiento, desarenador, caja de derivación y vertedero) Dimensiones  L=2,20m h=0,6 m a=0,4m</t>
  </si>
  <si>
    <t>I. Lecho de secado elaborado en P.R.F.V (Poliéster Reforzado con Fibra de Vidrio) Ø=1,2m h=1,0m. Incluye accesorios y cubiertas</t>
  </si>
  <si>
    <t>I. Válvula de bola de ø2" en PVC extremo liso para purga de lodos. Incluye accesorios</t>
  </si>
  <si>
    <t>I. Válvula de bola de ø3" en pvc extremo liso para purga de lodos. Incluye accesorios</t>
  </si>
  <si>
    <t>I. Caja circular en tubería pvc-novafort de ø12" para válvula de purga. Incluye tapa en fibra de vidrio con manila sintética</t>
  </si>
  <si>
    <t>I. Tubería pe c40 de ø2" con resistencia mínima de 110 psi, para descarga de efluente</t>
  </si>
  <si>
    <t>I. Tubería pe c40 de ø3" con resistencia mínima de 80 psi, para descarga de efluente</t>
  </si>
  <si>
    <t>I. Accesorios  ø2" (50mm) para empalme de tubería pvc-s y polietileno (pe - c40)</t>
  </si>
  <si>
    <t>I. Accesorios  ø3" (75mm) para empalme de tubería pvc-s y polietileno (pe - c40)</t>
  </si>
  <si>
    <t>I. ACCESORIOS  Ø3" (75mm) PARA TUBERÍA DE EXTRACCIÓN DE LODOS EN TANQUES EN TERRERO PLANO</t>
  </si>
  <si>
    <t>I. Geotextil NT referencia 1600</t>
  </si>
  <si>
    <t>m2</t>
  </si>
  <si>
    <t>I. Cajas plásticas de gaseosa recicladas de 0,41mx0,34mx0,25m como medio de soporte</t>
  </si>
  <si>
    <t>I. Tubería perforada para pozo de infiltración, (incluye accesorios) PVC-S Ø2"</t>
  </si>
  <si>
    <t>gal</t>
  </si>
  <si>
    <t>S.T. Tubería pvc-s de  ø2" (50 mm) incluye accesorios. (ver A.P.U)</t>
  </si>
  <si>
    <t>S.T. Tubería pvc-s de ø3" (75 mm). Incluye accesorios  (ver A.P.U)</t>
  </si>
  <si>
    <t>S.T. Tubería pvc-s de ø2" (50 mm). Trampa de grasa. Incluye accesorios</t>
  </si>
  <si>
    <t>S.T. De sifón s.r. De 135° en pvc-s  ø4" para control de olores  (ver A.P.U)</t>
  </si>
  <si>
    <t>S.T. Sistema séptico y FAFA prefabricado en P.R.F.V (Poliéster Reforzado Con Fibra De Vidrio) con capacidad para atender una población entre 3 a nueve (3 a 9) habitantes, (incluye: accesorios internos, material filtrante para el FAFA que garanticen un área superficial de contacto ≥ 90m2/m3, tubería de PVC-S ø2" con accesorios y malla mosquitera doble. Volumen de 1,500-1,800 litros.</t>
  </si>
  <si>
    <t>S.T  trampa de grasas prefabricada en P.R.F.V (Poliéster Reforzado con Fibra De Vidrio) con capacidad para atender una población de tres a nueve (3 a 9) habitantes</t>
  </si>
  <si>
    <t>S.T. Sistema séptico y FAFA prefabricado en P.R.F.V (Poliéster Reforzado Con Fibra De Vidrio) con capacidad para atender una población de diez a quince (10 a 15) habitantes, (incluye: accesorios internos, material filtrante para el FAFA que garanticen un área superficial de contacto ≥ 90m2/m3, tubería de PVC-S ø2" con accesorios y malla mosquitera doble. Volumen de 2,300-2,500 litros.</t>
  </si>
  <si>
    <t>S.T trampa de grasas prefabricado en P.R.F.V(Poliéster Reforzado con Fibra De Vidrio) con capacidad para atender una población de diez a quince (10 a 15) habitantes</t>
  </si>
  <si>
    <t>S.T. Sistema séptico y FAFA prefabricado en P.R.F.V (Poliéster Reforzado Con Fibra De Vidrio) con capacidad para atender una población de dieciséis a veinte (16 a 20) habitantes, (incluye: accesorios internos, material filtrante para el FAFA que garanticen un área superficial de contacto ≥ 90m2/m3, tubería de PVC-S ø2" con accesorios y malla mosquitera doble. Volumen de 3,000-3,300 litros.</t>
  </si>
  <si>
    <t>S.T  trampa de grasas prefabricado en P.R.F.V (Poliéster Reforzado con Fibra De Vidrio) con capacidad para atender una población de dieciséis a veinte (16 a 20) habitantes</t>
  </si>
  <si>
    <t>S.T. sistema séptico y FAFA prefabricado en P.R.F.V (Poliéster Reforzado Con Fibra De Vidrio) con capacidad para atender una población de veintI uno a treinta (21 a 30) habitantes, (incluye: accesorios internos, material filtrante para el FAFA que garanticen un área superficial de contacto ≥ 90m2/m3, tubería de PVC-S ø2" con accesorios y malla mosquitera doble. Volumen de 4,500-5,000 litros.</t>
  </si>
  <si>
    <t>S.T trampa de grasas prefabricado en P.R.F.V (Poliéster Reforzado con Fibra De Vidrio) con capacidad para atender una población de veintiuno a treinta (21 a 30) habitantes</t>
  </si>
  <si>
    <t>S.T. sistema séptico y FAFA prefabricado en P.R.F.V (Poliéster Reforzado Con Fibra De Vidrio) con capacidad para atender una población de treinta y uno a cuarenta (31 a 40) habitantes, (incluye: accesorios internos, material filtrante para el FAFA que garanticen un área superficial de contacto ≥ 90m2/m3, tubería de PVC-S ø2" con accesorios y malla mosquitera doble. Volumen de 6,000-6,500 litros.</t>
  </si>
  <si>
    <t>S.T trampa de grasas prefabricado en P.R.F.V (Poliéster Reforzado con Fibra De Vidrio) con capacidad para atender una población treinta y uno a cuarenta (31 a 40)
habitantes.</t>
  </si>
  <si>
    <t>S.T. sistema séptico y FAFA prefabricado en P.R.F.V (Poliéster Reforzado Con Fibra De Vidrio) con capacidad para atender una población de cuarenta y uno a cincuenta (40 a 50) habitantes, (incluye: accesorios internos, material filtrante para el FAFA que garanticen un área superficial de contacto ≥ 90m2/m3, tubería de PVC-S ø2" con accesorios y malla mosquitera doble. Volumen de 7,500-8,000 litros.</t>
  </si>
  <si>
    <t>S.T trampa de grasas prefabricado en P.R.F.V (Poliéster Reforzado con Fibra De Vidrio) con capacidad para atender una población de cuarenta y uno a cincuenta (41 a 50) habitantes</t>
  </si>
  <si>
    <t>S.T.sistema séptico y FAFA prefabricado en P.R.F.V (Poliéster Reforzado Con Fibra De Vidrio) con capacidad para atender una población de cincuenta y uno a setenta (51 a 70) habitantes, (incluye: accesorios internos, material filtrante para el FAFA que garanticen un área superficial de contacto ≥ 90m2/m3, tubería de PVC-S ø2" con accesorios y malla mosquitera doble. Volumen de 10,000-12,000 litros.</t>
  </si>
  <si>
    <t>S.T trampa de grasas prefabricado en P.R.F.V (Poliéster Reforzado con Fibra De Vidrio) con capacidad para atender una población de cincuenta y uno a setenta (51 a 70) habitantes.</t>
  </si>
  <si>
    <t>S.T.  sistema séptico y FAFA prefabricado en P.R.F.V (Poliéster Reforzado Con Fibra De Vidrio) con capacidad para atender una población de setenta y uno  a noventa (71 a 90) habitantes, (incluye: accesorios internos, material filtrante para el FAFA que garanticen un área superficial de contacto ≥ 90m2/m3, tubería de PVC-S ø2" con accesorios y malla mosquitera doble. Volumen &gt; 12,000 litros.</t>
  </si>
  <si>
    <t>S.T  trampa de grasas prefabricado en P.R.F.V (Poliéster Reforzado con Fibra De Vidrio) con capacidad para atender una población de setenta y uno a noventa (71 a 90) habitantes</t>
  </si>
  <si>
    <t>S.T. Canal de entrada elaborado en P.R.F.V (Poliéster Reforzado con Fibra de Vidrio), incluye reja de cribado, bandeja de escurrimiento, desarenador, caja de derivación y vertedero) Dimensiones  L=2,20m h=0,6 m a=0,4m</t>
  </si>
  <si>
    <t>S.T. Lecho de secado elaborado en P.R.F.V (Poliéster Reforzado con Fibra de Vidrio) Ø=1,2m h=1,0m. Incluye accesorios y cubiertas</t>
  </si>
  <si>
    <t>S.T. Válvula de bola de ø2" en PVC extremo liso para purga de lodos. Incluye accesorios.  (ver A.P.U)</t>
  </si>
  <si>
    <t>S.T. Válvula de bola de ø3" en pvc extremo liso para purga de lodos. Incluye accesorios  (ver A.P.U)</t>
  </si>
  <si>
    <t>S.T. Caja circular en tubería pvc-novafort de ø12" para válvula de purga. Incluye tapa en fibra de vidrio con manila sintética.  (ver A.P.U)</t>
  </si>
  <si>
    <t>S.T. Tubería pe c40 de ø2" con resistencia mínima de 110 psi, para descarga de efluente.  (ver A.P.U)</t>
  </si>
  <si>
    <t>S.T. Tubería pe c40 de ø3" con resistencia mínima de 80 psi, para descarga de efluente.  (ver A.P.U)</t>
  </si>
  <si>
    <t>S.T. Accesorios  ø2" (50mm) para empalme de tubería pvc-s y polietileno (pe - c40).  (ver A.P.U)</t>
  </si>
  <si>
    <t>S.T. Accesorios  ø3" (75mm) para empalme de tubería pvc-s y polietileno (pe - c40).  (ver A.P.U)</t>
  </si>
  <si>
    <t>S.T.I. ACCESORIOS  Ø3" (75mm) PARA TUBERÍA DE EXTRACCIÓN DE LODOS EN TANQUES EN TERRERO PLANO</t>
  </si>
  <si>
    <t>S.T. Geotextil nt referencia 1600.  (ver A.P.U)</t>
  </si>
  <si>
    <t>S.T. Cajas plásticas de gaseosa recicladas de 0,41mx0,34mx0,25m como medio de soporte</t>
  </si>
  <si>
    <t>S.T.  Tubería perforada para pozo de infiltración, (incluye accesorios) PVC-S Ø3"</t>
  </si>
  <si>
    <t>SUBTOTAL COSTOS DIRECTOS + MANO DE OBRA NO CALIFICADA</t>
  </si>
  <si>
    <t xml:space="preserve"> </t>
  </si>
  <si>
    <t>TOTAL COSTOS DIRECTOS SIN IVA EXCLUIBLE</t>
  </si>
  <si>
    <t>SUBTOTAL ( Costos Directos) CON IVA EXCLUIBLE</t>
  </si>
  <si>
    <t>APORTES EN DINERO CORANTIOQUIA</t>
  </si>
  <si>
    <t>APORTES EN DINERO CORANTIOQUIA SIN IVA EXCLUIBLE</t>
  </si>
  <si>
    <t>PERMISO VERTIMIENTOS</t>
  </si>
  <si>
    <t>TOTAL  CON IVA EXCLUIBLE</t>
  </si>
  <si>
    <t>TOTAL  SIN IVA EXCLUIBLE</t>
  </si>
  <si>
    <t>Valor unitario</t>
  </si>
  <si>
    <t>F</t>
  </si>
  <si>
    <t>OCULTAR</t>
  </si>
  <si>
    <t>DESCRIPCIÓN</t>
  </si>
  <si>
    <t>TRANSPORTE</t>
  </si>
  <si>
    <t>3≤ 9 PERS.</t>
  </si>
  <si>
    <t>10&lt;P≤15</t>
  </si>
  <si>
    <t>16&lt;P≤20</t>
  </si>
  <si>
    <t>21&lt;P≤30</t>
  </si>
  <si>
    <t>31&lt;P≤40</t>
  </si>
  <si>
    <t>41&lt;P≤50</t>
  </si>
  <si>
    <t>51&lt;P≤70</t>
  </si>
  <si>
    <t>71&lt;P≤90</t>
  </si>
  <si>
    <t>LISTADO DE USUARIOS BENEFICIARIOS SEGÚN LA INFORMACIÓN REPORTADA EN LAS "FICHAS DE ASIGNACIÓN Y UBICACIÓN DE TANQUES SÉPTICOS" - (AUNAR ESFUERZOS AUNAR ESFUERZOS PARA CONTRIBUÍR AL SANEAMIENTO HÍDRICO RURAL EN MUNICIPIOS DE LA JURISDICCIÓN DE CORANTIQOUIA  2018)</t>
  </si>
  <si>
    <t>FICHA No.</t>
  </si>
  <si>
    <t>Usuario</t>
  </si>
  <si>
    <t>Municipio</t>
  </si>
  <si>
    <t>Vereda / Resguardo Indígena</t>
  </si>
  <si>
    <t>No. de viviendas beneficiadas</t>
  </si>
  <si>
    <t>No personas atendidas</t>
  </si>
  <si>
    <t>Fuente Hídrica mas cercana</t>
  </si>
  <si>
    <t>Vivienda? SI/NO</t>
  </si>
  <si>
    <t>Distancia Horizontal 
T.Séptico-Sitio descarga (m)</t>
  </si>
  <si>
    <t>Disposición Efluente en Pozo de Absorción</t>
  </si>
  <si>
    <t xml:space="preserve">SITIIO DE DESCARGA </t>
  </si>
  <si>
    <t>Distancia Municipio - Vereda (Km)</t>
  </si>
  <si>
    <t>CAPACIDAD DE LOS SISTEMAS SEGÚN POBLACIÓN (P)</t>
  </si>
  <si>
    <t>Distancia Horizontal 
T. Séptico - Fuente (m)</t>
  </si>
  <si>
    <t>Distancia Horizontal 
T. Séptico - Pozo de Absorcion (m)</t>
  </si>
  <si>
    <t>Futuro Sitio de descarga</t>
  </si>
  <si>
    <t>DISPOSICIÓN EFLUENTE</t>
  </si>
  <si>
    <t>CAPACIDAD TRAMPA DE GRASAS PARA VIVIENDAS</t>
  </si>
  <si>
    <t>CAPACIDAD TRAMPA DE GRASAS PARA MULTIUSOS</t>
  </si>
  <si>
    <t>1500-1800</t>
  </si>
  <si>
    <t>2300-2500</t>
  </si>
  <si>
    <t>3000-3300</t>
  </si>
  <si>
    <t>4500-5000</t>
  </si>
  <si>
    <t>6000-6500</t>
  </si>
  <si>
    <t>7500-8000</t>
  </si>
  <si>
    <t>10000-12000</t>
  </si>
  <si>
    <t>&gt;12500</t>
  </si>
  <si>
    <t>F = Fuente
P = Pozo</t>
  </si>
  <si>
    <t>SI</t>
  </si>
  <si>
    <t>LONGITUD TUBERIA (m)</t>
  </si>
  <si>
    <t>f</t>
  </si>
  <si>
    <t>Promedio</t>
  </si>
  <si>
    <t>p</t>
  </si>
  <si>
    <t>APORTES PERCAPITA PARA AGUAS RESIDUALES DOMESTICAS</t>
  </si>
  <si>
    <t>SEGUN EL COBRO DE TASAS RETRIBUTIVAS (EEPPM y CORANTIOQUIA)</t>
  </si>
  <si>
    <t>P</t>
  </si>
  <si>
    <t>PARAMETRO</t>
  </si>
  <si>
    <t>INTERVALO</t>
  </si>
  <si>
    <t>VALOR SUGERIDO</t>
  </si>
  <si>
    <t>VALOR</t>
  </si>
  <si>
    <t>DBO (20C) (gr/hab-dia)</t>
  </si>
  <si>
    <t>25-80</t>
  </si>
  <si>
    <t>DBO (20C) (kg/hab-dia)</t>
  </si>
  <si>
    <t>No. Total de tanques</t>
  </si>
  <si>
    <t>SST (gr/hab-dia)</t>
  </si>
  <si>
    <t>30-100</t>
  </si>
  <si>
    <t>SST (kg/hab-dia)</t>
  </si>
  <si>
    <t>No. total viv. Beneficiadas</t>
  </si>
  <si>
    <t>Población Total beneficiada</t>
  </si>
  <si>
    <t>TOTAL POBLACION</t>
  </si>
  <si>
    <t>CARGA CONTAM. DBO (ton/dia)</t>
  </si>
  <si>
    <t>CARGA CONTAM. DBO (kg/dia)</t>
  </si>
  <si>
    <t>CARGA CONTAM. SST (ton/dia)</t>
  </si>
  <si>
    <t>CARGA CONTAM. SST (Kg/dia)</t>
  </si>
  <si>
    <t>TOTAL CARGA CONTAM.</t>
  </si>
  <si>
    <t>CARGA CONTAM. DBO (ton/año)</t>
  </si>
  <si>
    <t>CARGA CONTAM. SST (ton/año)</t>
  </si>
  <si>
    <t>Cantidad</t>
  </si>
  <si>
    <t xml:space="preserve">Cuando es cantidad se obtiene el valor total sin IVA como producto (multiplicación) de las columnas CAN/REN y valor unitario INCLUYE IVA </t>
  </si>
  <si>
    <t>Rendimiento</t>
  </si>
  <si>
    <t xml:space="preserve">Cuando es rendimiento se obtiene el valor total sin IVA como la relación (división) de las columnas CAN/REN y valor unitario INCLUYE IVA </t>
  </si>
  <si>
    <t>DESCRIPCION</t>
  </si>
  <si>
    <t>UN</t>
  </si>
  <si>
    <t>CAN/REN</t>
  </si>
  <si>
    <t>VALOR UNITARIO INCLUYE IVA</t>
  </si>
  <si>
    <t>IVA PARA TRÁMITE DE EXCLUSIÓN</t>
  </si>
  <si>
    <t>V/TOTAL SIN IVA</t>
  </si>
  <si>
    <t>V/TOTAL CON IVA</t>
  </si>
  <si>
    <t>Dos ayudantes (día)</t>
  </si>
  <si>
    <t>día (Rend)</t>
  </si>
  <si>
    <t>Herramienta menor (0.05 MO)</t>
  </si>
  <si>
    <t>gl</t>
  </si>
  <si>
    <r>
      <t>COSTO DIRECTO (m</t>
    </r>
    <r>
      <rPr>
        <b/>
        <vertAlign val="superscript"/>
        <sz val="10"/>
        <rFont val="Arial"/>
        <family val="2"/>
      </rPr>
      <t>3</t>
    </r>
    <r>
      <rPr>
        <b/>
        <sz val="10"/>
        <rFont val="Arial"/>
        <family val="2"/>
      </rPr>
      <t>)</t>
    </r>
  </si>
  <si>
    <t>Material expansivo</t>
  </si>
  <si>
    <t>kg</t>
  </si>
  <si>
    <t>Minero</t>
  </si>
  <si>
    <t>día</t>
  </si>
  <si>
    <t xml:space="preserve">Ayudante </t>
  </si>
  <si>
    <r>
      <t>LLENO Y APISONADO DE ZANJAS Y APIQUES CON MATERIAL SELECTO DE LA EXCAVACIÓN, INCLUYE ACARREO INTERNO (m</t>
    </r>
    <r>
      <rPr>
        <b/>
        <vertAlign val="superscript"/>
        <sz val="10"/>
        <rFont val="Arial"/>
        <family val="2"/>
      </rPr>
      <t>3</t>
    </r>
    <r>
      <rPr>
        <b/>
        <sz val="10"/>
        <rFont val="Arial"/>
        <family val="2"/>
      </rPr>
      <t>)</t>
    </r>
  </si>
  <si>
    <t xml:space="preserve">Mano de obra (dos ayudantes) </t>
  </si>
  <si>
    <r>
      <t>REGADA DE MATERIAL PROVENIENTE DE LA EXCAVACIÓN Y CONFORMACIÓN DEL TERRENO (m</t>
    </r>
    <r>
      <rPr>
        <b/>
        <vertAlign val="superscript"/>
        <sz val="10"/>
        <rFont val="Arial"/>
        <family val="2"/>
      </rPr>
      <t>3</t>
    </r>
    <r>
      <rPr>
        <b/>
        <sz val="10"/>
        <rFont val="Arial"/>
        <family val="2"/>
      </rPr>
      <t>)</t>
    </r>
  </si>
  <si>
    <t>Mano de obra  (1 Ayudante)</t>
  </si>
  <si>
    <t>S.T.I. TUBERÍA PVC-S DE  Ø2" (50 mm) INCLUYE ACCESORIOS (m).  conexiones externas de diferentes derivaciones de redes provenientes de vivenda</t>
  </si>
  <si>
    <t>Suministro de tuberia PVC-S Ø2"</t>
  </si>
  <si>
    <t>Accesorios</t>
  </si>
  <si>
    <t>Transporte</t>
  </si>
  <si>
    <t>viaje</t>
  </si>
  <si>
    <t>Soldadura y limpiador</t>
  </si>
  <si>
    <t>1/128 Galón</t>
  </si>
  <si>
    <t>Mano de obra (Oficial + 1 ayudante)/50m-día</t>
  </si>
  <si>
    <t>ml</t>
  </si>
  <si>
    <t>COSTO DIRECTO  (m)</t>
  </si>
  <si>
    <t>Purga lodos: 2 codo 45º en un tramo de 3 m. de longitud</t>
  </si>
  <si>
    <t>S.T.I. TUBERÍA PVC-S DE Ø3" (75 mm) INCLUYE ACCESORIOS (m). Y la purga VER ESQUEMA,conexiones externas de diferentes derivaciones</t>
  </si>
  <si>
    <t>Suministro de tuberia PVC-S Ø3"</t>
  </si>
  <si>
    <t>global</t>
  </si>
  <si>
    <t>Mano de obra (Oficial + ayudante)/40m-día</t>
  </si>
  <si>
    <t>COSTO DIRECTO (m)</t>
  </si>
  <si>
    <t xml:space="preserve">S.T.I. Tubería pvc-s de ø2" (50 mm). Trampa de grasa. Incluye accesorios </t>
  </si>
  <si>
    <t xml:space="preserve">S.T.I. DE SIFÓN S.R. DE 135° EN PVC-S  Ø3" PARA CONTROL DE OLORES.  (un) </t>
  </si>
  <si>
    <t>Suministro de Sifón S.R. de 135° en PVC-S Ø3"</t>
  </si>
  <si>
    <t>Suministro de Codo 45° de PVC-S Ø3" CXE</t>
  </si>
  <si>
    <t>Suministro de Codo 90° de PVC-S Ø3" CXE</t>
  </si>
  <si>
    <t>Mano de obra (Oficial)</t>
  </si>
  <si>
    <t>COSTO DIRECTO (un)</t>
  </si>
  <si>
    <t xml:space="preserve">S.T.I. DE SIFÓN S.R. DE 135° EN PVC-S  Ø4" PARA CONTROL DE OLORES.  (un) </t>
  </si>
  <si>
    <t>Suministro de Sifón S.R. de 135° en PVC-S Ø4"</t>
  </si>
  <si>
    <t>Suministro de Codo 45° de PVC-S Ø4" CXE</t>
  </si>
  <si>
    <t>Suministro de Codo 90° de PVC-S Ø4" CxE</t>
  </si>
  <si>
    <t>S.T.I. sistema séptico y FAFA prefabricado en P.R.F.V (Poliéster Reforzado Con Fibra De Vidrio) con capacidad para atender una población entre tres a nueve (3 a 9) habitantes(INCLUYE: ACCESORIOS INTERNOS, MATERIAL FILTRANTE PARA EL FAFA  EN POLIPROPILENO DE BAJA DENSIDAD QUE GARANTICEN UN ÁREA SUPERFICIAL DE CONTACTO ≥ DE 90m2/m3, TUBERÍA DE PVC-S Ø2" CON ACCESORIOS Y MALLA MOSQUITERA DOBLE Y TRANSPORTE Y ACARREO HASTA EL SITIO DE LAS OBRAS). ADICIONALMENTE INCLUYE EL PROCESO DE ARRANQUE Y PUESTA EN MARCHA DEL SISTEMA Y SUMINISTRO DE LODO PARA SU INOCULACIÓN (un). Volumen de 1,500-1,800 litros.</t>
  </si>
  <si>
    <t>sistema séptico y FAFA prefabricado en P.R.F.V (Poliéster Reforzado Con Fibra De Vidrio) con capacidad para atender una población entre tres a nueve (3 a 9) habitantes, (incluye: accesorios internos, material filtrante para el FAFA que garanticen un área superficial de contacto ≥ 90m2/m3, tubería de PVC-S ø2" con accesorios y malla mosquitera doble. Volumen de 1,500-1,800 litros.</t>
  </si>
  <si>
    <t>Suministro de Codo 90° de PVC-S Ø2"</t>
  </si>
  <si>
    <t>Buje de 4x3</t>
  </si>
  <si>
    <t>Malla mosquitera doble</t>
  </si>
  <si>
    <t>Transporte externo e interno</t>
  </si>
  <si>
    <t>COSTO SUMINISTRO Y TRANSPORTE (un)</t>
  </si>
  <si>
    <t>Mano de obra (Oficial + 2 ayudantes)</t>
  </si>
  <si>
    <t>dia</t>
  </si>
  <si>
    <t>COSTO INSTALACIÓN</t>
  </si>
  <si>
    <t>S.T.I. Trampa de grasas prefabricada en P.R.F.V (Poliéster Reforzado con Fibra De Vidrio) con capacidad para atender una población de tres a nueve (3 a 9) habitantes.</t>
  </si>
  <si>
    <t>Trampa de grasas prefabricada en P.R.F.V (Poliéster Reforzado con Fibra De Vidrio) con capacidad para atender una población de tres a nueve (3 a 9) habitantes.</t>
  </si>
  <si>
    <t>Suministro de Codo 90° de PVC-S Ø3"</t>
  </si>
  <si>
    <t>Unión para tubería sanitaria Ø3"</t>
  </si>
  <si>
    <t>S.T.I. sistema séptico y FAFA prefabricado en P.R.F.V (Poliéster Reforzado Con Fibra De Vidrio) con capacidad para  atender una población de diez a quince (10 a 15) habitantes (INCLUYE: ACCESORIOS INTERNOS, MATERIAL FILTRANTE PARA EL FAFA EN POLIPROPILENO DE BAJA DENSIDAD QUE GARANTICEN UN ÁREA SUPERFICIAL DE CONTACTO ≥ DE 90m2/m3, TUBERÍA DE PVC-S Ø2" CON ACCESORIOS Y MALLA MOSQUITERA DOBLE Y TRANSPORTE Y ACARREO HASTA EL SITIO DE LAS OBRAS). ADICIONALMENTE INCLUYE EL PROCESO DE ARRANQUE Y PUESTA EN MARCHA DEL SISTEMA Y SUMINISTRO DE LODO PARA SU INOCULACIÓN (un). Volumen de 2,300-2,500 litros.</t>
  </si>
  <si>
    <t>sistema séptico y FAFA prefabricado en P.R.F.V (Poliéster Reforzado Con Fibra De Vidrio) con capacidad para atender una población de diez a quince (10 a 15) habitantes, (incluye: accesorios internos, material filtrante para el FAFA que garanticen un área superficial de contacto ≥ 90m2/m3, tubería de PVC-S ø2" con accesorios y malla mosquitera doble. Volumen de 2,300-2,500 litros.</t>
  </si>
  <si>
    <t>S.T.I. Trampa de grasas prefabricada en P.R.F.V (Poliéster Reforzado con Fibra De Vidrio) con capacidad para atender una población de diez a quince (10 a 15) habitantes.</t>
  </si>
  <si>
    <t>Trampa de grasas prefabricada en P.R.F.V (Poliéster Reforzado con Fibra De Vidrio) con capacidad para atender una población de diez a quince (10 a 15) habitantes.</t>
  </si>
  <si>
    <t>S.T.I. sistema séptico y FAFA prefabricado en P.R.F.V (Poliéster Reforzado Con Fibra De Vidrio) con capacidad para atender una población de dieciséis a veinte (16 a 20) habitantes (INCLUYE: ACCESORIOS INTERNOS, MATERIAL FILTRANTE PARA EL FAFA EN POLIPROPILENO DE BAJA DENSIDAD QUE GARANTICEN UN ÁREA SUPERFICIAL DE CONTACTO ≥ DE 90m2/m3, TUBERÍA DE PVC-S Ø2" CON ACCESORIOS Y MALLA MOSQUITERA DOBLE Y TRANSPORTE Y ACARREO HASTA EL SITIO DE LAS OBRAS). ADICIONALMENTE INCLUYE EL PROCESO DE ARRANQUE Y PUESTA EN MARCHA DEL SISTEMA Y SUMINISTRO DE LODO PARA SU INOCULACIÓN (un). Volumen de 3,000-3,300 litros.</t>
  </si>
  <si>
    <t>sistema séptico y FAFA prefabricado en P.R.F.V (Poliéster Reforzado Con Fibra De Vidrio) con capacidad para atender una población de dieciséis a veinte (16 a 20) habitantes, (incluye: accesorios internos, material filtrante para el FAFA que garanticen un área superficial de contacto ≥ 90m2/m3, tubería de PVC-S ø2" con accesorios y malla mosquitera doble. Volumen de 3,000-3,300 litros.</t>
  </si>
  <si>
    <t>S.T.I. Trampa de grasas prefabricada en P.R.F.V (Poliéster Reforzado con Fibra De Vidrio) con capacidad para atender una población de dieciséis a veinte (16 a 20) habitantes.</t>
  </si>
  <si>
    <t>Trampa de grasas prefabricada en P.R.F.V (Poliéster Reforzado con Fibra De Vidrio) con capacidad para atender una población de dieciséis a veinte (16 a 20) habitantes.</t>
  </si>
  <si>
    <t>S.T.I. sistema séptico y FAFA prefabricado en P.R.F.V (Poliéster Reforzado Con Fibra De Vidrio) con capacidad para atender una población de veinti uno a treinta (21 a 30) habitantes (INCLUYE: ACCESORIOS INTERNOS, MATERIAL FILTRANTE PARA EL FAFA EN FORMA DE DISPOSITIVOS OCTOGONALES DE Ø 187 mm EN POLIPROPILENO DE BAJA DENSIDAD QUE GARANTICEN UN ÁREA SUPERFICIAL DE CONTACTO ≥ DE 90m2/m3, TUBERÍA DE PVC-S Ø2" CON ACCESORIOS Y MALLA MOSQUITERA DOBLE Y TRANSPORTE Y ACARREO HASTA EL SITIO DE LAS OBRAS). ADICIONALMENTE INCLUYE EL PROCESO DE ARRANQUE Y PUESTA EN MARCHA DEL SISTEMA Y SUMINISTRO DE LODO PARA SU INOCULACIÓN (un). Volumen de 4,500-5,000 litros</t>
  </si>
  <si>
    <t>sistema séptico y FAFA prefabricado en P.R.F.V (Poliéster Reforzado Con Fibra De Vidrio) con capacidad para atender una población de veinti uno a treinta (21 a 30) habitantes, (incluye: accesorios internos, material filtrante para el FAFA que garanticen un área superficial de contacto ≥ 90m2/m3, tubería de PVC-S ø2" con accesorios y malla mosquitera doble. Volumen de 4,500-5,000 litros.</t>
  </si>
  <si>
    <t>S.T.I. Trampa de grasas prefabricada en P.R.F.V (Poliéster Reforzado con Fibra De Vidrio) con capacidad para atender una población de veinti uno a treinta (21 a 30) habitantes.</t>
  </si>
  <si>
    <t>Trampa de grasas prefabricada en P.R.F.V (Poliéster Reforzado con Fibra De Vidrio) con capacidad para atender una población de veinti uno a treinta (21 a 30) habitantes.</t>
  </si>
  <si>
    <t>S.T.I. Ssistema séptico y FAFA prefabricado en P.R.F.V (Poliéster Reforzado Con Fibra De Vidrio) con capacidad para atender una población de treinta y uno a cuarenta (31 a 40) habitantes (INCLUYE: ACCESORIOS INTERNOS, MATERIAL FILTRANTE PARA EL FAFA EN FORMA DE DISPOSITIVOS OCTOGONALES DE Ø 187 mm EN POLIPROPILENO DE BAJA DENSIDAD QUE GARANTICEN UN ÁREA SUPERFICIAL DE CONTACTO ≥ DE 90m2/m3, TUBERÍA DE PVC-S Ø2" CON ACCESORIOS Y MALLA MOSQUITERA DOBLE Y TRANSPORTE Y ACARREO HASTA EL SITIO DE LAS OBRAS). ADICIONALMENTE INCLUYE EL PROCESO DE ARRANQUE Y PUESTA EN MARCHA DEL SISTEMA Y SUMINISTRO DE LODO PARA SU INOCULACIÓN (un). Volumen de 6,000-6,500 litros.</t>
  </si>
  <si>
    <t>sistema séptico y FAFA prefabricado en P.R.F.V (Poliéster Reforzado Con Fibra De Vidrio) con capacidad para atender una población de treinta y uno a cuarenta (31 a 40) habitantes, (incluye: accesorios internos, material filtrante para el FAFA que garanticen un área superficial de contacto ≥ 90m2/m3, tubería de PVC-S ø2" con accesorios y malla mosquitera doble. Volumen de 6,000-6,500 litros.</t>
  </si>
  <si>
    <t>buje de 4x3</t>
  </si>
  <si>
    <t>S.T.I. Trampa de grasas prefabricada en P.R.F.V (Poliéster Reforzado con Fibra De Vidrio) con capacidad para atender una población de treinta y uno a cuarenta (31 a 40) habitantes.</t>
  </si>
  <si>
    <t>Trampa de grasas prefabricada en P.R.F.V (Poliéster Reforzado con Fibra De Vidrio) con capacidad para atender una población de treinta y uno a cuarenta (31 a 40) habitantes.</t>
  </si>
  <si>
    <t>S.T.I. sistema séptico y FAFA prefabricado en P.R.F.V (Poliéster Reforzado Con Fibra De Vidrio) con capacidad para atender una población de cuarenta y uno a cincuenta (41 a 50) habitantes (INCLUYE: ACCESORIOS INTERNOS, MATERIAL FILTRANTE PARA EL FAFA EN FORMA DE DISPOSITIVOS OCTOGONALES DE Ø 187 mm EN POLIPROPILENO DE BAJA DENSIDAD QUE GARANTICEN UN ÁREA SUPERFICIAL DE CONTACTO ≥ DE 90m2/m3, TUBERÍA DE PVC-S Ø2" CON ACCESORIOS Y MALLA MOSQUITERA DOBLE Y TRANSPORTE Y ACARREO HASTA EL SITIO DE LAS OBRAS). ADICIONALMENTE INCLUYE EL PROCESO DE ARRANQUE Y PUESTA EN MARCHA DEL SISTEMA Y SUMINISTRO DE LODO PARA SU INOCULACIÓN (un). Volumen de 7,500-8,000 litros.</t>
  </si>
  <si>
    <t>sistema séptico y FAFA prefabricado en P.R.F.V (Poliéster Reforzado Con Fibra De Vidrio) con capacidad para atender una población de cuarenta y uno a cincuenta (41 a 50) habitantes, (incluye: accesorios internos, material filtrante para el FAFA que garanticen un área superficial de contacto ≥ 90m2/m3, tubería de PVC-S ø2" con accesorios y malla mosquitera doble. Volumen de 7,500-,8,000 litros.</t>
  </si>
  <si>
    <t>COSTO DIRECTO  (un)</t>
  </si>
  <si>
    <t>S.T.I. Trampa de grasas prefabricada en P.R.F.V (Poliéster Reforzado con Fibra De Vidrio) con capacidad para atender una población de cuarenta y uno a cuarenta (41 a 50) habitantes.</t>
  </si>
  <si>
    <t>Trampa de grasas prefabricada en P.R.F.V (Poliéster Reforzado con Fibra De Vidrio) con capacidad para atender una población de cuarenta y uno a cincuenta (41 a 50) habitantes.</t>
  </si>
  <si>
    <t>S.T.I. sistema séptico y FAFA prefabricado en P.R.F.V (Poliéster Reforzado Con Fibra De Vidrio) con capacidad para atender una población de cincuenta y uno a setenta (51 a 70) habitantes (INCLUYE: ACCESORIOS INTERNOS, MATERIAL FILTRANTE PARA EL FAFA EN FORMA DE DISPOSITIVOS OCTOGONALES DE Ø 187 mm EN POLIPROPILENO DE BAJA DENSIDAD QUE GARANTICEN UN ÁREA SUPERFICIAL DE CONTACTO ≥ DE 90m2/m3, TUBERÍA DE PVC-S Ø2" CON ACCESORIOS Y MALLA MOSQUITERA DOBLE Y TRANSPORTE Y ACARREO HASTA EL SITIO DE LAS OBRAS). ADICIONALMENTE INCLUYE EL PROCESO DE ARRANQUE Y PUESTA EN MARCHA DEL SISTEMA Y SUMINISTRO DE LODO PARA SU INOCULACIÓN (un). Volumen de 10,000-12,000 litros.</t>
  </si>
  <si>
    <t>sistema séptico y FAFA prefabricado en P.R.F.V (Poliéster Reforzado Con Fibra De Vidrio) con capacidad para atender una población de cincuenta y uno a setenta (51 a 70) habitantes, (incluye: accesorios internos, material filtrante para el FAFA que garanticen un área superficial de contacto ≥ 90m2/m3, tubería de PVC-S ø2" con accesorios y malla mosquitera doble. Volumen de 10,000-12,000 litros.</t>
  </si>
  <si>
    <t>S.T.I. Trampa de grasas prefabricada en P.R.F.V (Poliéster Reforzado con Fibra De Vidrio) con capacidad para atender una población de cincuenta y uno a setenta (51 a 70) habitantes.</t>
  </si>
  <si>
    <t>Trampa de grasas prefabricada en P.R.F.V (Poliéster Reforzado con Fibra De Vidrio) con capacidad para atender una población de cincuenta y uno a setenta (51 a 70) habitantes.</t>
  </si>
  <si>
    <t>S.T.I. sistema séptico y FAFA prefabricado en P.R.F.V (Poliéster Reforzado Con Fibra De Vidrio) con capacidad para atender una población de setenta y uno a noventa (71 a 90) habitantes (INCLUYE: ACCESORIOS INTERNOS, MATERIAL FILTRANTE PARA EL FAFA EN FORMA DE DISPOSITIVOS OCTOGONALES DE Ø 187 mm EN POLIPROPILENO DE BAJA DENSIDAD QUE GARANTICEN UN ÁREA SUPERFICIAL DE CONTACTO ≥ DE 90m2/m3, TUBERÍA DE PVC-S Ø2" CON ACCESORIOS Y MALLA MOSQUITERA DOBLE Y TRANSPORTE Y ACARREO HASTA EL SITIO DE LAS OBRAS). ADICIONALMENTE INCLUYE EL PROCESO DE ARRANQUE Y PUESTA EN MARCHA DEL SISTEMA Y SUMINISTRO DE LODO PARA SU INOCULACIÓN (un). Volumen &gt; 12,000 litros.</t>
  </si>
  <si>
    <t>Suministro sistema séptico y FAFA prefabricado en P.R.F.V (Poliéster Reforzado Con Fibra De Vidrio) con capacidad para atender una población de setenta y uno a noventa (71 a 90) habitantes, (incluye: accesorios internos, material filtrante para el FAFA que garanticen un área superficial de contacto ≥ 90m2/m3, tubería de PVC-S ø2" con accesorios y malla mosquitera doble. Volumen &gt; 12,000 litros.</t>
  </si>
  <si>
    <t>S.T.I. Trampa de grasas prefabricada en P.R.F.V (Poliéster Reforzado con Fibra De Vidrio) con capacidad para atender una población de setenta y uno a noventa (71 a 90) habitantes.</t>
  </si>
  <si>
    <t>Trampa de grasas prefabricada en P.R.F.V (Poliéster Reforzado con Fibra De Vidrio) con capacidad para atender una población de setenta y uno a noventa (71 a 90) habitantes.</t>
  </si>
  <si>
    <t>S.T.I. DE CANAL DE ENTRADA ELABORADO EN P.R.F.V (PLIÉSTER REFORZADO CON FIBRA DE VIDRIO), INCLUYE REJA DE CRIBADO, BANDEJA DE ESCURRIMIENTO, DESARENADOR, CAJA DE DERIVACIÓN Y VERTEDERO) DIMENSIONES  L=2,20m h=0,6 m a=0,4m</t>
  </si>
  <si>
    <t>Suministro de canal de entrada elaborado en P.R.F.V (Poliéster Reforzado con Fibra de Vidrio), incluye reja de cribado, bandeja de escurrimiento, desarenador, caja de derivación y vertedero) Dimensiones  L=2,20m h=0,6 m a=0,4m</t>
  </si>
  <si>
    <t>Mano de obra (Oficial + ayudante)</t>
  </si>
  <si>
    <t>S.T.I. De Lecho de secado elaborado en P.R.F.V (Poliéster Reforzado con Fibra de Vidrio) Ø=1,2m h=1,0m. Incluye accesorios y cubiertas</t>
  </si>
  <si>
    <t xml:space="preserve">Suministro de lecho de secado elaborado en P.R.F.V (Poliéster Reforzado con Fibra de Vidrio) Ø=1,2m h=1,0m. </t>
  </si>
  <si>
    <t>Techo tipo invernadero con cubierta en teja traslucida</t>
  </si>
  <si>
    <t>suministro de apoyos metálicos para techo tipo invernadero</t>
  </si>
  <si>
    <t xml:space="preserve">Tubería PVS S perforada Ø 4" </t>
  </si>
  <si>
    <t>Codo  90 PVC S  Ø4"</t>
  </si>
  <si>
    <t>TEE PVC  S  Ø 4"</t>
  </si>
  <si>
    <t>S.T.I. VÁLVULA DE BOLA DE Ø2" EN PVC EXTREMO LISO PARA PURGA DE LODOS. INCLUYE ACCESORIOS (un)</t>
  </si>
  <si>
    <t>Suministro válvula de bola de Ø2" en PVC</t>
  </si>
  <si>
    <t>Instalación (Oficial)</t>
  </si>
  <si>
    <t>Buje 3" X 2" en PVC-S</t>
  </si>
  <si>
    <t>Medio codo de 45°x2"</t>
  </si>
  <si>
    <t>Adaptadores macho de 2"</t>
  </si>
  <si>
    <t>Unión para tubería sanitaria Ø2"</t>
  </si>
  <si>
    <t>S.T.I. VÁLVULA DE BOLA DE Ø3" EN PVC EXTREMO LISO PARA PURGA DE LODOS. INCLUYE ACCESORIOS (un)</t>
  </si>
  <si>
    <t>Suministro válvula de bola de Ø3" en PVC</t>
  </si>
  <si>
    <t>Adaptador macho de 3"</t>
  </si>
  <si>
    <t>Medio codo de 45°x3</t>
  </si>
  <si>
    <t>S.T.I. CAJA CIRCULAR EN TUBERÍA PVC-NOVAFORT DE Ø12" PARA VÁLVULA DE PURGA. INCLUYE TAPA EN FIBRA DE VIDRIO CON MANILA SINTÉTICA (un)</t>
  </si>
  <si>
    <t>Extension de 50 cm en tuberia novafort de 12''</t>
  </si>
  <si>
    <t>Tapa en fibra de vidrio de 12'' de diámetro, con manila</t>
  </si>
  <si>
    <t>Mano de Obra (1 Oficial)</t>
  </si>
  <si>
    <t>S.T.I. TUBERÍA PE C40 DE Ø2" CON RESISTENCIA MÍNIMA DE 110 PSI, PARA DESCARGA DE EFLUENTE (m)</t>
  </si>
  <si>
    <t>Suministro de tubería de polietileno C40 - Ø2"</t>
  </si>
  <si>
    <t>Mano de obra (1 ayudante)</t>
  </si>
  <si>
    <t>S.T.I. TUBERÍA PE C40 DE Ø3" CON RESISTENCIA MÍNIMA DE 80 PSI, PARA DESCARGA DE EFLUENTE (m)</t>
  </si>
  <si>
    <t>Suministro de tubería de polietileno C40 - Ø3"</t>
  </si>
  <si>
    <t>S.T.I. ACCESORIOS  Ø2" (50mm) PARA EMPALME DE TUBERÍA PVC-S Y POLIETILENO (PE - C40) (un)</t>
  </si>
  <si>
    <t xml:space="preserve">Suministro de adaptador macho rápido en PE de Ø2" </t>
  </si>
  <si>
    <t xml:space="preserve">Suministro de adaptador hembra PVC de Ø2" </t>
  </si>
  <si>
    <t>Soldadura(1/32 galón), teflón (de 3/4"*1 m) y limpiador (1/32 galón)</t>
  </si>
  <si>
    <t>S.T.I. ACCESORIOS  Ø3" (75mm) PARA EMPALME DE TUBERÍA PVC-S Y POLIETILENO (PE - C40) (un)</t>
  </si>
  <si>
    <t xml:space="preserve">Suministro de adaptador macho rápido en PE de Ø3" </t>
  </si>
  <si>
    <t xml:space="preserve">Suministro de adaptador hembra PVC de Ø3" </t>
  </si>
  <si>
    <t xml:space="preserve">Suministro de Codo 90° PVC de Ø3" </t>
  </si>
  <si>
    <r>
      <t>S.T.I. GEOTEXTIL NT REFERENCIA 1600 (m</t>
    </r>
    <r>
      <rPr>
        <b/>
        <vertAlign val="superscript"/>
        <sz val="10"/>
        <rFont val="Arial"/>
        <family val="2"/>
      </rPr>
      <t>2</t>
    </r>
    <r>
      <rPr>
        <b/>
        <sz val="10"/>
        <rFont val="Arial"/>
        <family val="2"/>
      </rPr>
      <t>)</t>
    </r>
  </si>
  <si>
    <t>Suministro</t>
  </si>
  <si>
    <t>Mano de obra (Oficial + 1 ayudante)</t>
  </si>
  <si>
    <r>
      <t>COSTO DIRECTO (m</t>
    </r>
    <r>
      <rPr>
        <b/>
        <vertAlign val="superscript"/>
        <sz val="10"/>
        <rFont val="Arial"/>
        <family val="2"/>
      </rPr>
      <t>2</t>
    </r>
    <r>
      <rPr>
        <b/>
        <sz val="10"/>
        <rFont val="Arial"/>
        <family val="2"/>
      </rPr>
      <t>)</t>
    </r>
  </si>
  <si>
    <r>
      <t>S.T.I. CAJAS PLÁSTICAS DE GASEOSA RECICLADAS DE 0,41mx0,34mx0,25m COMO MEDIO DE SOPORTE (m</t>
    </r>
    <r>
      <rPr>
        <b/>
        <vertAlign val="superscript"/>
        <sz val="10"/>
        <rFont val="Arial"/>
        <family val="2"/>
      </rPr>
      <t>3</t>
    </r>
    <r>
      <rPr>
        <b/>
        <sz val="10"/>
        <rFont val="Arial"/>
        <family val="2"/>
      </rPr>
      <t>)</t>
    </r>
  </si>
  <si>
    <t>Viaje</t>
  </si>
  <si>
    <t>Instalación (Ayudante)</t>
  </si>
  <si>
    <r>
      <t>COSTO DIRECTO  (m</t>
    </r>
    <r>
      <rPr>
        <b/>
        <vertAlign val="superscript"/>
        <sz val="10"/>
        <rFont val="Arial"/>
        <family val="2"/>
      </rPr>
      <t>3</t>
    </r>
    <r>
      <rPr>
        <b/>
        <sz val="10"/>
        <rFont val="Arial"/>
        <family val="2"/>
      </rPr>
      <t>)</t>
    </r>
  </si>
  <si>
    <t>S.T.I. TUBERÍA PERFORADA PARA POZO DE INFILTRACIÓN, PVC-S Ø2" INCLUYE ACCESORIOS (m)</t>
  </si>
  <si>
    <t>Suministro de tuberia PVC-S Ø2" perforada</t>
  </si>
  <si>
    <t>Instalación (Oficial + Ayudante)</t>
  </si>
  <si>
    <t>Accesorios codos de 90° PVC Ø2</t>
  </si>
  <si>
    <t>Accesorios "Y doble" PVC Ø2</t>
  </si>
  <si>
    <t>S.T.I. PINTURA EPÓXICA PARA PROTECCIÓN DE TUBERÍA EXPUESTA (GAL)</t>
  </si>
  <si>
    <t xml:space="preserve">Suministro de pintura epóxica para protección de tuberia expuesta </t>
  </si>
  <si>
    <t>galon</t>
  </si>
  <si>
    <t>Leyenda</t>
  </si>
  <si>
    <t>PAVCO</t>
  </si>
  <si>
    <t>Catalogo PAVCO</t>
  </si>
  <si>
    <t>Medio codo de 45°x3"</t>
  </si>
  <si>
    <t>Otros No PAVCO</t>
  </si>
  <si>
    <t>Proveedores</t>
  </si>
  <si>
    <t>https://www.hidroequipos.com.co/valvulas.html</t>
  </si>
  <si>
    <t>consulta telefonica FISSAS Y SIPAS tel: 3225262324                4 4446099</t>
  </si>
  <si>
    <t>https://www.homecenter.com.co/homecenter-co/category/cat5820029/tejas-traslucidas/</t>
  </si>
  <si>
    <t>Material triturado</t>
  </si>
  <si>
    <t>CAPACIDAD DEL SISTEMA</t>
  </si>
  <si>
    <r>
      <t xml:space="preserve">Suministro sistema séptico y FAFA  prefabricado en P.R.F.V (Poliéster  Reforzado Con Fibra  De Vidrio) con capacidad para atender una población de tres a nueve (3 a 9) habitantes, (incluye: accesorios internos, material filtrante para el FAFA que garanticen un área superficial de contacto  ≥ 90m2/m3, tubería de PVC-S ø2" con accesorios y malla mosquitera doble. </t>
    </r>
    <r>
      <rPr>
        <b/>
        <sz val="10"/>
        <color theme="1"/>
        <rFont val="Arial"/>
        <family val="2"/>
      </rPr>
      <t>Volumen de 1,500-1,800 litros</t>
    </r>
  </si>
  <si>
    <r>
      <t xml:space="preserve">Suministro sistema séptico y FAFA  prefabricado en P.R.F.V (Poliéster  Reforzado Con Fibra  De Vidrio) con capacidad para atender una población de diez a quince (10 a 15) habitantes, (incluye: accesorios internos, material filtrante para el FAFA que garanticen un área superficial de contacto  ≥ 90m2/m3, tubería de PVC-S ø2" con accesorios y malla mosquitera doble.  </t>
    </r>
    <r>
      <rPr>
        <b/>
        <sz val="10"/>
        <color theme="1"/>
        <rFont val="Arial"/>
        <family val="2"/>
      </rPr>
      <t>Volumen de 2,300-2,500 litros</t>
    </r>
  </si>
  <si>
    <t xml:space="preserve">                                                                                                                                                                                                       </t>
  </si>
  <si>
    <r>
      <t xml:space="preserve">Suministro sistema séptico y FAFA  prefabricado en P.R.F.V (Poliéster  Reforzado Con Fibra  De Vidrio) con capacidad para atender una población de dieciséis a veinte (16 a 20) habitantes, (incluye: accesorios internos, material filtrante para el FAFA que garanticen un área superficial de contacto  ≥ 90m2/m3, tubería de PVC-S ø2" con accesorios y malla mosquitera doble. </t>
    </r>
    <r>
      <rPr>
        <b/>
        <sz val="10"/>
        <color theme="1"/>
        <rFont val="Arial"/>
        <family val="2"/>
      </rPr>
      <t>Volumen de 3,000-3,300 litros</t>
    </r>
  </si>
  <si>
    <r>
      <t>Suministro sistema séptico y FAFA  prefabricado en P.R.F.V (Poliéster  Reforzado Con Fibra  De Vidrio) con capacidad para atender una población de veinti uno a treinta (21 a 30) habitantes, (incluye: accesorios internos, material filtrante para el FAFA que garanticen un área superficial de contacto  ≥ 90m2/m3, tubería de PVC-S ø2" con accesorios y malla mosquitera doble.</t>
    </r>
    <r>
      <rPr>
        <b/>
        <sz val="10"/>
        <color theme="1"/>
        <rFont val="Arial"/>
        <family val="2"/>
      </rPr>
      <t xml:space="preserve"> Volumen de 4,500-5,000 litros</t>
    </r>
  </si>
  <si>
    <r>
      <t xml:space="preserve">Suministro sistema séptico y FAFA  prefabricado en P.R.F.V (Poliéster  Reforzado Con Fibra  De Vidrio) con capacidad para atender una población de treinta y uno  a cuarenta (31 a 40) habitantes, (incluye: accesorios internos, material filtrante para el FAFA que garanticen un área superficial de contacto  ≥ 90m2/m3, tubería de PVC-S ø2" con accesorios y malla mosquitera doble. </t>
    </r>
    <r>
      <rPr>
        <b/>
        <sz val="10"/>
        <color theme="1"/>
        <rFont val="Arial"/>
        <family val="2"/>
      </rPr>
      <t>Volumen de 6,000-6,500 litros</t>
    </r>
    <r>
      <rPr>
        <sz val="10"/>
        <color theme="1"/>
        <rFont val="Arial"/>
        <family val="2"/>
      </rPr>
      <t xml:space="preserve">. </t>
    </r>
  </si>
  <si>
    <r>
      <t xml:space="preserve">Suministro sistema séptico y FAFA  prefabricado en P.R.F.V (Poliéster  Reforzado Con Fibra  De Vidrio) con capacidad para atender una población de cuarenta y uno a cincuenta (41 a 50) habitantes, (incluye: accesorios internos, material filtrante para el FAFA que garanticen un área superficial de contacto  ≥ 90m2/m3, tubería de PVC-S ø2" con accesorios y malla mosquitera doble. </t>
    </r>
    <r>
      <rPr>
        <b/>
        <sz val="10"/>
        <color theme="1"/>
        <rFont val="Arial"/>
        <family val="2"/>
      </rPr>
      <t>Volumen de 7,500-8,000 litros.</t>
    </r>
  </si>
  <si>
    <r>
      <t xml:space="preserve">Suministro sistema séptico y FAFA  prefabricado en P.R.F.V (Poliéster  Reforzado Con Fibra  De Vidrio) con capacidad para atender una población de cincuenta y uno a setenta (51 a 70) habitantes, (incluye: accesorios internos, material filtrante para el FAFA que garanticen un área superficial de contacto  ≥ 90m2/m3, tubería de PVC-S ø2" con accesorios y malla mosquitera doble. </t>
    </r>
    <r>
      <rPr>
        <b/>
        <sz val="10"/>
        <color theme="1"/>
        <rFont val="Arial"/>
        <family val="2"/>
      </rPr>
      <t>Volumen de 10,000-12,000 litros.</t>
    </r>
  </si>
  <si>
    <r>
      <t xml:space="preserve">Suministro sistema séptico y FAFA  prefabricado en P.R.F.V (Poliéster  Reforzado Con Fibra  De Vidrio) con capacidad para atender una población de setenta y uno a noventa (71 a 90) habitantes, (incluye: accesorios internos, material filtrante para el FAFA que garanticen un área superficial de contacto  ≥ 90m2/m3, tubería de PVC-S ø2" con accesorios y malla mosquitera doble. </t>
    </r>
    <r>
      <rPr>
        <b/>
        <sz val="10"/>
        <color theme="1"/>
        <rFont val="Arial"/>
        <family val="2"/>
      </rPr>
      <t>Volumen &gt; 12,000 litros.</t>
    </r>
  </si>
  <si>
    <t>Suministro de canal de entrada elaborado en P.R.F.V (Poliéster Reforzado con Fibra de Vidrio) L=2,20m</t>
  </si>
  <si>
    <t>NOTA: LOS PROMEDIOS INCLUYEN IVA DEL 19%</t>
  </si>
  <si>
    <t>PRECIOS UNITARIOSTRAMPAS DE GRASA 2023</t>
  </si>
  <si>
    <t>CAPACIDAD DE LA TRAMPA DE GRASA</t>
  </si>
  <si>
    <t>NOTA: LOS VALORES INCLUYEN IVA DEL 19%</t>
  </si>
  <si>
    <t>Ejercicio 1. Semáforo: Promedio de valores de cotización para tanques sépticos, canales de entrada y lechos de secado</t>
  </si>
  <si>
    <t>SUMINISTRO DE SISTEMA SÉPTICO DE ACUERDO A LA CAPACIDAD</t>
  </si>
  <si>
    <t>Análisis de datos</t>
  </si>
  <si>
    <t>VALOR CON IVA DEL 19%</t>
  </si>
  <si>
    <r>
      <rPr>
        <b/>
        <sz val="10"/>
        <color theme="1"/>
        <rFont val="Arial"/>
        <family val="2"/>
      </rPr>
      <t>Suministro</t>
    </r>
    <r>
      <rPr>
        <sz val="10"/>
        <color theme="1"/>
        <rFont val="Arial"/>
        <family val="2"/>
      </rPr>
      <t xml:space="preserve"> de </t>
    </r>
    <r>
      <rPr>
        <b/>
        <sz val="10"/>
        <color theme="1"/>
        <rFont val="Arial"/>
        <family val="2"/>
      </rPr>
      <t>canal de entrada</t>
    </r>
    <r>
      <rPr>
        <sz val="10"/>
        <color theme="1"/>
        <rFont val="Arial"/>
        <family val="2"/>
      </rPr>
      <t xml:space="preserve"> elaborado en P.R.F.V (Poliéster Reforzado con Fibra de Vidrio) L=2,20m</t>
    </r>
  </si>
  <si>
    <r>
      <rPr>
        <b/>
        <sz val="10"/>
        <color theme="1"/>
        <rFont val="Arial"/>
        <family val="2"/>
      </rPr>
      <t>Suministro</t>
    </r>
    <r>
      <rPr>
        <sz val="10"/>
        <color theme="1"/>
        <rFont val="Arial"/>
        <family val="2"/>
      </rPr>
      <t xml:space="preserve"> de</t>
    </r>
    <r>
      <rPr>
        <b/>
        <sz val="10"/>
        <color theme="1"/>
        <rFont val="Arial"/>
        <family val="2"/>
      </rPr>
      <t xml:space="preserve"> lecho de secado</t>
    </r>
    <r>
      <rPr>
        <sz val="10"/>
        <color theme="1"/>
        <rFont val="Arial"/>
        <family val="2"/>
      </rPr>
      <t xml:space="preserve"> elaborado en P.R.F.V (Poliéster Reforzado con Fibra de Vidrio) Ø=1,2m h=1,0m. </t>
    </r>
  </si>
  <si>
    <t>Suministro de canal de entrada y lechos de secado</t>
  </si>
  <si>
    <t>Valor empleado en la vigencia 2022</t>
  </si>
  <si>
    <t>Valor a emplear vigencia 2023 IPC</t>
  </si>
  <si>
    <t>110-IT2207-7799</t>
  </si>
  <si>
    <t>IPC 13,12%</t>
  </si>
  <si>
    <t>SUMINISTRO DE TRAMPA DE GRASA DE ACUERDO A LA CAPACIDAD</t>
  </si>
  <si>
    <t>Trampa de grasas prefabricada en P.R.F.V (Poliéster Reforzado con Fibra De Vidrio) con capacidad para atender una población de tres a nueve (3-9) habitantes.</t>
  </si>
  <si>
    <t>Trampa de grasas prefabricada en P.R.F.V (Poliéster Reforzado con Fibra De Vidrio) con capacidad para atender una población de diez a quince (10-15) habitantes.</t>
  </si>
  <si>
    <t>Remuneración del personal (jornales)</t>
  </si>
  <si>
    <t>Salario dia Oficial con prestaciones</t>
  </si>
  <si>
    <t>Salario dia Ayudante con prestaciones</t>
  </si>
  <si>
    <t>Salario dia 2 Ayudantes con prestaciones</t>
  </si>
  <si>
    <t xml:space="preserve">Salario Oficial + Ayudante dia con prestaciones </t>
  </si>
  <si>
    <t>Salario Oficial + 2 Ayudantes  dia</t>
  </si>
  <si>
    <t>Salario Oficial + 3 Ayudantes  dia</t>
  </si>
  <si>
    <t>Nota: De acuerdo al conocimiento de los profesionales en la ejecución de obra, el salario del oficial se considera como dos veces el salario de un ayudante, es decir que equivale a dos mínimos.</t>
  </si>
  <si>
    <t>RESUMEN</t>
  </si>
  <si>
    <t>SELECCIONAR EL MUNICIPIO Y EL PROMEDIO DE DISTANCIAS DE LAS VEREDAS PARA EL CONVENIO</t>
  </si>
  <si>
    <t>Municipio/Capacidad del sistema</t>
  </si>
  <si>
    <t>Sistema de 1500-1800</t>
  </si>
  <si>
    <t>Sistema de 2300-2500</t>
  </si>
  <si>
    <t>Sistema de 3000-3300</t>
  </si>
  <si>
    <t>Sistema de 4500-5000</t>
  </si>
  <si>
    <t>Sistema de 6000-6500</t>
  </si>
  <si>
    <t>Sistema de 7500-8000</t>
  </si>
  <si>
    <t>Sistema de 10000-12000</t>
  </si>
  <si>
    <t>Sistema mayor de 12000</t>
  </si>
  <si>
    <t>Santa Bárbara</t>
  </si>
  <si>
    <t>Distancia vereda &lt; 10km</t>
  </si>
  <si>
    <t>Promedio de las distancias veredales a la cabecera</t>
  </si>
  <si>
    <t>VALOR TRANSPORTE CONVENIO</t>
  </si>
  <si>
    <t>Cantidad tanques del convenio</t>
  </si>
  <si>
    <t>N° viajes x capacidad</t>
  </si>
  <si>
    <t>3=1+2</t>
  </si>
  <si>
    <t>Valor transporte por sistema</t>
  </si>
  <si>
    <t>6=5*3</t>
  </si>
  <si>
    <t>Valor Transporte por capacidad</t>
  </si>
  <si>
    <t>7=6/4</t>
  </si>
  <si>
    <t>Valor Transporte sistema por viaje</t>
  </si>
  <si>
    <t>Suma 6</t>
  </si>
  <si>
    <t>Valor total transporte</t>
  </si>
  <si>
    <t>Promedio 6 respecto 4</t>
  </si>
  <si>
    <t>VARIABLES</t>
  </si>
  <si>
    <t>ANÁLISIS DE DATOS</t>
  </si>
  <si>
    <t>Promedio (1)</t>
  </si>
  <si>
    <t>Promedio (2)</t>
  </si>
  <si>
    <t>Promedio (1) IPC 13,12%</t>
  </si>
  <si>
    <t>Promedio (2) IPC 13,12%</t>
  </si>
  <si>
    <r>
      <rPr>
        <b/>
        <sz val="10"/>
        <color theme="1"/>
        <rFont val="Arial"/>
        <family val="2"/>
      </rPr>
      <t>Transporte</t>
    </r>
    <r>
      <rPr>
        <sz val="10"/>
        <color theme="1"/>
        <rFont val="Arial"/>
        <family val="2"/>
      </rPr>
      <t xml:space="preserve"> por kilómetro recorrido para un sistema séptico y FAFA prefabricado en P.R.F.V (Poliéster  Reforzado Con Fibra  De Vidrio) con capacidad para atender una población de </t>
    </r>
    <r>
      <rPr>
        <b/>
        <sz val="10"/>
        <color theme="1"/>
        <rFont val="Arial"/>
        <family val="2"/>
      </rPr>
      <t>tres a nueve (3 a 9) habitantes. Volumen de 1.500-1.800 litros</t>
    </r>
  </si>
  <si>
    <r>
      <rPr>
        <b/>
        <sz val="10"/>
        <color theme="1"/>
        <rFont val="Arial"/>
        <family val="2"/>
      </rPr>
      <t>Transporte</t>
    </r>
    <r>
      <rPr>
        <sz val="10"/>
        <color theme="1"/>
        <rFont val="Arial"/>
        <family val="2"/>
      </rPr>
      <t xml:space="preserve"> por kilómetro recorrido para un sistema séptico y FAFA prefabricado en P.R.F.V (Poliéster  Reforzado Con Fibra  De Vidrio)con capacidad para atender una población de </t>
    </r>
    <r>
      <rPr>
        <b/>
        <sz val="10"/>
        <color theme="1"/>
        <rFont val="Arial"/>
        <family val="2"/>
      </rPr>
      <t>diez a quince (10 a 15) habitantes. Volumen de 2.300-2.500 litros.</t>
    </r>
  </si>
  <si>
    <r>
      <rPr>
        <b/>
        <sz val="10"/>
        <color theme="1"/>
        <rFont val="Arial"/>
        <family val="2"/>
      </rPr>
      <t>Transporte</t>
    </r>
    <r>
      <rPr>
        <sz val="10"/>
        <color theme="1"/>
        <rFont val="Arial"/>
        <family val="2"/>
      </rPr>
      <t xml:space="preserve"> por kilómetro recorrido para un sistema séptico y FAFA prefabricado en P.R.F.V (Poliéster  Reforzado Con Fibra  De Vidrio)con capacidad para atender una población </t>
    </r>
    <r>
      <rPr>
        <b/>
        <sz val="10"/>
        <color theme="1"/>
        <rFont val="Arial"/>
        <family val="2"/>
      </rPr>
      <t xml:space="preserve">dieciséis a veinte (16 a 20) habitantes.  Volumen de 3.000-3.300 litros. </t>
    </r>
  </si>
  <si>
    <r>
      <rPr>
        <b/>
        <sz val="10"/>
        <color theme="1"/>
        <rFont val="Arial"/>
        <family val="2"/>
      </rPr>
      <t xml:space="preserve">Transporte </t>
    </r>
    <r>
      <rPr>
        <sz val="10"/>
        <color theme="1"/>
        <rFont val="Arial"/>
        <family val="2"/>
      </rPr>
      <t>por kilómetro recorrido para un sistema séptico y FAFA prefabricado en P.R.F.V (Poliéster  Reforzado Con Fibra  De Vidrio)con capacidad para atender una población de v</t>
    </r>
    <r>
      <rPr>
        <b/>
        <sz val="10"/>
        <color theme="1"/>
        <rFont val="Arial"/>
        <family val="2"/>
      </rPr>
      <t>einti uno a treinta (21 a 30) habitantes.Volumen de 4.500-5.000 litros.</t>
    </r>
  </si>
  <si>
    <r>
      <rPr>
        <b/>
        <sz val="10"/>
        <color theme="1"/>
        <rFont val="Arial"/>
        <family val="2"/>
      </rPr>
      <t>Transporte</t>
    </r>
    <r>
      <rPr>
        <sz val="10"/>
        <color theme="1"/>
        <rFont val="Arial"/>
        <family val="2"/>
      </rPr>
      <t xml:space="preserve"> por kilómetro recorrido para un sistema séptico y FAFA prefabricado en P.R.F.V (Poliéster  Reforzado Con Fibra  De Vidrio)con capacidad para atender una población de</t>
    </r>
    <r>
      <rPr>
        <b/>
        <sz val="10"/>
        <color theme="1"/>
        <rFont val="Arial"/>
        <family val="2"/>
      </rPr>
      <t xml:space="preserve"> treinta y uno a cuarenta (31 a 40) habitantes.Volumen de6.000-6.500 litros.</t>
    </r>
  </si>
  <si>
    <r>
      <rPr>
        <b/>
        <sz val="10"/>
        <color theme="1"/>
        <rFont val="Arial"/>
        <family val="2"/>
      </rPr>
      <t>Transporte</t>
    </r>
    <r>
      <rPr>
        <sz val="10"/>
        <color theme="1"/>
        <rFont val="Arial"/>
        <family val="2"/>
      </rPr>
      <t xml:space="preserve"> por kilómetro recorrido para un sistema séptico y FAFA prefabricado en P.R.F.V (Poliéster  Reforzado Con Fibra  De Vidrio)con capacidad para atender una población de </t>
    </r>
    <r>
      <rPr>
        <b/>
        <sz val="10"/>
        <color theme="1"/>
        <rFont val="Arial"/>
        <family val="2"/>
      </rPr>
      <t>cuarenta y uno a cincuenta (41 a 50) habitantes. Volumen de 7.500-8.000 litros.</t>
    </r>
  </si>
  <si>
    <r>
      <rPr>
        <b/>
        <sz val="10"/>
        <color theme="1"/>
        <rFont val="Arial"/>
        <family val="2"/>
      </rPr>
      <t>Transporte</t>
    </r>
    <r>
      <rPr>
        <sz val="10"/>
        <color theme="1"/>
        <rFont val="Arial"/>
        <family val="2"/>
      </rPr>
      <t xml:space="preserve"> por kilómetro recorrido para un sistema séptico y FAFA prefabricado en P.R.F.V (Poliéster  Reforzado Con Fibra  De Vidrio)con capacidad para atender una población de  </t>
    </r>
    <r>
      <rPr>
        <b/>
        <sz val="10"/>
        <color theme="1"/>
        <rFont val="Arial"/>
        <family val="2"/>
      </rPr>
      <t>cincuenta y uno a setenta (51 a 70) habitantes. Volumen de 10.000-12.000 litros.</t>
    </r>
  </si>
  <si>
    <r>
      <rPr>
        <b/>
        <sz val="10"/>
        <color theme="1"/>
        <rFont val="Arial"/>
        <family val="2"/>
      </rPr>
      <t>Transporte</t>
    </r>
    <r>
      <rPr>
        <sz val="10"/>
        <color theme="1"/>
        <rFont val="Arial"/>
        <family val="2"/>
      </rPr>
      <t xml:space="preserve"> por kilómetro recorrido para un sistema séptico y FAFA prefabricado en P.R.F.V (Poliéster  Reforzado Con Fibra  De Vidrio)con capacidad para atender una población de  </t>
    </r>
    <r>
      <rPr>
        <b/>
        <sz val="10"/>
        <color theme="1"/>
        <rFont val="Arial"/>
        <family val="2"/>
      </rPr>
      <t xml:space="preserve"> setenta y uno a noventa (71 a 90) habitantes. Volumen &gt; 12.000 litros.</t>
    </r>
  </si>
  <si>
    <t>Transporte de Medellín a Cabeceras municipales: Valor unitario por kilómetro recorrido.</t>
  </si>
  <si>
    <t>Municipios Corantioquia</t>
  </si>
  <si>
    <t>Distancia [km]</t>
  </si>
  <si>
    <t>Medellín</t>
  </si>
  <si>
    <t>P2</t>
  </si>
  <si>
    <t>Bello</t>
  </si>
  <si>
    <t>Envigado</t>
  </si>
  <si>
    <t>Itagüí</t>
  </si>
  <si>
    <t>Sabaneta</t>
  </si>
  <si>
    <t>La Estrella</t>
  </si>
  <si>
    <t>Copacabana</t>
  </si>
  <si>
    <t>Caldas</t>
  </si>
  <si>
    <t>Girardota</t>
  </si>
  <si>
    <t>Heliconia</t>
  </si>
  <si>
    <t>San Jerónimo</t>
  </si>
  <si>
    <t>Armenia</t>
  </si>
  <si>
    <t>Angelópolis</t>
  </si>
  <si>
    <t>San Pedro de los Milagros</t>
  </si>
  <si>
    <t>Amagá</t>
  </si>
  <si>
    <t>Barbosa</t>
  </si>
  <si>
    <t>Ebéjico</t>
  </si>
  <si>
    <t>Donmatías</t>
  </si>
  <si>
    <t>Sopetrán</t>
  </si>
  <si>
    <t>Entrerríos</t>
  </si>
  <si>
    <t>Montebello</t>
  </si>
  <si>
    <t>Santa Fe de Antioquia</t>
  </si>
  <si>
    <t>Fredonia</t>
  </si>
  <si>
    <t>Titiribí</t>
  </si>
  <si>
    <t>Venecia</t>
  </si>
  <si>
    <t>Belmira</t>
  </si>
  <si>
    <t>Olaya</t>
  </si>
  <si>
    <t>Santa Rosa de Osos</t>
  </si>
  <si>
    <t>Liborina</t>
  </si>
  <si>
    <t>La Pintada</t>
  </si>
  <si>
    <t>Anzá</t>
  </si>
  <si>
    <t>Cisneros</t>
  </si>
  <si>
    <t>Gómez Plata</t>
  </si>
  <si>
    <t>Concordia</t>
  </si>
  <si>
    <t>Buriticá</t>
  </si>
  <si>
    <t>Yolombó</t>
  </si>
  <si>
    <t>Caicedo</t>
  </si>
  <si>
    <t>Salgar</t>
  </si>
  <si>
    <t>Hispania</t>
  </si>
  <si>
    <t>Carolina del Príncipe</t>
  </si>
  <si>
    <t>Tarso</t>
  </si>
  <si>
    <t>Valparaíso</t>
  </si>
  <si>
    <t>Ciudad Bolívar</t>
  </si>
  <si>
    <t>Támesis</t>
  </si>
  <si>
    <t>Jericó</t>
  </si>
  <si>
    <t>Sabanalarga</t>
  </si>
  <si>
    <t>Andes</t>
  </si>
  <si>
    <t>Pueblorrico</t>
  </si>
  <si>
    <t>Betulia</t>
  </si>
  <si>
    <t>Betania</t>
  </si>
  <si>
    <t>Yarumal</t>
  </si>
  <si>
    <t>Caramanta</t>
  </si>
  <si>
    <t>Guadalupe</t>
  </si>
  <si>
    <t>San José de la Montaña</t>
  </si>
  <si>
    <t>Yalí</t>
  </si>
  <si>
    <t>Jardín</t>
  </si>
  <si>
    <t>Maceo</t>
  </si>
  <si>
    <t>San Andrés de Cuerquia</t>
  </si>
  <si>
    <t>Angostura</t>
  </si>
  <si>
    <t>Campamento</t>
  </si>
  <si>
    <t>Caracolí</t>
  </si>
  <si>
    <t>Amalfi</t>
  </si>
  <si>
    <t>Vegachí</t>
  </si>
  <si>
    <t>P1</t>
  </si>
  <si>
    <t>Valdivia</t>
  </si>
  <si>
    <t>Toledo</t>
  </si>
  <si>
    <t>Anorí</t>
  </si>
  <si>
    <t>Briceño</t>
  </si>
  <si>
    <t>Puerto Berrío</t>
  </si>
  <si>
    <t>Remedios</t>
  </si>
  <si>
    <t>Ituango</t>
  </si>
  <si>
    <t>Segovia</t>
  </si>
  <si>
    <t>Tarazá</t>
  </si>
  <si>
    <t>Puerto Nare</t>
  </si>
  <si>
    <t>Cáceres</t>
  </si>
  <si>
    <t>Caucasia</t>
  </si>
  <si>
    <t>Yondó</t>
  </si>
  <si>
    <t>Nechí</t>
  </si>
  <si>
    <t>El Bagre</t>
  </si>
  <si>
    <t>Zaragoza</t>
  </si>
  <si>
    <r>
      <rPr>
        <b/>
        <sz val="10"/>
        <rFont val="Arial"/>
        <family val="2"/>
      </rPr>
      <t>Nota: Distancias tomadas de:</t>
    </r>
    <r>
      <rPr>
        <sz val="10"/>
        <rFont val="Arial"/>
        <family val="2"/>
      </rPr>
      <t xml:space="preserve"> https://www.antioquiadatos.gov.co/index.php/1-6-distancias-y-tiempos-por-carretera-desde-medellin-hasta-los-demas-municipios-de-antioquia-ano-2017</t>
    </r>
  </si>
  <si>
    <t xml:space="preserve">Transporte de cabeceras municipales a sitio de instalación zona veredal. </t>
  </si>
  <si>
    <t>Transporte interno</t>
  </si>
  <si>
    <t>Valor del transporte por cada pozo con capacidad de 3 a 9 personas. Volumen de 1,500-1,800 litros.</t>
  </si>
  <si>
    <t>Valor del transporte por cada pozo con capacidad 10 a 15 personas. Volumen de 2,300-2,500 litros.</t>
  </si>
  <si>
    <t>Valor del transporte por cada pozo con capacidad 16 a 20 personas. Volumen de 3,000-3,300 litros.</t>
  </si>
  <si>
    <t>Valor del transporte por cada pozo con capacidad 21 a 30 personas. Volumen de 4,500-5,000 litros.</t>
  </si>
  <si>
    <t>Valor del transporte por cada pozo con capacidad 31 a 40 personas. Volumen de 6,000-6,500 litros.</t>
  </si>
  <si>
    <t>Valor del transporte por cada pozo con capacidad 41 a 50 personas. Volumen de 7,500-8,000 litros.</t>
  </si>
  <si>
    <t>Valor del transporte por cada pozo con capacidad 51 a 70 personas. Volumen de 10,000-12,000 litros.</t>
  </si>
  <si>
    <t>Valor del transporte por cada pozo con capacidad 71 a 90 personas. Volumen &gt; 12,000 litros.</t>
  </si>
  <si>
    <t>Valor promedio de Medellín a cada cabecera Municipal &lt; 50 km</t>
  </si>
  <si>
    <t>Distancia vereda &gt;= 10 km</t>
  </si>
  <si>
    <t>1.</t>
  </si>
  <si>
    <t>1.1</t>
  </si>
  <si>
    <t>1.2</t>
  </si>
  <si>
    <t>1.3</t>
  </si>
  <si>
    <t>2.</t>
  </si>
  <si>
    <t>UTILIDAD</t>
  </si>
  <si>
    <t>%</t>
  </si>
  <si>
    <t>Promedio del transporte según distancia de las veredas del municipio</t>
  </si>
  <si>
    <t>Suministro de tuberia PVC-S Ø4"</t>
  </si>
  <si>
    <t xml:space="preserve">S.T.I. TUBERÍA PVC-S DE Ø4'' (100 mm) INCLUYE ACCESORIOS (m) </t>
  </si>
  <si>
    <t>NO REPORTA VALOR</t>
  </si>
  <si>
    <t>Media Geométrica 1</t>
  </si>
  <si>
    <t>Media Geométrica 2</t>
  </si>
  <si>
    <t>Mano de obra (Oficial + 1 ayudante)/40m-día</t>
  </si>
  <si>
    <t>VARIANZA</t>
  </si>
  <si>
    <t>D. ESTANDAR</t>
  </si>
  <si>
    <t>COEF. VARIACIÓN</t>
  </si>
  <si>
    <t>ANÁLISIS DE DATOS 1</t>
  </si>
  <si>
    <t>ANÁLISIS DE DATOS 2</t>
  </si>
  <si>
    <t>IPC 9,28%</t>
  </si>
  <si>
    <t>Valor a emplear vigencia 2024 IPC</t>
  </si>
  <si>
    <t>Variación</t>
  </si>
  <si>
    <t>PRECIOS UNITARIOS SISTEMAS SÉPTICOS 2024</t>
  </si>
  <si>
    <t>Valor usado 2023</t>
  </si>
  <si>
    <t>Valor a usar 2024</t>
  </si>
  <si>
    <t>Media Geométrica 3</t>
  </si>
  <si>
    <t>Valores a emplear vigencia 2024</t>
  </si>
  <si>
    <t xml:space="preserve">Promedio (1) </t>
  </si>
  <si>
    <t xml:space="preserve">Promedio (2) </t>
  </si>
  <si>
    <t>Total tanques de 1800</t>
  </si>
  <si>
    <t>Total Tanques &gt; 1800</t>
  </si>
  <si>
    <t xml:space="preserve">I. Tubería pvc-s de ø4" (100 mm). Incluye accesorios </t>
  </si>
  <si>
    <t>Concreto de limpieza e= 0.05 m de 2000 psi (140kg/cm²)</t>
  </si>
  <si>
    <t>m³</t>
  </si>
  <si>
    <t>Concreto de 3000 psi (210 kg/cm²)  en placa de fondo</t>
  </si>
  <si>
    <t>Concreto de 3000 psi (210 kg/cm²)  en muros</t>
  </si>
  <si>
    <t>Mortero 1:4</t>
  </si>
  <si>
    <t xml:space="preserve">kg </t>
  </si>
  <si>
    <t>Herramienta menor</t>
  </si>
  <si>
    <t>glb</t>
  </si>
  <si>
    <t>h</t>
  </si>
  <si>
    <t>Mezcladora de trompo</t>
  </si>
  <si>
    <t>Parrilla en varilla 3/8 cada 10 cm para la tapa</t>
  </si>
  <si>
    <t>Acero de refuerzo en varilla 3/8 cada 10 cm en malla</t>
  </si>
  <si>
    <t>Marco en angulo de2"x1/8</t>
  </si>
  <si>
    <t>Formaleta metalica</t>
  </si>
  <si>
    <t>Mano de obra (Oficial + Ayudante)</t>
  </si>
  <si>
    <t xml:space="preserve">T.I. Pintura epóxica para protección de tuberia expuesta </t>
  </si>
  <si>
    <t>S.T.I Caja de inspección</t>
  </si>
  <si>
    <t>I. De sifón S.R. De 135° en pvc-s  ø3" para control de olores (pozo)</t>
  </si>
  <si>
    <t>S.T. De sifón s.r. De 135° en pvc-s  ø3" para control de olores  (ver A.P.U) (pozo)</t>
  </si>
  <si>
    <t>I. De sifón S.R. De 135° en pvc-s  ø3" para control de olores (trampa grasa)</t>
  </si>
  <si>
    <t>S.T. De sifón s.r. De 135° en pvc-s  ø3" para control de olores  (ver A.P.U) (trampa grasa)</t>
  </si>
  <si>
    <t>Arena de concreto</t>
  </si>
  <si>
    <t>Arena de pega</t>
  </si>
  <si>
    <t>Triturado 3/4</t>
  </si>
  <si>
    <t>Alambre recocido (negro) No.18</t>
  </si>
  <si>
    <t>Agua</t>
  </si>
  <si>
    <t xml:space="preserve">Alambre negro #18 </t>
  </si>
  <si>
    <t>Malla electrosoldada 084 (4,0x4,0mm) 15x15 cm x14m2</t>
  </si>
  <si>
    <t>Ángulo 2x1/8 x 6m</t>
  </si>
  <si>
    <t>Varilla de hierro corrugado 3/8 x 6 m</t>
  </si>
  <si>
    <t>Cemento gris x50kg</t>
  </si>
  <si>
    <t>https://www.homecenter.com.co/homecenter-co/product/13846/cemento-argos-gris-50kg/13846/</t>
  </si>
  <si>
    <t>https://www.homecenter.com.co/homecenter-co/product/295420/sika-101-mortero-plus-recubrimiento-impermeable-gris-25kg/295420/</t>
  </si>
  <si>
    <t>https://www.epm.com.co/content/dam/epm/clientes-y-usuarios/aguas/tarifas-aguas/2024/05-tarifas-aguas-fact-may-2024.pdf</t>
  </si>
  <si>
    <t xml:space="preserve">Aditivo impermeabilizante </t>
  </si>
  <si>
    <t>Consulta telefónica a Urifer tel: 4448982</t>
  </si>
  <si>
    <t>https://www.homecenter.com.co/homecenter-co/product/43266/malla-15x15cm-40mm-xx-084-6x235m/43266/</t>
  </si>
  <si>
    <t>https://gyj.com.co/malambo/alambre-recocido-malambo-trefilados.html</t>
  </si>
  <si>
    <t xml:space="preserve">Concreto de 3000 psi (210 kg/cm²)  en tapa </t>
  </si>
  <si>
    <t>Sika 101 Mortero plus x 25 kg</t>
  </si>
  <si>
    <t>Dosificación 1:4</t>
  </si>
  <si>
    <t xml:space="preserve">Mortero </t>
  </si>
  <si>
    <t xml:space="preserve">Concreto </t>
  </si>
  <si>
    <t>2000 psi (140 kg/cm2)</t>
  </si>
  <si>
    <t>3000 psi (210 kg/cm2)</t>
  </si>
  <si>
    <t>Material expansivo (agente demoledor/cemento expansivo)</t>
  </si>
  <si>
    <t>Suministro de apoyos metálicos para techo tipo invernadero</t>
  </si>
  <si>
    <t>S.T.I. I.Construcción de CAJA de inspección en concreto 210 kg/cm2 (3000 psi), con dimensiones 0,30x0,30x0,40m (medidas internas) con espesor en muros e=0,10m. Incluye tapa de 0,35x0,35m en concreto en e=0,05m, con ángulo de 2"x1/8" y parrilla en varilla 3/8, mortero 1:4 con impermeabilizante integral de morteros, acero de refuerzo, concreto de limpieza de 140 kg/cm2 (2000 psi), transporte y acarreo hasta el sitio de obra y todos los elementos necesarios para su correcta construcción y funcionamiento. La excavación, se pagará en su respectivo item.</t>
  </si>
  <si>
    <t>Ver informe técnico: xxx</t>
  </si>
  <si>
    <t>Excavación manual en material común y/o suelo rocoso hasta 4 m de profundidad, bajo cualquier grado de humedad</t>
  </si>
  <si>
    <t>https://www.homecenter.com.co/homecenter-co/product/251420/agente-demoledor-cras-10kg-balde/251420/</t>
  </si>
  <si>
    <t>verificar</t>
  </si>
  <si>
    <t>https://www.homecenter.com.co/homecenter-co/product/149167/geotextil-nt-1600s-1mt-largo-x-35mt-ancho/149167/</t>
  </si>
  <si>
    <t>Se actualiza el valor de acuerdo al IPC 5,2%</t>
  </si>
  <si>
    <t>Pintura Epóxica Blanco 1 Galón - Homecenter.com.co</t>
  </si>
  <si>
    <t>el dato fue sacado de los APUS establecidos por el INVIAS para el valle de aburra en 2024, sumado al IPC (5,2%)</t>
  </si>
  <si>
    <t>https://www.homecenter.com.co/homecenter-co/product/84303/varilla-corrugada-g60-w-3-3-8-pulg-x-6m/84303/</t>
  </si>
  <si>
    <t xml:space="preserve">https://www.homecenter.com.co/homecenter-co/product/89828/angulo-6m-x-2-x-1-8-pulg/89828/
</t>
  </si>
  <si>
    <t>Valor a usar 2025</t>
  </si>
  <si>
    <t>110-COE2501-3474</t>
  </si>
  <si>
    <t>Fibraguas SAS</t>
  </si>
  <si>
    <t>Fibraguas 110-COE2501-3474</t>
  </si>
  <si>
    <t>110-COE2501-3492</t>
  </si>
  <si>
    <t>Fibrasing SAS</t>
  </si>
  <si>
    <t xml:space="preserve">Fibrasing 
110-COE2501-3492
</t>
  </si>
  <si>
    <t>SoloFibras</t>
  </si>
  <si>
    <t>110-COE2502-3672</t>
  </si>
  <si>
    <t>Corantioquia indexado</t>
  </si>
  <si>
    <t>110-IT2407-5980</t>
  </si>
  <si>
    <t>SoloFibras
110-COE2502-3672</t>
  </si>
  <si>
    <t>Corantioquia
110-IT2407-5980</t>
  </si>
  <si>
    <t>sin dato</t>
  </si>
  <si>
    <t>MaproAguas SAS</t>
  </si>
  <si>
    <t>MAPROAGUAS</t>
  </si>
  <si>
    <t>IPB SAS</t>
  </si>
  <si>
    <t>Idefibras</t>
  </si>
  <si>
    <t>MEDIANA</t>
  </si>
  <si>
    <t>IDEFIBRAS</t>
  </si>
  <si>
    <t>IPB
110-COE2502-4165</t>
  </si>
  <si>
    <t>110-COE2502-4165</t>
  </si>
  <si>
    <t>110-COE2502-4194</t>
  </si>
  <si>
    <t>maproaguas
110-COE2502-4194</t>
  </si>
  <si>
    <t>110-COE2502-4196</t>
  </si>
  <si>
    <t>IDEFIBRAS SAS
110-COE2502-4196</t>
  </si>
  <si>
    <r>
      <rPr>
        <b/>
        <sz val="8"/>
        <color theme="1"/>
        <rFont val="Arial"/>
        <family val="2"/>
      </rPr>
      <t>Suministro</t>
    </r>
    <r>
      <rPr>
        <sz val="8"/>
        <color theme="1"/>
        <rFont val="Arial"/>
        <family val="2"/>
      </rPr>
      <t xml:space="preserve"> sistema séptico y FAFA  prefabricado en P.R.F.V (Poliéster  Reforzado Con Fibra  De Vidrio) con capacidad para atender una población de </t>
    </r>
    <r>
      <rPr>
        <b/>
        <sz val="8"/>
        <color theme="1"/>
        <rFont val="Arial"/>
        <family val="2"/>
      </rPr>
      <t>tres a nueve (3 a 9)</t>
    </r>
    <r>
      <rPr>
        <sz val="8"/>
        <color theme="1"/>
        <rFont val="Arial"/>
        <family val="2"/>
      </rPr>
      <t xml:space="preserve"> </t>
    </r>
    <r>
      <rPr>
        <b/>
        <sz val="8"/>
        <color theme="1"/>
        <rFont val="Arial"/>
        <family val="2"/>
      </rPr>
      <t>habitantes</t>
    </r>
    <r>
      <rPr>
        <sz val="8"/>
        <color theme="1"/>
        <rFont val="Arial"/>
        <family val="2"/>
      </rPr>
      <t>, (incluye: accesorios internos, material filtrante para el FAFA que garanticen un área superficial de contacto  ≥ 90m2/m3, tubería de PVC-S ø2" con accesorios y malla mosquitera doble. Recogido en fábrica. Volumen de 1.500-1.800 Litros.</t>
    </r>
  </si>
  <si>
    <r>
      <rPr>
        <b/>
        <sz val="8"/>
        <color theme="1"/>
        <rFont val="Arial"/>
        <family val="2"/>
      </rPr>
      <t>Suministro</t>
    </r>
    <r>
      <rPr>
        <sz val="8"/>
        <color theme="1"/>
        <rFont val="Arial"/>
        <family val="2"/>
      </rPr>
      <t xml:space="preserve"> sistema séptico y FAFA  prefabricado en P.R.F.V (Poliéster  Reforzado Con Fibra  De Vidrio) con capacidad para atender una población de </t>
    </r>
    <r>
      <rPr>
        <b/>
        <sz val="8"/>
        <color theme="1"/>
        <rFont val="Arial"/>
        <family val="2"/>
      </rPr>
      <t>diez a quince (10 a 15) habitantes</t>
    </r>
    <r>
      <rPr>
        <sz val="8"/>
        <color theme="1"/>
        <rFont val="Arial"/>
        <family val="2"/>
      </rPr>
      <t>, (incluye: accesorios internos, material filtrante para el FAFA que garanticen un área superficial de contacto  ≥ 90m2/m3, tubería de PVC-S ø2" con accesorios y malla mosquitera doble.Recogido en fábrica. Volumen de 2.300-2.500 Litros.</t>
    </r>
  </si>
  <si>
    <r>
      <rPr>
        <b/>
        <sz val="8"/>
        <color theme="1"/>
        <rFont val="Arial"/>
        <family val="2"/>
      </rPr>
      <t>Suministro</t>
    </r>
    <r>
      <rPr>
        <sz val="8"/>
        <color theme="1"/>
        <rFont val="Arial"/>
        <family val="2"/>
      </rPr>
      <t xml:space="preserve"> sistema séptico y FAFA  prefabricado en P.R.F.V (Poliéster  Reforzado Con Fibra  De Vidrio) con capacidad para atender una población de </t>
    </r>
    <r>
      <rPr>
        <b/>
        <sz val="8"/>
        <color theme="1"/>
        <rFont val="Arial"/>
        <family val="2"/>
      </rPr>
      <t>dieciséis a veinte (16 a 20) habitantes</t>
    </r>
    <r>
      <rPr>
        <sz val="8"/>
        <color theme="1"/>
        <rFont val="Arial"/>
        <family val="2"/>
      </rPr>
      <t>, (incluye: accesorios internos, material filtrante para el FAFA que garanticen un área superficial de contacto  ≥ 90m2/m3, tubería de PVC-S ø2" con accesorios y malla mosquitera doble. Recogido en fábrica. Volumen de 3.000-3.300 Litros.</t>
    </r>
  </si>
  <si>
    <r>
      <rPr>
        <b/>
        <sz val="8"/>
        <color theme="1"/>
        <rFont val="Arial"/>
        <family val="2"/>
      </rPr>
      <t>Suministro</t>
    </r>
    <r>
      <rPr>
        <sz val="8"/>
        <color theme="1"/>
        <rFont val="Arial"/>
        <family val="2"/>
      </rPr>
      <t xml:space="preserve"> sistema séptico y FAFA  prefabricado en P.R.F.V (Poliéster  Reforzado Con Fibra  De Vidrio) con capacidad para atender una población de</t>
    </r>
    <r>
      <rPr>
        <b/>
        <sz val="8"/>
        <color theme="1"/>
        <rFont val="Arial"/>
        <family val="2"/>
      </rPr>
      <t xml:space="preserve"> veinti uno a treinta (21 a 30) habitantes</t>
    </r>
    <r>
      <rPr>
        <sz val="8"/>
        <color theme="1"/>
        <rFont val="Arial"/>
        <family val="2"/>
      </rPr>
      <t>, (incluye: accesorios internos, material filtrante para el FAFA que garanticen un área superficial de contacto  ≥ 90m2/m3, tubería de PVC-S ø2" con accesorios y malla mosquitera doble. Recogido en fábrica. Volumen de 4.500-5.000 Litros.</t>
    </r>
  </si>
  <si>
    <r>
      <rPr>
        <b/>
        <sz val="8"/>
        <color theme="1"/>
        <rFont val="Arial"/>
        <family val="2"/>
      </rPr>
      <t>Suministro</t>
    </r>
    <r>
      <rPr>
        <sz val="8"/>
        <color theme="1"/>
        <rFont val="Arial"/>
        <family val="2"/>
      </rPr>
      <t xml:space="preserve"> sistema séptico y FAFA  prefabricado en P.R.F.V (Poliéster  Reforzado Con Fibra  De Vidrio) con capacidad para atender una población de</t>
    </r>
    <r>
      <rPr>
        <b/>
        <sz val="8"/>
        <color theme="1"/>
        <rFont val="Arial"/>
        <family val="2"/>
      </rPr>
      <t xml:space="preserve"> treinta y uno  a cuarenta (31 a 40) habitantes</t>
    </r>
    <r>
      <rPr>
        <sz val="8"/>
        <color theme="1"/>
        <rFont val="Arial"/>
        <family val="2"/>
      </rPr>
      <t>, (incluye: accesorios internos, material filtrante para el FAFA que garanticen un área superficial de contacto  ≥ 90m2/m3, tubería de PVC-S ø2" con accesorios y malla mosquitera doble. Recogido en fábrica. Volumen de 6.000-6.500 Litros.</t>
    </r>
  </si>
  <si>
    <r>
      <rPr>
        <b/>
        <sz val="8"/>
        <color theme="1"/>
        <rFont val="Arial"/>
        <family val="2"/>
      </rPr>
      <t>Suministro</t>
    </r>
    <r>
      <rPr>
        <sz val="8"/>
        <color theme="1"/>
        <rFont val="Arial"/>
        <family val="2"/>
      </rPr>
      <t xml:space="preserve"> sistema séptico y FAFA  prefabricado en P.R.F.V (Poliéster  Reforzado Con Fibra  De Vidrio) con capacidad para atender una población de </t>
    </r>
    <r>
      <rPr>
        <b/>
        <sz val="8"/>
        <color theme="1"/>
        <rFont val="Arial"/>
        <family val="2"/>
      </rPr>
      <t>cuarenta y uno a cincuenta (41 a 50) habitantes</t>
    </r>
    <r>
      <rPr>
        <sz val="8"/>
        <color theme="1"/>
        <rFont val="Arial"/>
        <family val="2"/>
      </rPr>
      <t>, (incluye: accesorios internos, material filtrante para el FAFA que garanticen un área superficial de contacto  ≥ 90m2/m3, tubería de PVC-S ø2" con accesorios y malla mosquitera doble. Recogido en fábrica. Volumen de 7.500-8.000 Litros.</t>
    </r>
  </si>
  <si>
    <r>
      <rPr>
        <b/>
        <sz val="8"/>
        <color theme="1"/>
        <rFont val="Arial"/>
        <family val="2"/>
      </rPr>
      <t>Suministro</t>
    </r>
    <r>
      <rPr>
        <sz val="8"/>
        <color theme="1"/>
        <rFont val="Arial"/>
        <family val="2"/>
      </rPr>
      <t xml:space="preserve"> sistema séptico y FAFA  prefabricado en P.R.F.V (Poliéster  Reforzado Con Fibra  De Vidrio) con capacidad para atender una población de</t>
    </r>
    <r>
      <rPr>
        <b/>
        <sz val="8"/>
        <color theme="1"/>
        <rFont val="Arial"/>
        <family val="2"/>
      </rPr>
      <t xml:space="preserve"> cincuenta y uno a setenta (51 a 70) habitantes</t>
    </r>
    <r>
      <rPr>
        <sz val="8"/>
        <color theme="1"/>
        <rFont val="Arial"/>
        <family val="2"/>
      </rPr>
      <t>, (incluye: accesorios internos, material filtrante para el FAFA que garanticen un área superficial de contacto  ≥ 90m2/m3, tubería de PVC-S ø2" con accesorios y malla mosquitera doble. Recogido en fábrica. Volumen de 10.000-12.000 Litros.</t>
    </r>
  </si>
  <si>
    <r>
      <rPr>
        <b/>
        <sz val="8"/>
        <color theme="1"/>
        <rFont val="Arial"/>
        <family val="2"/>
      </rPr>
      <t>Suministro</t>
    </r>
    <r>
      <rPr>
        <sz val="8"/>
        <color theme="1"/>
        <rFont val="Arial"/>
        <family val="2"/>
      </rPr>
      <t xml:space="preserve"> de </t>
    </r>
    <r>
      <rPr>
        <b/>
        <sz val="8"/>
        <color theme="1"/>
        <rFont val="Arial"/>
        <family val="2"/>
      </rPr>
      <t>canal de entrada</t>
    </r>
    <r>
      <rPr>
        <sz val="8"/>
        <color theme="1"/>
        <rFont val="Arial"/>
        <family val="2"/>
      </rPr>
      <t xml:space="preserve"> elaborado en P.R.F.V (Poliéster Reforzado con Fibra de Vidrio) L=2,20m</t>
    </r>
  </si>
  <si>
    <r>
      <rPr>
        <b/>
        <sz val="8"/>
        <color theme="1"/>
        <rFont val="Arial"/>
        <family val="2"/>
      </rPr>
      <t>Suministro</t>
    </r>
    <r>
      <rPr>
        <sz val="8"/>
        <color theme="1"/>
        <rFont val="Arial"/>
        <family val="2"/>
      </rPr>
      <t xml:space="preserve"> de</t>
    </r>
    <r>
      <rPr>
        <b/>
        <sz val="8"/>
        <color theme="1"/>
        <rFont val="Arial"/>
        <family val="2"/>
      </rPr>
      <t xml:space="preserve"> lecho de secado</t>
    </r>
    <r>
      <rPr>
        <sz val="8"/>
        <color theme="1"/>
        <rFont val="Arial"/>
        <family val="2"/>
      </rPr>
      <t xml:space="preserve"> elaborado en P.R.F.V (Poliéster Reforzado con Fibra de Vidrio) Ø=1,2m h=1,0m. </t>
    </r>
  </si>
  <si>
    <r>
      <rPr>
        <b/>
        <sz val="6"/>
        <color theme="1"/>
        <rFont val="Arial"/>
        <family val="2"/>
      </rPr>
      <t>Transporte</t>
    </r>
    <r>
      <rPr>
        <sz val="6"/>
        <color theme="1"/>
        <rFont val="Arial"/>
        <family val="2"/>
      </rPr>
      <t xml:space="preserve"> por kilómetro recorrido para un sistema séptico y FAFA prefabricado en P.R.F.V (Poliéster  Reforzado Con Fibra  De Vidrio) con capacidad para atender una población de </t>
    </r>
    <r>
      <rPr>
        <b/>
        <sz val="6"/>
        <color theme="1"/>
        <rFont val="Arial"/>
        <family val="2"/>
      </rPr>
      <t>tres a nueve (3 a 9) habitantes. Volumen de 1.500-1.800 litros</t>
    </r>
  </si>
  <si>
    <r>
      <rPr>
        <b/>
        <sz val="6"/>
        <color theme="1"/>
        <rFont val="Arial"/>
        <family val="2"/>
      </rPr>
      <t>Transporte</t>
    </r>
    <r>
      <rPr>
        <sz val="6"/>
        <color theme="1"/>
        <rFont val="Arial"/>
        <family val="2"/>
      </rPr>
      <t xml:space="preserve"> por kilómetro recorrido para un sistema séptico y FAFA prefabricado en P.R.F.V (Poliéster  Reforzado Con Fibra  De Vidrio)con capacidad para atender una población de </t>
    </r>
    <r>
      <rPr>
        <b/>
        <sz val="6"/>
        <color theme="1"/>
        <rFont val="Arial"/>
        <family val="2"/>
      </rPr>
      <t>diez a quince (10 a 15) habitantes. Volumen de 2.300-2.500 litros.</t>
    </r>
  </si>
  <si>
    <r>
      <rPr>
        <b/>
        <sz val="6"/>
        <color theme="1"/>
        <rFont val="Arial"/>
        <family val="2"/>
      </rPr>
      <t>Transporte</t>
    </r>
    <r>
      <rPr>
        <sz val="6"/>
        <color theme="1"/>
        <rFont val="Arial"/>
        <family val="2"/>
      </rPr>
      <t xml:space="preserve"> por kilómetro recorrido para un sistema séptico y FAFA prefabricado en P.R.F.V (Poliéster  Reforzado Con Fibra  De Vidrio)con capacidad para atender una población </t>
    </r>
    <r>
      <rPr>
        <b/>
        <sz val="6"/>
        <color theme="1"/>
        <rFont val="Arial"/>
        <family val="2"/>
      </rPr>
      <t xml:space="preserve">dieciséis a veinte (16 a 20) habitantes.  Volumen de 3.000-3.300 litros. </t>
    </r>
  </si>
  <si>
    <r>
      <rPr>
        <b/>
        <sz val="6"/>
        <color theme="1"/>
        <rFont val="Arial"/>
        <family val="2"/>
      </rPr>
      <t xml:space="preserve">Transporte </t>
    </r>
    <r>
      <rPr>
        <sz val="6"/>
        <color theme="1"/>
        <rFont val="Arial"/>
        <family val="2"/>
      </rPr>
      <t>por kilómetro recorrido para un sistema séptico y FAFA prefabricado en P.R.F.V (Poliéster  Reforzado Con Fibra  De Vidrio)con capacidad para atender una población de v</t>
    </r>
    <r>
      <rPr>
        <b/>
        <sz val="6"/>
        <color theme="1"/>
        <rFont val="Arial"/>
        <family val="2"/>
      </rPr>
      <t>einti uno a treinta (21 a 30) habitantes.Volumen de 4.500-5.000 litros.</t>
    </r>
  </si>
  <si>
    <r>
      <rPr>
        <b/>
        <sz val="6"/>
        <color theme="1"/>
        <rFont val="Arial"/>
        <family val="2"/>
      </rPr>
      <t>Transporte</t>
    </r>
    <r>
      <rPr>
        <sz val="6"/>
        <color theme="1"/>
        <rFont val="Arial"/>
        <family val="2"/>
      </rPr>
      <t xml:space="preserve"> por kilómetro recorrido para un sistema séptico y FAFA prefabricado en P.R.F.V (Poliéster  Reforzado Con Fibra  De Vidrio)con capacidad para atender una población de</t>
    </r>
    <r>
      <rPr>
        <b/>
        <sz val="6"/>
        <color theme="1"/>
        <rFont val="Arial"/>
        <family val="2"/>
      </rPr>
      <t xml:space="preserve"> treinta y uno a cuarenta (31 a 40) habitantes.Volumen de6.000-6.500 litros.</t>
    </r>
  </si>
  <si>
    <r>
      <rPr>
        <b/>
        <sz val="6"/>
        <color theme="1"/>
        <rFont val="Arial"/>
        <family val="2"/>
      </rPr>
      <t>Transporte</t>
    </r>
    <r>
      <rPr>
        <sz val="6"/>
        <color theme="1"/>
        <rFont val="Arial"/>
        <family val="2"/>
      </rPr>
      <t xml:space="preserve"> por kilómetro recorrido para un sistema séptico y FAFA prefabricado en P.R.F.V (Poliéster  Reforzado Con Fibra  De Vidrio)con capacidad para atender una población de </t>
    </r>
    <r>
      <rPr>
        <b/>
        <sz val="6"/>
        <color theme="1"/>
        <rFont val="Arial"/>
        <family val="2"/>
      </rPr>
      <t>cuarenta y uno a cincuenta (41 a 50) habitantes. Volumen de 7.500-8.000 litros.</t>
    </r>
  </si>
  <si>
    <r>
      <rPr>
        <b/>
        <sz val="6"/>
        <color theme="1"/>
        <rFont val="Arial"/>
        <family val="2"/>
      </rPr>
      <t>Transporte</t>
    </r>
    <r>
      <rPr>
        <sz val="6"/>
        <color theme="1"/>
        <rFont val="Arial"/>
        <family val="2"/>
      </rPr>
      <t xml:space="preserve"> por kilómetro recorrido para un sistema séptico y FAFA prefabricado en P.R.F.V (Poliéster  Reforzado Con Fibra  De Vidrio)con capacidad para atender una población de  </t>
    </r>
    <r>
      <rPr>
        <b/>
        <sz val="6"/>
        <color theme="1"/>
        <rFont val="Arial"/>
        <family val="2"/>
      </rPr>
      <t>cincuenta y uno a setenta (51 a 70) habitantes. Volumen de 10.000-12.000 litros.</t>
    </r>
  </si>
  <si>
    <t>Valores a emplear vigencia 2025</t>
  </si>
  <si>
    <t>Analisis de datos</t>
  </si>
  <si>
    <t>mediana</t>
  </si>
  <si>
    <t>Valores empleados vigencia 2025</t>
  </si>
  <si>
    <t>190-MEM2501-201Jornal 2025</t>
  </si>
  <si>
    <t>Valores empleados vigencia 2025 según informe técnico XXXXX</t>
  </si>
  <si>
    <t>Ver informe técnico: XXXXXX</t>
  </si>
  <si>
    <t>Ver informe técnico:XXXXXXXX</t>
  </si>
  <si>
    <t>Variación 2024-2025</t>
  </si>
  <si>
    <t>Variación 2023-2024</t>
  </si>
  <si>
    <t>ESTUDIO DE MERCADO PARA TRAMPAS DE GRASA VIGENCIA 2025.</t>
  </si>
  <si>
    <t>1m3 = 1,400 kg</t>
  </si>
  <si>
    <t>40 kg</t>
  </si>
  <si>
    <t>x</t>
  </si>
  <si>
    <t>https://www.loencuentras.com.co/11-agregados-y-material-de-cantera</t>
  </si>
  <si>
    <t>S.T. Tubería pvc-s de ø4" (100 mm). Incluye accesorios (ver A.P.U)</t>
  </si>
  <si>
    <t xml:space="preserve">EXCAVACIÓN MANUAL de material heterogéneo DE 0-4 m., bajo cualquier grado de humedad. Incluye: roca descompuesta, bolas de roca de volumen inferior a 0.35 m³., incluye cargue y transporte interno y su medida será en el sitio. NO INCLUYE BOTADERO. </t>
  </si>
  <si>
    <t>Suministro de material  filtrante grava 1 1/2"</t>
  </si>
  <si>
    <t>S.T.I. De grava 1 1/2", para construcción de pozo de absorción. Incluye transporte interno y todo lo necesario para su correcta instalación.</t>
  </si>
  <si>
    <t xml:space="preserve">Suministro de grava de 1 1/2" </t>
  </si>
  <si>
    <t>Distancia Horizontal 
Vivienda - T. Séptico (3") en metros lineales</t>
  </si>
  <si>
    <t>Distancia Horizontal 
vivienda aTrampa de grasa y trampa de grasas al postratamiento (2")  (metros lineales)</t>
  </si>
  <si>
    <t>S.T.I. De grava 1 1/2" (e= 15 cms), para construcción de pozo de absorción. Incluye transporte interno y todo lo necesario para su correcta instalación.</t>
  </si>
  <si>
    <t>Cantidad permisos requeridos</t>
  </si>
  <si>
    <t>N/A</t>
  </si>
  <si>
    <t>Se actualiza con IPC 5,2% a corte del periodo 2024 (año corrido) o con catalogo Gerfor</t>
  </si>
  <si>
    <t>Ver informe técnico: 110-IT2503-2224</t>
  </si>
  <si>
    <t>DISCRIMINACION DE LOS COSTOS DE ADMINISTRACION, LOS IMPREVISTOS Y LA UTILIDAD</t>
  </si>
  <si>
    <t>COSTO DIRECTO SIN IVA EXCLUIBLE</t>
  </si>
  <si>
    <t>PLAZO</t>
  </si>
  <si>
    <t>ANTICIPO SOLICITADO</t>
  </si>
  <si>
    <t>Unidad</t>
  </si>
  <si>
    <t xml:space="preserve">Duracion </t>
  </si>
  <si>
    <t>Dedicacion</t>
  </si>
  <si>
    <t>Valor Unitario</t>
  </si>
  <si>
    <t>S. Social</t>
  </si>
  <si>
    <t>Valor Total</t>
  </si>
  <si>
    <t>Personal de obra</t>
  </si>
  <si>
    <t>Director de obra</t>
  </si>
  <si>
    <t>Mes</t>
  </si>
  <si>
    <t>Residente(s) de obra</t>
  </si>
  <si>
    <t>Ingeniero ambiental / SST</t>
  </si>
  <si>
    <t>1.8</t>
  </si>
  <si>
    <t>Almacenista(s)</t>
  </si>
  <si>
    <t>1.9</t>
  </si>
  <si>
    <t>Vigilante(s)</t>
  </si>
  <si>
    <t>Costos de servicios públicos y telecomunicaciones</t>
  </si>
  <si>
    <t>2.2</t>
  </si>
  <si>
    <t>Servicios publicos</t>
  </si>
  <si>
    <t>Comunicaciones</t>
  </si>
  <si>
    <t>3.</t>
  </si>
  <si>
    <t>Costos de dotación campamento e instalaciones provisionales</t>
  </si>
  <si>
    <t>3.1</t>
  </si>
  <si>
    <t>Campamento/oficinas/almacén</t>
  </si>
  <si>
    <t>4.</t>
  </si>
  <si>
    <t>Otros gastos generales</t>
  </si>
  <si>
    <t>4.1</t>
  </si>
  <si>
    <t>Viaticos personal profesional</t>
  </si>
  <si>
    <t>mes</t>
  </si>
  <si>
    <t>4.2</t>
  </si>
  <si>
    <t>Papelería, planos, permisos e insumos oficina</t>
  </si>
  <si>
    <t>4.3</t>
  </si>
  <si>
    <t>Valla informativa</t>
  </si>
  <si>
    <t>4.4</t>
  </si>
  <si>
    <t>Dotacion EPPS</t>
  </si>
  <si>
    <t>5.</t>
  </si>
  <si>
    <t>Garantias y gastos de legalizacion</t>
  </si>
  <si>
    <t>Tipo de Garantia</t>
  </si>
  <si>
    <t>Valores Asegurados</t>
  </si>
  <si>
    <t>Cobertura</t>
  </si>
  <si>
    <t>Tasa</t>
  </si>
  <si>
    <t>Prima (Incluido IVA)</t>
  </si>
  <si>
    <t>5.1</t>
  </si>
  <si>
    <t>Cumplimiento</t>
  </si>
  <si>
    <t>5.2</t>
  </si>
  <si>
    <t>Buen Manejo y Correcta Inversión del Anticipo</t>
  </si>
  <si>
    <t>100% del anticipo</t>
  </si>
  <si>
    <t>5.3</t>
  </si>
  <si>
    <t>Salarios y Prestaciones Sociales</t>
  </si>
  <si>
    <t>5.4</t>
  </si>
  <si>
    <t>Estabilidad y Calidad de la Obras</t>
  </si>
  <si>
    <t>5.5</t>
  </si>
  <si>
    <t>Responsabilidad Civil</t>
  </si>
  <si>
    <t>5.6</t>
  </si>
  <si>
    <t>Todo Riesgo en Construcción</t>
  </si>
  <si>
    <t>*</t>
  </si>
  <si>
    <t>5.7</t>
  </si>
  <si>
    <t>Gastos de expedición</t>
  </si>
  <si>
    <t>*Debido al riesgo moderado para la comunidad, no se considera necesario tener en cuenta la póliza Todo Riesgo en Construcción.</t>
  </si>
  <si>
    <t>6.</t>
  </si>
  <si>
    <t>Costos de impuestos o carga impositiva</t>
  </si>
  <si>
    <t>6.1</t>
  </si>
  <si>
    <t>6.2</t>
  </si>
  <si>
    <t>6.3</t>
  </si>
  <si>
    <t>6.4</t>
  </si>
  <si>
    <t>6.5</t>
  </si>
  <si>
    <t>6.6</t>
  </si>
  <si>
    <t>ADMINISTRACION</t>
  </si>
  <si>
    <t>IMPREVISTO</t>
  </si>
  <si>
    <t>cascajala</t>
  </si>
  <si>
    <t>cienaguita</t>
  </si>
  <si>
    <t>barro</t>
  </si>
  <si>
    <t>santa barbara</t>
  </si>
  <si>
    <t>pajonal</t>
  </si>
  <si>
    <t>juan esteban mejia marin</t>
  </si>
  <si>
    <t>luz helena salgado mejia</t>
  </si>
  <si>
    <t>victor hugo parra posada</t>
  </si>
  <si>
    <t>leidy yuliet ortiz colorado</t>
  </si>
  <si>
    <t>francisco luis ortiz betancur</t>
  </si>
  <si>
    <t>germin alberto gonzalez ortiz</t>
  </si>
  <si>
    <t>luz marina arboleda deossa</t>
  </si>
  <si>
    <t>francisco luis pareja diez</t>
  </si>
  <si>
    <t>yeny lorena arredondo rodriguez</t>
  </si>
  <si>
    <t>lina maria cardenas toro</t>
  </si>
  <si>
    <t>luis alberto zapata blandon</t>
  </si>
  <si>
    <t>fabio david zapata blandon</t>
  </si>
  <si>
    <t>rosa julia blandon granados</t>
  </si>
  <si>
    <t>ruben dario blandon agudelo</t>
  </si>
  <si>
    <t>clara ines zapata blandon</t>
  </si>
  <si>
    <t>SUELO</t>
  </si>
  <si>
    <t>TOTAL  A.U.</t>
  </si>
  <si>
    <t>ex</t>
  </si>
  <si>
    <t>MUN_ANG</t>
  </si>
  <si>
    <t>SEG_OBRA_</t>
  </si>
  <si>
    <t>ITEM</t>
  </si>
  <si>
    <t>CANTIDADES CONTRACTUALES</t>
  </si>
  <si>
    <t>CANTIDADES ACUMULADAS</t>
  </si>
  <si>
    <t>UND</t>
  </si>
  <si>
    <t>VL UNITARIO</t>
  </si>
  <si>
    <t>Subtotal instalación</t>
  </si>
  <si>
    <t>TOTAL</t>
  </si>
  <si>
    <t xml:space="preserve">I.Trampa de grasas prefabricada en P.R.F.V (Poliéster Reforzado con Fibra De Vidrio) con capacidad para atender una población de tres a nueve (3 a 9) habitantes.
</t>
  </si>
  <si>
    <t xml:space="preserve">.I. Pintura epóxica para protección de tuberia expuesta .I. Pintura epóxica para protección de tuberia expuesta </t>
  </si>
  <si>
    <t>Subtotal suministros</t>
  </si>
  <si>
    <t>AU</t>
  </si>
  <si>
    <t xml:space="preserve">CONTRATO OBRA PUBLICA - RETENCION EN LA FUENTE POR RENTA </t>
  </si>
  <si>
    <t>IMPUESTO DE SEGURIDAD - FONSET</t>
  </si>
  <si>
    <t>INDUSTRIA Y COMERCIO</t>
  </si>
  <si>
    <t>ESTAMPILLA PRO ADULTO MAYOR</t>
  </si>
  <si>
    <t>ESTAMPILLA PRO HOSPITAL</t>
  </si>
  <si>
    <t>TASA PRO RECREACION Y DEPORTE</t>
  </si>
  <si>
    <t>6.7</t>
  </si>
  <si>
    <t>6.8</t>
  </si>
  <si>
    <t>ESTAMPILLA PRO CULTURA</t>
  </si>
  <si>
    <t>ESTAMPILLA PRO JUSTICIA FAMILIAR</t>
  </si>
  <si>
    <t>VALOR INICIAL ($162.719.385)</t>
  </si>
  <si>
    <t>SAMC-004-2026</t>
  </si>
  <si>
    <t>SUMINISTRO, TRANSPORTE, INSTALACIÓN, PUESTA EN FUNCIONAMIENTO Y CAPACITACIÓN PARA LA OPERACIÓN DE SISTEMAS SÉPTICOS INDIVIDUALES PARA EL TRATAMIENTO DE AGUAS RESIDUALES DOMÉSTICAS EN LA ZONA RURAL DEL MUNICIPIO DE ANGELÓPOLIS, EN EL MARCO DEL CONVENIO INTERADMINISTRATIVO NO. 040-COV2509-33 SUSCRITO CON CORANTIOQUIA</t>
  </si>
  <si>
    <t xml:space="preserve">ANÁLISIS DE PRECIOS UNITARIOS (A.P.U)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</si>
</sst>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3">
    <numFmt numFmtId="5" formatCode="&quot;$&quot;\ #,##0;\-&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0.00;\-&quot;$&quot;#,##0.00"/>
    <numFmt numFmtId="165" formatCode="_-&quot;$&quot;* #,##0.00_-;\-&quot;$&quot;* #,##0.00_-;_-&quot;$&quot;* &quot;-&quot;??_-;_-@_-"/>
    <numFmt numFmtId="166" formatCode="_(* #,##0_);_(* \(#,##0\);_(* &quot;-&quot;_);_(@_)"/>
    <numFmt numFmtId="167" formatCode="_(&quot;$&quot;\ * #,##0.00_);_(&quot;$&quot;\ * \(#,##0.00\);_(&quot;$&quot;\ * &quot;-&quot;??_);_(@_)"/>
    <numFmt numFmtId="168" formatCode="_(* #,##0.00_);_(* \(#,##0.00\);_(* &quot;-&quot;??_);_(@_)"/>
    <numFmt numFmtId="169" formatCode="0.000"/>
    <numFmt numFmtId="170" formatCode="0.0"/>
    <numFmt numFmtId="171" formatCode="0.0%"/>
    <numFmt numFmtId="172" formatCode="#,##0.000"/>
    <numFmt numFmtId="173" formatCode="[$$-240A]\ #,##0"/>
    <numFmt numFmtId="174" formatCode="&quot;$&quot;\ #,##0"/>
    <numFmt numFmtId="175" formatCode="#."/>
    <numFmt numFmtId="176" formatCode="&quot;$&quot;#,##0\ ;\(&quot;$&quot;#,##0\)"/>
    <numFmt numFmtId="177" formatCode="_([$€]* #,##0.00_);_([$€]* \(#,##0.00\);_([$€]* &quot;-&quot;??_);_(@_)"/>
    <numFmt numFmtId="178" formatCode="#,##0.0___);\-#,##0.0___);* @___)"/>
    <numFmt numFmtId="179" formatCode="#,##0.0_____);\-#,##0.0_____);* @_____)"/>
    <numFmt numFmtId="180" formatCode="#,##0.0________;\-#,##0.0________;* @________"/>
    <numFmt numFmtId="181" formatCode="#,##0.0__________;\-#,##0.0__________;* @__________"/>
    <numFmt numFmtId="182" formatCode="#,##0.0____________;\-#,##0.0____________;* @____________"/>
    <numFmt numFmtId="183" formatCode="#,##0.0_______________);\-#,##0.0_______________);* @_______________)"/>
    <numFmt numFmtId="184" formatCode="#,##0.0%___);\-#,##0.0%___);* @___)"/>
    <numFmt numFmtId="185" formatCode="#,##0.0%_____);\-#,##0.0%_____);* @_____)"/>
    <numFmt numFmtId="186" formatCode="#,##0.0%________;\-#,##0.0%________;* @________"/>
    <numFmt numFmtId="187" formatCode="#,##0.0%__________;\-#,##0.0%__________;* @__________"/>
    <numFmt numFmtId="188" formatCode="#,##0.0%____________;\-#,##0.0%____________;* @____________"/>
    <numFmt numFmtId="189" formatCode="#,#00"/>
    <numFmt numFmtId="190" formatCode="_-* #,##0\ _P_t_s_-;\-* #,##0\ _P_t_s_-;_-* &quot;-&quot;??\ _P_t_s_-;_-@_-"/>
    <numFmt numFmtId="191" formatCode="_-* #,##0.00\ _P_t_s_-;\-* #,##0.00\ _P_t_s_-;_-* &quot;-&quot;??\ _P_t_s_-;_-@_-"/>
    <numFmt numFmtId="192" formatCode="#.00"/>
    <numFmt numFmtId="193" formatCode="_(&quot;$&quot;* #,##0.00_);_(&quot;$&quot;* \(#,##0.00\);_(&quot;$&quot;* &quot;-&quot;??_);_(@_)"/>
    <numFmt numFmtId="194" formatCode="_(&quot;C$&quot;* #,##0.00_);_(&quot;C$&quot;* \(#,##0.00\);_(&quot;C$&quot;* &quot;-&quot;??_);_(@_)"/>
    <numFmt numFmtId="195" formatCode="\$#,#00"/>
    <numFmt numFmtId="196" formatCode="#,##0.000;\-#,##0.000"/>
    <numFmt numFmtId="197" formatCode="#.##000"/>
    <numFmt numFmtId="198" formatCode="\$#,##0.00\ ;\(\$#,##0.00\)"/>
    <numFmt numFmtId="199" formatCode="&quot;$&quot;\ #,##0.00"/>
    <numFmt numFmtId="200" formatCode="[$$-240A]\ #,##0.00"/>
    <numFmt numFmtId="201" formatCode="_(&quot;$&quot;\ * #,##0_);_(&quot;$&quot;\ * \(#,##0\);_(&quot;$&quot;\ * &quot;-&quot;??_);_(@_)"/>
    <numFmt numFmtId="202" formatCode="_(&quot;$&quot;#,##0_);_(&quot;$&quot;*(#,##0\);_(&quot;$&quot;* &quot;-&quot;??_);_(@_)"/>
    <numFmt numFmtId="203" formatCode="_-[$$-240A]\ * #,##0.00_-;\-[$$-240A]\ * #,##0.00_-;_-[$$-240A]\ * &quot;-&quot;??_-;_-@_-"/>
    <numFmt numFmtId="204" formatCode="_ [$€-2]\ * #,##0.00_ ;_ [$€-2]\ * \-#,##0.00_ ;_ [$€-2]\ * &quot;-&quot;??_ "/>
    <numFmt numFmtId="205" formatCode="_ * #,##0.00_ ;_ * \-#,##0.00_ ;_ * &quot;-&quot;??_ ;_ @_ "/>
    <numFmt numFmtId="206" formatCode="&quot;$&quot;\ #,##0_);\(&quot;$&quot;\ #,##0\)"/>
    <numFmt numFmtId="207" formatCode="General\ &quot;meses&quot;"/>
    <numFmt numFmtId="208" formatCode="General\ &quot;dias&quot;"/>
    <numFmt numFmtId="209" formatCode="0%\ &quot;del Anticippo&quot;"/>
    <numFmt numFmtId="210" formatCode="&quot;$&quot;#,##0.00"/>
    <numFmt numFmtId="211" formatCode="_(&quot;$&quot;\ * #,##0.000_);_(&quot;$&quot;\ * \(#,##0.000\);_(&quot;$&quot;\ * &quot;-&quot;??_);_(@_)"/>
  </numFmts>
  <fonts count="88">
    <font>
      <sz val="10"/>
      <name val="Times New Roman"/>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indexed="8"/>
      <name val="Calibri"/>
      <family val="2"/>
    </font>
    <font>
      <sz val="11"/>
      <color indexed="8"/>
      <name val="Calibri"/>
      <family val="2"/>
    </font>
    <font>
      <sz val="10"/>
      <name val="Times New Roman"/>
      <family val="1"/>
    </font>
    <font>
      <sz val="10"/>
      <name val="Arial"/>
      <family val="2"/>
    </font>
    <font>
      <b/>
      <sz val="10"/>
      <name val="Arial"/>
      <family val="2"/>
    </font>
    <font>
      <sz val="8"/>
      <name val="Arial"/>
      <family val="2"/>
    </font>
    <font>
      <b/>
      <sz val="9"/>
      <color indexed="81"/>
      <name val="Tahoma"/>
      <family val="2"/>
    </font>
    <font>
      <sz val="9"/>
      <color indexed="81"/>
      <name val="Tahoma"/>
      <family val="2"/>
    </font>
    <font>
      <sz val="8"/>
      <color indexed="81"/>
      <name val="Tahoma"/>
      <family val="2"/>
    </font>
    <font>
      <sz val="10"/>
      <name val="Times New Roman"/>
      <family val="1"/>
    </font>
    <font>
      <sz val="9"/>
      <name val="Arial"/>
      <family val="2"/>
    </font>
    <font>
      <b/>
      <i/>
      <sz val="10"/>
      <name val="Arial"/>
      <family val="2"/>
    </font>
    <font>
      <sz val="10"/>
      <name val="MS Sans Serif"/>
      <family val="2"/>
    </font>
    <font>
      <b/>
      <sz val="8"/>
      <color indexed="81"/>
      <name val="Tahoma"/>
      <family val="2"/>
    </font>
    <font>
      <b/>
      <sz val="11"/>
      <name val="Arial"/>
      <family val="2"/>
    </font>
    <font>
      <sz val="10"/>
      <color indexed="10"/>
      <name val="Arial"/>
      <family val="2"/>
    </font>
    <font>
      <b/>
      <vertAlign val="superscript"/>
      <sz val="10"/>
      <name val="Arial"/>
      <family val="2"/>
    </font>
    <font>
      <b/>
      <sz val="10"/>
      <color indexed="9"/>
      <name val="Arial"/>
      <family val="2"/>
    </font>
    <font>
      <sz val="10"/>
      <color indexed="9"/>
      <name val="Arial"/>
      <family val="2"/>
    </font>
    <font>
      <b/>
      <sz val="1"/>
      <color indexed="8"/>
      <name val="Courier"/>
      <family val="3"/>
    </font>
    <font>
      <sz val="1"/>
      <color indexed="16"/>
      <name val="Courier"/>
      <family val="3"/>
    </font>
    <font>
      <sz val="10"/>
      <color indexed="24"/>
      <name val="Arial"/>
      <family val="2"/>
    </font>
    <font>
      <sz val="9"/>
      <color indexed="8"/>
      <name val="Arial"/>
      <family val="2"/>
    </font>
    <font>
      <sz val="1"/>
      <color indexed="8"/>
      <name val="Courier"/>
      <family val="3"/>
    </font>
    <font>
      <b/>
      <sz val="10"/>
      <color indexed="24"/>
      <name val="Arial"/>
      <family val="2"/>
    </font>
    <font>
      <sz val="8"/>
      <color indexed="24"/>
      <name val="Arial"/>
      <family val="2"/>
    </font>
    <font>
      <b/>
      <sz val="1"/>
      <color indexed="16"/>
      <name val="Courier"/>
      <family val="3"/>
    </font>
    <font>
      <u/>
      <sz val="10"/>
      <color indexed="12"/>
      <name val="Arial"/>
      <family val="2"/>
    </font>
    <font>
      <sz val="12"/>
      <name val="Arial MT"/>
    </font>
    <font>
      <sz val="12"/>
      <color indexed="24"/>
      <name val="Modern"/>
      <family val="3"/>
      <charset val="255"/>
    </font>
    <font>
      <b/>
      <sz val="18"/>
      <color indexed="24"/>
      <name val="Modern"/>
      <family val="3"/>
      <charset val="255"/>
    </font>
    <font>
      <b/>
      <sz val="12"/>
      <color indexed="24"/>
      <name val="Modern"/>
      <family val="3"/>
      <charset val="255"/>
    </font>
    <font>
      <u/>
      <sz val="7.5"/>
      <color indexed="12"/>
      <name val="Arial"/>
      <family val="2"/>
    </font>
    <font>
      <sz val="10"/>
      <name val="Arial"/>
      <family val="2"/>
    </font>
    <font>
      <sz val="11"/>
      <color theme="1"/>
      <name val="Calibri"/>
      <family val="2"/>
      <scheme val="minor"/>
    </font>
    <font>
      <b/>
      <sz val="10"/>
      <color theme="1"/>
      <name val="Arial"/>
      <family val="2"/>
    </font>
    <font>
      <sz val="10"/>
      <color theme="1"/>
      <name val="Arial"/>
      <family val="2"/>
    </font>
    <font>
      <sz val="10"/>
      <color rgb="FFFF0000"/>
      <name val="Arial"/>
      <family val="2"/>
    </font>
    <font>
      <b/>
      <sz val="12"/>
      <color theme="1"/>
      <name val="Arial"/>
      <family val="2"/>
    </font>
    <font>
      <u/>
      <sz val="10"/>
      <color theme="10"/>
      <name val="Times New Roman"/>
      <family val="1"/>
    </font>
    <font>
      <b/>
      <sz val="8"/>
      <name val="Arial"/>
      <family val="2"/>
    </font>
    <font>
      <sz val="8"/>
      <name val="Times New Roman"/>
      <family val="1"/>
    </font>
    <font>
      <b/>
      <sz val="9"/>
      <color theme="1"/>
      <name val="Calibri"/>
      <family val="2"/>
      <scheme val="minor"/>
    </font>
    <font>
      <b/>
      <sz val="10"/>
      <color theme="1"/>
      <name val="Calibri"/>
      <family val="2"/>
      <scheme val="minor"/>
    </font>
    <font>
      <sz val="11"/>
      <name val="Calibri"/>
      <family val="2"/>
    </font>
    <font>
      <b/>
      <sz val="14"/>
      <color theme="1"/>
      <name val="Calibri"/>
      <family val="2"/>
      <scheme val="minor"/>
    </font>
    <font>
      <b/>
      <sz val="11"/>
      <color theme="1"/>
      <name val="Calibri"/>
      <family val="2"/>
      <scheme val="minor"/>
    </font>
    <font>
      <sz val="10"/>
      <color theme="1"/>
      <name val="Calibri"/>
      <family val="2"/>
      <scheme val="minor"/>
    </font>
    <font>
      <b/>
      <sz val="12"/>
      <color theme="1"/>
      <name val="Calibri"/>
      <family val="2"/>
      <scheme val="minor"/>
    </font>
    <font>
      <sz val="10"/>
      <color rgb="FF000000"/>
      <name val="Arial Unicode MS"/>
      <family val="2"/>
    </font>
    <font>
      <sz val="12"/>
      <name val="Calibri"/>
      <family val="2"/>
      <scheme val="minor"/>
    </font>
    <font>
      <b/>
      <sz val="12"/>
      <name val="Calibri"/>
      <family val="2"/>
      <scheme val="minor"/>
    </font>
    <font>
      <b/>
      <sz val="8"/>
      <color theme="1"/>
      <name val="Arial"/>
      <family val="2"/>
    </font>
    <font>
      <sz val="8"/>
      <color theme="1"/>
      <name val="Arial"/>
      <family val="2"/>
    </font>
    <font>
      <b/>
      <sz val="6"/>
      <color theme="1"/>
      <name val="Arial"/>
      <family val="2"/>
    </font>
    <font>
      <sz val="6"/>
      <name val="Arial"/>
      <family val="2"/>
    </font>
    <font>
      <sz val="6"/>
      <color theme="1"/>
      <name val="Arial"/>
      <family val="2"/>
    </font>
    <font>
      <b/>
      <sz val="6"/>
      <name val="Arial"/>
      <family val="2"/>
    </font>
    <font>
      <b/>
      <sz val="10"/>
      <color theme="0"/>
      <name val="Arial"/>
      <family val="2"/>
    </font>
    <font>
      <b/>
      <sz val="9"/>
      <color theme="0"/>
      <name val="Calibri"/>
      <family val="2"/>
      <scheme val="minor"/>
    </font>
    <font>
      <b/>
      <sz val="9"/>
      <color rgb="FF000000"/>
      <name val="Tahoma"/>
      <family val="2"/>
    </font>
    <font>
      <sz val="9"/>
      <color rgb="FF000000"/>
      <name val="Tahoma"/>
      <family val="2"/>
    </font>
    <font>
      <sz val="9"/>
      <color theme="1"/>
      <name val="Calibri"/>
      <family val="2"/>
      <scheme val="minor"/>
    </font>
    <font>
      <sz val="10"/>
      <name val="Geneva"/>
    </font>
    <font>
      <b/>
      <sz val="7"/>
      <name val="Arial"/>
      <family val="2"/>
    </font>
    <font>
      <sz val="12"/>
      <color theme="1"/>
      <name val="Calibri"/>
      <family val="2"/>
      <scheme val="minor"/>
    </font>
    <font>
      <b/>
      <sz val="12"/>
      <color theme="0"/>
      <name val="Calibri"/>
      <family val="2"/>
      <scheme val="minor"/>
    </font>
    <font>
      <sz val="12"/>
      <color theme="0"/>
      <name val="Calibri"/>
      <family val="2"/>
      <scheme val="minor"/>
    </font>
    <font>
      <sz val="12"/>
      <color theme="1"/>
      <name val="Calibri"/>
      <family val="2"/>
    </font>
    <font>
      <b/>
      <i/>
      <sz val="12"/>
      <color theme="0"/>
      <name val="Century Gothic"/>
      <family val="2"/>
    </font>
    <font>
      <b/>
      <sz val="12"/>
      <color theme="0"/>
      <name val="Century Gothic"/>
      <family val="2"/>
    </font>
    <font>
      <sz val="12"/>
      <color theme="1"/>
      <name val="Century Gothic"/>
      <family val="2"/>
    </font>
    <font>
      <b/>
      <sz val="12"/>
      <name val="Century Gothic"/>
      <family val="2"/>
    </font>
    <font>
      <b/>
      <sz val="12"/>
      <color theme="1"/>
      <name val="Century Gothic"/>
      <family val="2"/>
    </font>
    <font>
      <b/>
      <sz val="11"/>
      <color theme="0"/>
      <name val="Century Gothic"/>
      <family val="2"/>
    </font>
    <font>
      <sz val="11"/>
      <color theme="0"/>
      <name val="Century Gothic"/>
      <family val="2"/>
    </font>
    <font>
      <b/>
      <sz val="11"/>
      <name val="Century Gothic"/>
      <family val="2"/>
    </font>
    <font>
      <sz val="11"/>
      <name val="Century Gothic"/>
      <family val="2"/>
    </font>
    <font>
      <sz val="11"/>
      <color theme="1"/>
      <name val="Century Gothic"/>
      <family val="2"/>
    </font>
    <font>
      <sz val="8"/>
      <name val="Times New Roman"/>
    </font>
  </fonts>
  <fills count="47">
    <fill>
      <patternFill patternType="none"/>
    </fill>
    <fill>
      <patternFill patternType="gray125"/>
    </fill>
    <fill>
      <patternFill patternType="solid">
        <fgColor indexed="42"/>
        <bgColor indexed="64"/>
      </patternFill>
    </fill>
    <fill>
      <patternFill patternType="solid">
        <fgColor indexed="29"/>
        <bgColor indexed="64"/>
      </patternFill>
    </fill>
    <fill>
      <patternFill patternType="solid">
        <fgColor indexed="43"/>
        <bgColor indexed="64"/>
      </patternFill>
    </fill>
    <fill>
      <patternFill patternType="solid">
        <fgColor indexed="47"/>
        <bgColor indexed="64"/>
      </patternFill>
    </fill>
    <fill>
      <patternFill patternType="solid">
        <fgColor indexed="27"/>
        <bgColor indexed="64"/>
      </patternFill>
    </fill>
    <fill>
      <patternFill patternType="solid">
        <fgColor indexed="52"/>
        <bgColor indexed="64"/>
      </patternFill>
    </fill>
    <fill>
      <patternFill patternType="solid">
        <fgColor indexed="41"/>
        <bgColor indexed="64"/>
      </patternFill>
    </fill>
    <fill>
      <patternFill patternType="solid">
        <fgColor indexed="50"/>
        <bgColor indexed="64"/>
      </patternFill>
    </fill>
    <fill>
      <patternFill patternType="solid">
        <fgColor theme="0"/>
        <bgColor indexed="64"/>
      </patternFill>
    </fill>
    <fill>
      <patternFill patternType="solid">
        <fgColor rgb="FFFFFF00"/>
        <bgColor indexed="64"/>
      </patternFill>
    </fill>
    <fill>
      <patternFill patternType="solid">
        <fgColor rgb="FF00B0F0"/>
        <bgColor indexed="64"/>
      </patternFill>
    </fill>
    <fill>
      <patternFill patternType="solid">
        <fgColor rgb="FF92D050"/>
        <bgColor indexed="64"/>
      </patternFill>
    </fill>
    <fill>
      <patternFill patternType="solid">
        <fgColor rgb="FFFFC000"/>
        <bgColor indexed="64"/>
      </patternFill>
    </fill>
    <fill>
      <patternFill patternType="solid">
        <fgColor rgb="FFFF0000"/>
        <bgColor indexed="64"/>
      </patternFill>
    </fill>
    <fill>
      <patternFill patternType="solid">
        <fgColor theme="5" tint="0.39997558519241921"/>
        <bgColor indexed="64"/>
      </patternFill>
    </fill>
    <fill>
      <patternFill patternType="solid">
        <fgColor theme="3" tint="0.59999389629810485"/>
        <bgColor indexed="64"/>
      </patternFill>
    </fill>
    <fill>
      <patternFill patternType="solid">
        <fgColor theme="5" tint="0.59999389629810485"/>
        <bgColor indexed="64"/>
      </patternFill>
    </fill>
    <fill>
      <patternFill patternType="solid">
        <fgColor theme="6" tint="0.79998168889431442"/>
        <bgColor indexed="64"/>
      </patternFill>
    </fill>
    <fill>
      <patternFill patternType="solid">
        <fgColor theme="6" tint="0.59999389629810485"/>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theme="2"/>
        <bgColor indexed="64"/>
      </patternFill>
    </fill>
    <fill>
      <patternFill patternType="solid">
        <fgColor theme="0" tint="-0.14999847407452621"/>
        <bgColor indexed="64"/>
      </patternFill>
    </fill>
    <fill>
      <patternFill patternType="solid">
        <fgColor rgb="FF00B050"/>
        <bgColor indexed="64"/>
      </patternFill>
    </fill>
    <fill>
      <patternFill patternType="solid">
        <fgColor theme="3" tint="0.79998168889431442"/>
        <bgColor indexed="64"/>
      </patternFill>
    </fill>
    <fill>
      <patternFill patternType="solid">
        <fgColor theme="7" tint="0.39997558519241921"/>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0" tint="-0.34998626667073579"/>
        <bgColor indexed="64"/>
      </patternFill>
    </fill>
    <fill>
      <patternFill patternType="solid">
        <fgColor theme="3" tint="0.749992370372631"/>
        <bgColor indexed="64"/>
      </patternFill>
    </fill>
    <fill>
      <patternFill patternType="solid">
        <fgColor theme="9" tint="0.39997558519241921"/>
        <bgColor indexed="64"/>
      </patternFill>
    </fill>
    <fill>
      <patternFill patternType="solid">
        <fgColor theme="2" tint="-0.249977111117893"/>
        <bgColor indexed="64"/>
      </patternFill>
    </fill>
    <fill>
      <patternFill patternType="solid">
        <fgColor rgb="FF0070C0"/>
        <bgColor indexed="64"/>
      </patternFill>
    </fill>
    <fill>
      <patternFill patternType="solid">
        <fgColor theme="1" tint="0.249977111117893"/>
        <bgColor indexed="64"/>
      </patternFill>
    </fill>
    <fill>
      <patternFill patternType="solid">
        <fgColor theme="1" tint="0.249977111117893"/>
        <bgColor rgb="FF000000"/>
      </patternFill>
    </fill>
    <fill>
      <patternFill patternType="solid">
        <fgColor theme="1"/>
        <bgColor indexed="64"/>
      </patternFill>
    </fill>
    <fill>
      <patternFill patternType="solid">
        <fgColor theme="3" tint="-0.499984740745262"/>
        <bgColor indexed="64"/>
      </patternFill>
    </fill>
    <fill>
      <patternFill patternType="solid">
        <fgColor theme="3" tint="-0.249977111117893"/>
        <bgColor indexed="64"/>
      </patternFill>
    </fill>
    <fill>
      <patternFill patternType="solid">
        <fgColor theme="3" tint="0.39997558519241921"/>
        <bgColor indexed="64"/>
      </patternFill>
    </fill>
    <fill>
      <patternFill patternType="solid">
        <fgColor theme="1" tint="0.34998626667073579"/>
        <bgColor indexed="64"/>
      </patternFill>
    </fill>
  </fills>
  <borders count="94">
    <border>
      <left/>
      <right/>
      <top/>
      <bottom/>
      <diagonal/>
    </border>
    <border>
      <left/>
      <right style="thin">
        <color indexed="64"/>
      </right>
      <top style="medium">
        <color indexed="64"/>
      </top>
      <bottom/>
      <diagonal/>
    </border>
    <border>
      <left/>
      <right style="thin">
        <color indexed="64"/>
      </right>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thin">
        <color indexed="64"/>
      </left>
      <right/>
      <top style="thin">
        <color indexed="64"/>
      </top>
      <bottom/>
      <diagonal/>
    </border>
    <border>
      <left/>
      <right/>
      <top style="thin">
        <color indexed="64"/>
      </top>
      <bottom style="double">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top style="thin">
        <color indexed="64"/>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style="thin">
        <color indexed="64"/>
      </top>
      <bottom/>
      <diagonal/>
    </border>
    <border>
      <left style="double">
        <color indexed="64"/>
      </left>
      <right/>
      <top style="thin">
        <color indexed="64"/>
      </top>
      <bottom/>
      <diagonal/>
    </border>
    <border>
      <left/>
      <right style="double">
        <color indexed="64"/>
      </right>
      <top/>
      <bottom style="double">
        <color indexed="64"/>
      </bottom>
      <diagonal/>
    </border>
    <border>
      <left/>
      <right style="double">
        <color indexed="64"/>
      </right>
      <top style="double">
        <color indexed="64"/>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diagonal/>
    </border>
    <border>
      <left/>
      <right style="medium">
        <color indexed="64"/>
      </right>
      <top style="medium">
        <color indexed="64"/>
      </top>
      <bottom style="thin">
        <color indexed="64"/>
      </bottom>
      <diagonal/>
    </border>
    <border>
      <left style="double">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medium">
        <color rgb="FFCCCCCC"/>
      </left>
      <right style="medium">
        <color rgb="FF000000"/>
      </right>
      <top style="medium">
        <color rgb="FFCCCCCC"/>
      </top>
      <bottom style="medium">
        <color rgb="FF000000"/>
      </bottom>
      <diagonal/>
    </border>
    <border>
      <left style="medium">
        <color rgb="FF000000"/>
      </left>
      <right style="medium">
        <color rgb="FF000000"/>
      </right>
      <top style="medium">
        <color rgb="FFCCCCCC"/>
      </top>
      <bottom style="medium">
        <color rgb="FF000000"/>
      </bottom>
      <diagonal/>
    </border>
    <border>
      <left style="medium">
        <color rgb="FFCCCCCC"/>
      </left>
      <right style="medium">
        <color rgb="FF000000"/>
      </right>
      <top/>
      <bottom style="medium">
        <color indexed="64"/>
      </bottom>
      <diagonal/>
    </border>
    <border>
      <left style="medium">
        <color rgb="FFCCCCCC"/>
      </left>
      <right/>
      <top/>
      <bottom style="medium">
        <color indexed="64"/>
      </bottom>
      <diagonal/>
    </border>
    <border>
      <left style="medium">
        <color indexed="64"/>
      </left>
      <right/>
      <top/>
      <bottom style="thin">
        <color indexed="64"/>
      </bottom>
      <diagonal/>
    </border>
    <border>
      <left style="medium">
        <color indexed="64"/>
      </left>
      <right style="medium">
        <color indexed="64"/>
      </right>
      <top style="thin">
        <color indexed="64"/>
      </top>
      <bottom style="thin">
        <color indexed="64"/>
      </bottom>
      <diagonal/>
    </border>
    <border>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rgb="FF000000"/>
      </left>
      <right style="hair">
        <color rgb="FF000000"/>
      </right>
      <top style="hair">
        <color rgb="FF000000"/>
      </top>
      <bottom style="hair">
        <color rgb="FF000000"/>
      </bottom>
      <diagonal/>
    </border>
    <border>
      <left style="medium">
        <color indexed="64"/>
      </left>
      <right/>
      <top style="medium">
        <color indexed="64"/>
      </top>
      <bottom/>
      <diagonal/>
    </border>
    <border>
      <left/>
      <right/>
      <top style="medium">
        <color indexed="64"/>
      </top>
      <bottom/>
      <diagonal/>
    </border>
    <border>
      <left/>
      <right style="medium">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s>
  <cellStyleXfs count="167">
    <xf numFmtId="0" fontId="0" fillId="0" borderId="0"/>
    <xf numFmtId="0" fontId="20" fillId="0" borderId="0"/>
    <xf numFmtId="0" fontId="27" fillId="0" borderId="0">
      <protection locked="0"/>
    </xf>
    <xf numFmtId="0" fontId="27" fillId="0" borderId="0">
      <protection locked="0"/>
    </xf>
    <xf numFmtId="168" fontId="8" fillId="0" borderId="0" applyFont="0" applyFill="0" applyBorder="0" applyAlignment="0" applyProtection="0"/>
    <xf numFmtId="43" fontId="8" fillId="0" borderId="0" applyFont="0" applyFill="0" applyBorder="0" applyAlignment="0" applyProtection="0"/>
    <xf numFmtId="168" fontId="11" fillId="0" borderId="0" applyFont="0" applyFill="0" applyBorder="0" applyAlignment="0" applyProtection="0"/>
    <xf numFmtId="43" fontId="11" fillId="0" borderId="0" applyFont="0" applyFill="0" applyBorder="0" applyAlignment="0" applyProtection="0"/>
    <xf numFmtId="175" fontId="28" fillId="0" borderId="0">
      <protection locked="0"/>
    </xf>
    <xf numFmtId="3" fontId="29" fillId="0" borderId="0" applyFont="0" applyFill="0" applyBorder="0" applyAlignment="0" applyProtection="0"/>
    <xf numFmtId="175" fontId="28" fillId="0" borderId="0">
      <protection locked="0"/>
    </xf>
    <xf numFmtId="176" fontId="29" fillId="0" borderId="0" applyFont="0" applyFill="0" applyBorder="0" applyAlignment="0" applyProtection="0"/>
    <xf numFmtId="0" fontId="29" fillId="0" borderId="0" applyFont="0" applyFill="0" applyBorder="0" applyAlignment="0" applyProtection="0"/>
    <xf numFmtId="0" fontId="11" fillId="0" borderId="0"/>
    <xf numFmtId="177" fontId="11" fillId="0" borderId="0" applyFont="0" applyFill="0" applyBorder="0" applyAlignment="0" applyProtection="0"/>
    <xf numFmtId="178" fontId="30" fillId="0" borderId="1" applyFont="0" applyFill="0" applyBorder="0" applyProtection="0"/>
    <xf numFmtId="179" fontId="30" fillId="0" borderId="2" applyFont="0" applyFill="0" applyBorder="0" applyProtection="0"/>
    <xf numFmtId="180" fontId="30" fillId="0" borderId="2" applyFont="0" applyFill="0" applyBorder="0" applyProtection="0"/>
    <xf numFmtId="181" fontId="30" fillId="0" borderId="2" applyFont="0" applyFill="0" applyBorder="0" applyProtection="0"/>
    <xf numFmtId="182" fontId="30" fillId="0" borderId="2" applyFont="0" applyFill="0" applyBorder="0" applyProtection="0"/>
    <xf numFmtId="183" fontId="30" fillId="0" borderId="1" applyFont="0" applyFill="0" applyBorder="0" applyProtection="0"/>
    <xf numFmtId="184" fontId="18" fillId="0" borderId="3" applyFont="0" applyFill="0" applyBorder="0" applyProtection="0"/>
    <xf numFmtId="185" fontId="11" fillId="0" borderId="0" applyFont="0" applyFill="0" applyBorder="0" applyProtection="0"/>
    <xf numFmtId="186" fontId="11" fillId="0" borderId="0" applyFont="0" applyFill="0" applyBorder="0" applyProtection="0"/>
    <xf numFmtId="187" fontId="30" fillId="0" borderId="4" applyFont="0" applyFill="0" applyBorder="0" applyProtection="0"/>
    <xf numFmtId="188" fontId="30" fillId="0" borderId="4" applyFont="0" applyFill="0" applyBorder="0" applyProtection="0"/>
    <xf numFmtId="0" fontId="31" fillId="0" borderId="0">
      <protection locked="0"/>
    </xf>
    <xf numFmtId="189" fontId="31" fillId="0" borderId="0">
      <protection locked="0"/>
    </xf>
    <xf numFmtId="2" fontId="29" fillId="0" borderId="0" applyFon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175" fontId="34" fillId="0" borderId="0">
      <protection locked="0"/>
    </xf>
    <xf numFmtId="175" fontId="34" fillId="0" borderId="0">
      <protection locked="0"/>
    </xf>
    <xf numFmtId="0" fontId="35"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166" fontId="11" fillId="0" borderId="0" applyFont="0" applyFill="0" applyBorder="0" applyAlignment="0" applyProtection="0"/>
    <xf numFmtId="41" fontId="11" fillId="0" borderId="0" applyFont="0" applyFill="0" applyBorder="0" applyAlignment="0" applyProtection="0"/>
    <xf numFmtId="190" fontId="11" fillId="0" borderId="0" applyFont="0" applyFill="0" applyBorder="0" applyAlignment="0" applyProtection="0"/>
    <xf numFmtId="168" fontId="9" fillId="0" borderId="0" applyFont="0" applyFill="0" applyBorder="0" applyAlignment="0" applyProtection="0"/>
    <xf numFmtId="170" fontId="11" fillId="0" borderId="0" applyFont="0" applyFill="0" applyBorder="0" applyAlignment="0" applyProtection="0"/>
    <xf numFmtId="43" fontId="11" fillId="0" borderId="0" applyFont="0" applyFill="0" applyBorder="0" applyAlignment="0" applyProtection="0"/>
    <xf numFmtId="168" fontId="9" fillId="0" borderId="0" applyFont="0" applyFill="0" applyBorder="0" applyAlignment="0" applyProtection="0"/>
    <xf numFmtId="191" fontId="11" fillId="0" borderId="0" applyFont="0" applyFill="0" applyBorder="0" applyAlignment="0" applyProtection="0"/>
    <xf numFmtId="43" fontId="8" fillId="0" borderId="0" applyFont="0" applyFill="0" applyBorder="0" applyAlignment="0" applyProtection="0"/>
    <xf numFmtId="43" fontId="10" fillId="0" borderId="0" applyFont="0" applyFill="0" applyBorder="0" applyAlignment="0" applyProtection="0"/>
    <xf numFmtId="168" fontId="8" fillId="0" borderId="0" applyFont="0" applyFill="0" applyBorder="0" applyAlignment="0" applyProtection="0"/>
    <xf numFmtId="172" fontId="11" fillId="0" borderId="0" applyFont="0" applyFill="0" applyBorder="0" applyAlignment="0" applyProtection="0"/>
    <xf numFmtId="44" fontId="11" fillId="0" borderId="0" applyFont="0" applyFill="0" applyBorder="0" applyAlignment="0" applyProtection="0"/>
    <xf numFmtId="168" fontId="8" fillId="0" borderId="0" applyFont="0" applyFill="0" applyBorder="0" applyAlignment="0" applyProtection="0"/>
    <xf numFmtId="192" fontId="11" fillId="0" borderId="0" applyFont="0" applyFill="0" applyBorder="0" applyAlignment="0" applyProtection="0"/>
    <xf numFmtId="192" fontId="11" fillId="0" borderId="0" applyFont="0" applyFill="0" applyBorder="0" applyAlignment="0" applyProtection="0"/>
    <xf numFmtId="168" fontId="8" fillId="0" borderId="0" applyFont="0" applyFill="0" applyBorder="0" applyAlignment="0" applyProtection="0"/>
    <xf numFmtId="43" fontId="8" fillId="0" borderId="0" applyFont="0" applyFill="0" applyBorder="0" applyAlignment="0" applyProtection="0"/>
    <xf numFmtId="167" fontId="17" fillId="0" borderId="0" applyFont="0" applyFill="0" applyBorder="0" applyAlignment="0" applyProtection="0"/>
    <xf numFmtId="42" fontId="10" fillId="0" borderId="0" applyFont="0" applyFill="0" applyBorder="0" applyAlignment="0" applyProtection="0"/>
    <xf numFmtId="167" fontId="11" fillId="0" borderId="0" applyFont="0" applyFill="0" applyBorder="0" applyAlignment="0" applyProtection="0"/>
    <xf numFmtId="193" fontId="11" fillId="0" borderId="0" applyFont="0" applyFill="0" applyBorder="0" applyAlignment="0" applyProtection="0"/>
    <xf numFmtId="165" fontId="11" fillId="0" borderId="0" applyFont="0" applyFill="0" applyBorder="0" applyAlignment="0" applyProtection="0"/>
    <xf numFmtId="194" fontId="11" fillId="0" borderId="0" applyFont="0" applyFill="0" applyBorder="0" applyAlignment="0" applyProtection="0"/>
    <xf numFmtId="167" fontId="8" fillId="0" borderId="0" applyFont="0" applyFill="0" applyBorder="0" applyAlignment="0" applyProtection="0"/>
    <xf numFmtId="165" fontId="11" fillId="0" borderId="0" applyFont="0" applyFill="0" applyBorder="0" applyAlignment="0" applyProtection="0"/>
    <xf numFmtId="167" fontId="10" fillId="0" borderId="0" applyFont="0" applyFill="0" applyBorder="0" applyAlignment="0" applyProtection="0"/>
    <xf numFmtId="195" fontId="31" fillId="0" borderId="0">
      <protection locked="0"/>
    </xf>
    <xf numFmtId="196" fontId="11" fillId="0" borderId="0">
      <protection locked="0"/>
    </xf>
    <xf numFmtId="0" fontId="41" fillId="0" borderId="0"/>
    <xf numFmtId="0" fontId="11" fillId="0" borderId="0"/>
    <xf numFmtId="0" fontId="11" fillId="0" borderId="0"/>
    <xf numFmtId="0" fontId="11" fillId="0" borderId="0"/>
    <xf numFmtId="0" fontId="10" fillId="0" borderId="0"/>
    <xf numFmtId="0" fontId="11" fillId="0" borderId="0"/>
    <xf numFmtId="0" fontId="10"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 fillId="0" borderId="0"/>
    <xf numFmtId="0" fontId="10" fillId="0" borderId="0"/>
    <xf numFmtId="0" fontId="11" fillId="0" borderId="0"/>
    <xf numFmtId="0" fontId="11" fillId="0" borderId="0"/>
    <xf numFmtId="0" fontId="11" fillId="0" borderId="0"/>
    <xf numFmtId="0" fontId="10" fillId="0" borderId="0"/>
    <xf numFmtId="0" fontId="20" fillId="0" borderId="0"/>
    <xf numFmtId="0" fontId="11" fillId="0" borderId="0"/>
    <xf numFmtId="0" fontId="11" fillId="0" borderId="0"/>
    <xf numFmtId="0" fontId="42" fillId="0" borderId="0"/>
    <xf numFmtId="0" fontId="11" fillId="0" borderId="0"/>
    <xf numFmtId="0" fontId="10" fillId="0" borderId="0"/>
    <xf numFmtId="0" fontId="11" fillId="0" borderId="0"/>
    <xf numFmtId="0" fontId="11" fillId="0" borderId="0"/>
    <xf numFmtId="0" fontId="11" fillId="0" borderId="0"/>
    <xf numFmtId="0" fontId="11" fillId="0" borderId="0"/>
    <xf numFmtId="0" fontId="11" fillId="0" borderId="0"/>
    <xf numFmtId="0" fontId="11" fillId="0" borderId="0"/>
    <xf numFmtId="175" fontId="28" fillId="0" borderId="0">
      <protection locked="0"/>
    </xf>
    <xf numFmtId="9" fontId="10"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8" fillId="0" borderId="0" applyFont="0" applyFill="0" applyBorder="0" applyAlignment="0" applyProtection="0"/>
    <xf numFmtId="197" fontId="31" fillId="0" borderId="0">
      <protection locked="0"/>
    </xf>
    <xf numFmtId="5" fontId="36" fillId="0" borderId="0">
      <protection locked="0"/>
    </xf>
    <xf numFmtId="0" fontId="23" fillId="0" borderId="0">
      <alignment vertical="top"/>
    </xf>
    <xf numFmtId="39" fontId="13" fillId="0" borderId="5" applyFill="0">
      <alignment horizontal="left"/>
    </xf>
    <xf numFmtId="0" fontId="11" fillId="0" borderId="0" applyNumberFormat="0"/>
    <xf numFmtId="0" fontId="37" fillId="0" borderId="0" applyProtection="0"/>
    <xf numFmtId="198" fontId="37" fillId="0" borderId="0" applyProtection="0"/>
    <xf numFmtId="0" fontId="38" fillId="0" borderId="0" applyProtection="0"/>
    <xf numFmtId="0" fontId="39" fillId="0" borderId="0" applyProtection="0"/>
    <xf numFmtId="0" fontId="37" fillId="0" borderId="6" applyProtection="0"/>
    <xf numFmtId="0" fontId="37" fillId="0" borderId="0"/>
    <xf numFmtId="10" fontId="37" fillId="0" borderId="0" applyProtection="0"/>
    <xf numFmtId="0" fontId="37" fillId="0" borderId="0"/>
    <xf numFmtId="2" fontId="37" fillId="0" borderId="0" applyProtection="0"/>
    <xf numFmtId="4" fontId="37" fillId="0" borderId="0" applyProtection="0"/>
    <xf numFmtId="0" fontId="7" fillId="0" borderId="0"/>
    <xf numFmtId="9" fontId="7" fillId="0" borderId="0" applyFont="0" applyFill="0" applyBorder="0" applyAlignment="0" applyProtection="0"/>
    <xf numFmtId="0" fontId="47" fillId="0" borderId="0" applyNumberFormat="0" applyFill="0" applyBorder="0" applyAlignment="0" applyProtection="0"/>
    <xf numFmtId="0" fontId="6" fillId="0" borderId="0"/>
    <xf numFmtId="44" fontId="6" fillId="0" borderId="0" applyFont="0" applyFill="0" applyBorder="0" applyAlignment="0" applyProtection="0"/>
    <xf numFmtId="9" fontId="6" fillId="0" borderId="0" applyFont="0" applyFill="0" applyBorder="0" applyAlignment="0" applyProtection="0"/>
    <xf numFmtId="0" fontId="6" fillId="0" borderId="0"/>
    <xf numFmtId="0" fontId="5" fillId="0" borderId="0"/>
    <xf numFmtId="0" fontId="4" fillId="0" borderId="0"/>
    <xf numFmtId="0" fontId="11" fillId="0" borderId="0"/>
    <xf numFmtId="0" fontId="3" fillId="0" borderId="0"/>
    <xf numFmtId="204" fontId="11"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0" fontId="11" fillId="0" borderId="0" applyFont="0" applyFill="0" applyBorder="0" applyAlignment="0" applyProtection="0"/>
    <xf numFmtId="205" fontId="11" fillId="0" borderId="0" applyFont="0" applyFill="0" applyBorder="0" applyAlignment="0" applyProtection="0"/>
    <xf numFmtId="164" fontId="11"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167" fontId="3"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3" fillId="0" borderId="0"/>
    <xf numFmtId="0" fontId="20" fillId="0" borderId="0"/>
    <xf numFmtId="0" fontId="20" fillId="0" borderId="0"/>
    <xf numFmtId="9" fontId="3" fillId="0" borderId="0" applyFont="0" applyFill="0" applyBorder="0" applyAlignment="0" applyProtection="0"/>
    <xf numFmtId="9" fontId="8" fillId="0" borderId="0" applyFont="0" applyFill="0" applyBorder="0" applyAlignment="0" applyProtection="0"/>
    <xf numFmtId="9" fontId="11" fillId="0" borderId="0" applyFont="0" applyFill="0" applyBorder="0" applyAlignment="0" applyProtection="0"/>
    <xf numFmtId="43" fontId="3" fillId="0" borderId="0" applyFont="0" applyFill="0" applyBorder="0" applyAlignment="0" applyProtection="0"/>
    <xf numFmtId="167" fontId="3" fillId="0" borderId="0" applyFont="0" applyFill="0" applyBorder="0" applyAlignment="0" applyProtection="0"/>
    <xf numFmtId="0" fontId="71" fillId="0" borderId="0"/>
    <xf numFmtId="9" fontId="11" fillId="0" borderId="0" applyFont="0" applyFill="0" applyBorder="0" applyAlignment="0" applyProtection="0"/>
    <xf numFmtId="0" fontId="1" fillId="0" borderId="0"/>
    <xf numFmtId="0" fontId="11" fillId="0" borderId="0"/>
    <xf numFmtId="167" fontId="8"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1" fillId="0" borderId="0"/>
    <xf numFmtId="0" fontId="20" fillId="0" borderId="0"/>
    <xf numFmtId="205" fontId="11" fillId="0" borderId="0" applyFont="0" applyFill="0" applyBorder="0" applyAlignment="0" applyProtection="0"/>
    <xf numFmtId="9" fontId="11" fillId="0" borderId="0" applyFont="0" applyFill="0" applyBorder="0" applyAlignment="0" applyProtection="0"/>
    <xf numFmtId="0" fontId="11" fillId="0" borderId="0"/>
  </cellStyleXfs>
  <cellXfs count="871">
    <xf numFmtId="0" fontId="0" fillId="0" borderId="0" xfId="0"/>
    <xf numFmtId="0" fontId="12" fillId="0" borderId="7" xfId="0" applyFont="1" applyBorder="1" applyAlignment="1" applyProtection="1">
      <alignment horizontal="center" vertical="center"/>
      <protection hidden="1"/>
    </xf>
    <xf numFmtId="0" fontId="11" fillId="0" borderId="0" xfId="95" applyAlignment="1" applyProtection="1">
      <alignment vertical="center"/>
      <protection locked="0"/>
    </xf>
    <xf numFmtId="0" fontId="12" fillId="0" borderId="0" xfId="95" applyFont="1" applyAlignment="1" applyProtection="1">
      <alignment horizontal="left" vertical="center"/>
      <protection locked="0"/>
    </xf>
    <xf numFmtId="0" fontId="11" fillId="0" borderId="0" xfId="95" applyAlignment="1" applyProtection="1">
      <alignment horizontal="center" vertical="center"/>
      <protection locked="0"/>
    </xf>
    <xf numFmtId="0" fontId="11" fillId="21" borderId="0" xfId="95" applyFill="1" applyAlignment="1" applyProtection="1">
      <alignment horizontal="center" vertical="center"/>
      <protection locked="0"/>
    </xf>
    <xf numFmtId="0" fontId="12" fillId="0" borderId="0" xfId="95" applyFont="1" applyAlignment="1" applyProtection="1">
      <alignment vertical="center"/>
      <protection locked="0"/>
    </xf>
    <xf numFmtId="0" fontId="12" fillId="0" borderId="0" xfId="0" applyFont="1" applyAlignment="1" applyProtection="1">
      <alignment horizontal="center" vertical="center" wrapText="1"/>
      <protection locked="0"/>
    </xf>
    <xf numFmtId="0" fontId="11" fillId="0" borderId="0" xfId="95" applyAlignment="1" applyProtection="1">
      <alignment vertical="center" wrapText="1"/>
      <protection locked="0"/>
    </xf>
    <xf numFmtId="0" fontId="12" fillId="0" borderId="0" xfId="95" applyFont="1" applyAlignment="1" applyProtection="1">
      <alignment horizontal="center" vertical="center" wrapText="1"/>
      <protection locked="0"/>
    </xf>
    <xf numFmtId="0" fontId="12" fillId="0" borderId="0" xfId="0" applyFont="1" applyAlignment="1" applyProtection="1">
      <alignment horizontal="center" vertical="center"/>
      <protection locked="0"/>
    </xf>
    <xf numFmtId="0" fontId="11" fillId="0" borderId="0" xfId="95" applyProtection="1">
      <protection locked="0"/>
    </xf>
    <xf numFmtId="0" fontId="12" fillId="0" borderId="0" xfId="95" applyFont="1" applyAlignment="1" applyProtection="1">
      <alignment horizontal="center"/>
      <protection locked="0"/>
    </xf>
    <xf numFmtId="170" fontId="12" fillId="0" borderId="0" xfId="95" applyNumberFormat="1" applyFont="1" applyAlignment="1" applyProtection="1">
      <alignment horizontal="center"/>
      <protection locked="0"/>
    </xf>
    <xf numFmtId="0" fontId="0" fillId="0" borderId="0" xfId="95" applyFont="1" applyAlignment="1" applyProtection="1">
      <alignment horizontal="center" vertical="center"/>
      <protection locked="0"/>
    </xf>
    <xf numFmtId="0" fontId="11" fillId="21" borderId="0" xfId="95" applyFill="1" applyAlignment="1" applyProtection="1">
      <alignment vertical="center"/>
      <protection locked="0"/>
    </xf>
    <xf numFmtId="0" fontId="0" fillId="0" borderId="0" xfId="95" applyFont="1" applyAlignment="1" applyProtection="1">
      <alignment horizontal="right" vertical="center"/>
      <protection locked="0"/>
    </xf>
    <xf numFmtId="0" fontId="10" fillId="0" borderId="0" xfId="95" applyFont="1" applyAlignment="1" applyProtection="1">
      <alignment horizontal="left" vertical="center"/>
      <protection locked="0"/>
    </xf>
    <xf numFmtId="0" fontId="12" fillId="4" borderId="7" xfId="95" applyFont="1" applyFill="1" applyBorder="1" applyAlignment="1" applyProtection="1">
      <alignment horizontal="center" vertical="center" wrapText="1"/>
      <protection hidden="1"/>
    </xf>
    <xf numFmtId="0" fontId="12" fillId="21" borderId="7" xfId="95" applyFont="1" applyFill="1" applyBorder="1" applyAlignment="1" applyProtection="1">
      <alignment horizontal="center" vertical="center" wrapText="1"/>
      <protection hidden="1"/>
    </xf>
    <xf numFmtId="0" fontId="12" fillId="4" borderId="7" xfId="0" applyFont="1" applyFill="1" applyBorder="1" applyAlignment="1" applyProtection="1">
      <alignment horizontal="center" vertical="center" wrapText="1"/>
      <protection hidden="1"/>
    </xf>
    <xf numFmtId="0" fontId="12" fillId="0" borderId="0" xfId="0" applyFont="1" applyAlignment="1" applyProtection="1">
      <alignment horizontal="center" vertical="center" wrapText="1"/>
      <protection hidden="1"/>
    </xf>
    <xf numFmtId="17" fontId="12" fillId="6" borderId="7" xfId="0" applyNumberFormat="1" applyFont="1" applyFill="1" applyBorder="1" applyAlignment="1" applyProtection="1">
      <alignment horizontal="center" vertical="center" wrapText="1"/>
      <protection hidden="1"/>
    </xf>
    <xf numFmtId="0" fontId="12" fillId="3" borderId="7" xfId="0" applyFont="1" applyFill="1" applyBorder="1" applyAlignment="1" applyProtection="1">
      <alignment horizontal="center" vertical="center" wrapText="1"/>
      <protection hidden="1"/>
    </xf>
    <xf numFmtId="0" fontId="12" fillId="2" borderId="7" xfId="0" applyFont="1" applyFill="1" applyBorder="1" applyAlignment="1" applyProtection="1">
      <alignment horizontal="center" vertical="center" wrapText="1"/>
      <protection hidden="1"/>
    </xf>
    <xf numFmtId="0" fontId="12" fillId="5" borderId="7" xfId="0" applyFont="1" applyFill="1" applyBorder="1" applyAlignment="1" applyProtection="1">
      <alignment horizontal="center" vertical="center" wrapText="1"/>
      <protection hidden="1"/>
    </xf>
    <xf numFmtId="0" fontId="12" fillId="7" borderId="7" xfId="0" applyFont="1" applyFill="1" applyBorder="1" applyAlignment="1" applyProtection="1">
      <alignment horizontal="center" vertical="center" wrapText="1"/>
      <protection hidden="1"/>
    </xf>
    <xf numFmtId="0" fontId="12" fillId="0" borderId="0" xfId="0" applyFont="1" applyAlignment="1" applyProtection="1">
      <alignment vertical="center"/>
      <protection hidden="1"/>
    </xf>
    <xf numFmtId="0" fontId="12" fillId="0" borderId="0" xfId="0" applyFont="1" applyAlignment="1" applyProtection="1">
      <alignment horizontal="center" vertical="center"/>
      <protection hidden="1"/>
    </xf>
    <xf numFmtId="0" fontId="0" fillId="0" borderId="7" xfId="0" applyBorder="1" applyAlignment="1" applyProtection="1">
      <alignment horizontal="center" vertical="center"/>
      <protection hidden="1"/>
    </xf>
    <xf numFmtId="0" fontId="11" fillId="0" borderId="7" xfId="0" applyFont="1" applyBorder="1" applyAlignment="1" applyProtection="1">
      <alignment horizontal="center" vertical="center"/>
      <protection hidden="1"/>
    </xf>
    <xf numFmtId="0" fontId="11" fillId="0" borderId="0" xfId="0" applyFont="1" applyAlignment="1" applyProtection="1">
      <alignment horizontal="center" vertical="center"/>
      <protection hidden="1"/>
    </xf>
    <xf numFmtId="0" fontId="11" fillId="0" borderId="0" xfId="95" applyAlignment="1" applyProtection="1">
      <alignment horizontal="center" vertical="center"/>
      <protection hidden="1"/>
    </xf>
    <xf numFmtId="0" fontId="11" fillId="10" borderId="16" xfId="95" applyFill="1" applyBorder="1" applyAlignment="1" applyProtection="1">
      <alignment horizontal="center" vertical="center"/>
      <protection hidden="1"/>
    </xf>
    <xf numFmtId="0" fontId="12" fillId="0" borderId="0" xfId="95" applyFont="1" applyAlignment="1" applyProtection="1">
      <alignment horizontal="center" vertical="center"/>
      <protection hidden="1"/>
    </xf>
    <xf numFmtId="0" fontId="12" fillId="0" borderId="0" xfId="95" applyFont="1" applyAlignment="1" applyProtection="1">
      <alignment vertical="center"/>
      <protection hidden="1"/>
    </xf>
    <xf numFmtId="0" fontId="12" fillId="0" borderId="44" xfId="95" applyFont="1" applyBorder="1" applyAlignment="1" applyProtection="1">
      <alignment horizontal="center" vertical="center"/>
      <protection hidden="1"/>
    </xf>
    <xf numFmtId="0" fontId="11" fillId="0" borderId="0" xfId="95" applyAlignment="1" applyProtection="1">
      <alignment vertical="center"/>
      <protection hidden="1"/>
    </xf>
    <xf numFmtId="0" fontId="12" fillId="0" borderId="0" xfId="95" applyFont="1" applyAlignment="1" applyProtection="1">
      <alignment vertical="center" wrapText="1"/>
      <protection hidden="1"/>
    </xf>
    <xf numFmtId="169" fontId="11" fillId="0" borderId="0" xfId="0" applyNumberFormat="1" applyFont="1" applyAlignment="1" applyProtection="1">
      <alignment horizontal="center" vertical="center"/>
      <protection hidden="1"/>
    </xf>
    <xf numFmtId="170" fontId="11" fillId="0" borderId="0" xfId="95" applyNumberFormat="1" applyAlignment="1" applyProtection="1">
      <alignment horizontal="center"/>
      <protection hidden="1"/>
    </xf>
    <xf numFmtId="0" fontId="11" fillId="0" borderId="0" xfId="95" applyAlignment="1" applyProtection="1">
      <alignment horizontal="center"/>
      <protection hidden="1"/>
    </xf>
    <xf numFmtId="0" fontId="11" fillId="0" borderId="0" xfId="95" applyProtection="1">
      <protection hidden="1"/>
    </xf>
    <xf numFmtId="2" fontId="11" fillId="0" borderId="0" xfId="95" applyNumberFormat="1" applyAlignment="1" applyProtection="1">
      <alignment horizontal="center"/>
      <protection hidden="1"/>
    </xf>
    <xf numFmtId="1" fontId="12" fillId="0" borderId="0" xfId="95" applyNumberFormat="1" applyFont="1" applyAlignment="1" applyProtection="1">
      <alignment vertical="center"/>
      <protection hidden="1"/>
    </xf>
    <xf numFmtId="0" fontId="11" fillId="0" borderId="43" xfId="95" applyBorder="1" applyAlignment="1" applyProtection="1">
      <alignment horizontal="center" vertical="center"/>
      <protection hidden="1"/>
    </xf>
    <xf numFmtId="0" fontId="12" fillId="4" borderId="7" xfId="95" applyFont="1" applyFill="1" applyBorder="1" applyAlignment="1" applyProtection="1">
      <alignment horizontal="center" vertical="center"/>
      <protection hidden="1"/>
    </xf>
    <xf numFmtId="0" fontId="12" fillId="21" borderId="7" xfId="95" applyFont="1" applyFill="1" applyBorder="1" applyAlignment="1" applyProtection="1">
      <alignment horizontal="center" vertical="center"/>
      <protection hidden="1"/>
    </xf>
    <xf numFmtId="0" fontId="12" fillId="0" borderId="7" xfId="95" applyFont="1" applyBorder="1" applyAlignment="1" applyProtection="1">
      <alignment horizontal="center" vertical="center"/>
      <protection hidden="1"/>
    </xf>
    <xf numFmtId="1" fontId="11" fillId="21" borderId="0" xfId="95" applyNumberFormat="1" applyFill="1" applyAlignment="1" applyProtection="1">
      <alignment horizontal="center" vertical="center"/>
      <protection hidden="1"/>
    </xf>
    <xf numFmtId="0" fontId="11" fillId="21" borderId="0" xfId="95" applyFill="1" applyAlignment="1" applyProtection="1">
      <alignment horizontal="center" vertical="center"/>
      <protection hidden="1"/>
    </xf>
    <xf numFmtId="0" fontId="25" fillId="0" borderId="0" xfId="95" applyFont="1" applyAlignment="1" applyProtection="1">
      <alignment horizontal="center" vertical="center"/>
      <protection hidden="1"/>
    </xf>
    <xf numFmtId="0" fontId="26" fillId="0" borderId="0" xfId="95" applyFont="1" applyAlignment="1" applyProtection="1">
      <alignment horizontal="center" vertical="center"/>
      <protection hidden="1"/>
    </xf>
    <xf numFmtId="0" fontId="19" fillId="0" borderId="0" xfId="95" applyFont="1" applyProtection="1">
      <protection hidden="1"/>
    </xf>
    <xf numFmtId="0" fontId="19" fillId="0" borderId="0" xfId="95" applyFont="1" applyAlignment="1" applyProtection="1">
      <alignment horizontal="center"/>
      <protection hidden="1"/>
    </xf>
    <xf numFmtId="0" fontId="12" fillId="0" borderId="0" xfId="95" applyFont="1" applyAlignment="1" applyProtection="1">
      <alignment horizontal="center"/>
      <protection hidden="1"/>
    </xf>
    <xf numFmtId="0" fontId="11" fillId="21" borderId="0" xfId="95" applyFill="1" applyProtection="1">
      <protection hidden="1"/>
    </xf>
    <xf numFmtId="0" fontId="19" fillId="21" borderId="0" xfId="95" applyFont="1" applyFill="1" applyProtection="1">
      <protection hidden="1"/>
    </xf>
    <xf numFmtId="0" fontId="0" fillId="0" borderId="0" xfId="95" applyFont="1" applyProtection="1">
      <protection hidden="1"/>
    </xf>
    <xf numFmtId="3" fontId="12" fillId="4" borderId="45" xfId="95" applyNumberFormat="1" applyFont="1" applyFill="1" applyBorder="1" applyAlignment="1" applyProtection="1">
      <alignment horizontal="center" vertical="center"/>
      <protection hidden="1"/>
    </xf>
    <xf numFmtId="3" fontId="12" fillId="4" borderId="8" xfId="95" applyNumberFormat="1" applyFont="1" applyFill="1" applyBorder="1" applyAlignment="1" applyProtection="1">
      <alignment horizontal="center" vertical="center"/>
      <protection hidden="1"/>
    </xf>
    <xf numFmtId="0" fontId="11" fillId="0" borderId="15" xfId="95" applyBorder="1" applyAlignment="1" applyProtection="1">
      <alignment horizontal="center"/>
      <protection hidden="1"/>
    </xf>
    <xf numFmtId="0" fontId="11" fillId="0" borderId="46" xfId="95" applyBorder="1" applyAlignment="1" applyProtection="1">
      <alignment horizontal="center"/>
      <protection hidden="1"/>
    </xf>
    <xf numFmtId="0" fontId="12" fillId="4" borderId="29" xfId="0" applyFont="1" applyFill="1" applyBorder="1" applyAlignment="1" applyProtection="1">
      <alignment vertical="center"/>
      <protection hidden="1"/>
    </xf>
    <xf numFmtId="0" fontId="12" fillId="4" borderId="7" xfId="0" applyFont="1" applyFill="1" applyBorder="1" applyAlignment="1" applyProtection="1">
      <alignment horizontal="center" vertical="center"/>
      <protection hidden="1"/>
    </xf>
    <xf numFmtId="0" fontId="11" fillId="0" borderId="12" xfId="95" applyBorder="1" applyAlignment="1" applyProtection="1">
      <alignment horizontal="center"/>
      <protection hidden="1"/>
    </xf>
    <xf numFmtId="0" fontId="11" fillId="0" borderId="47" xfId="95" applyBorder="1" applyAlignment="1" applyProtection="1">
      <alignment horizontal="center"/>
      <protection hidden="1"/>
    </xf>
    <xf numFmtId="0" fontId="12" fillId="8" borderId="29" xfId="0" applyFont="1" applyFill="1" applyBorder="1" applyAlignment="1" applyProtection="1">
      <alignment vertical="center"/>
      <protection hidden="1"/>
    </xf>
    <xf numFmtId="0" fontId="12" fillId="8" borderId="7" xfId="0" applyFont="1" applyFill="1" applyBorder="1" applyAlignment="1" applyProtection="1">
      <alignment horizontal="center" vertical="center"/>
      <protection hidden="1"/>
    </xf>
    <xf numFmtId="0" fontId="12" fillId="5" borderId="29" xfId="0" applyFont="1" applyFill="1" applyBorder="1" applyAlignment="1" applyProtection="1">
      <alignment vertical="center"/>
      <protection hidden="1"/>
    </xf>
    <xf numFmtId="3" fontId="12" fillId="5" borderId="7" xfId="0" applyNumberFormat="1" applyFont="1" applyFill="1" applyBorder="1" applyAlignment="1" applyProtection="1">
      <alignment horizontal="center" vertical="center"/>
      <protection hidden="1"/>
    </xf>
    <xf numFmtId="3" fontId="12" fillId="4" borderId="23" xfId="95" applyNumberFormat="1" applyFont="1" applyFill="1" applyBorder="1" applyAlignment="1" applyProtection="1">
      <alignment horizontal="center" vertical="center"/>
      <protection hidden="1"/>
    </xf>
    <xf numFmtId="0" fontId="12" fillId="0" borderId="0" xfId="0" applyFont="1" applyAlignment="1" applyProtection="1">
      <alignment horizontal="right" vertical="center"/>
      <protection hidden="1"/>
    </xf>
    <xf numFmtId="0" fontId="11" fillId="0" borderId="19" xfId="95" applyBorder="1" applyAlignment="1" applyProtection="1">
      <alignment horizontal="center" vertical="center"/>
      <protection hidden="1"/>
    </xf>
    <xf numFmtId="3" fontId="12" fillId="4" borderId="35" xfId="95" applyNumberFormat="1" applyFont="1" applyFill="1" applyBorder="1" applyAlignment="1" applyProtection="1">
      <alignment horizontal="center" vertical="center" wrapText="1"/>
      <protection hidden="1"/>
    </xf>
    <xf numFmtId="0" fontId="11" fillId="0" borderId="28" xfId="95" applyBorder="1" applyAlignment="1" applyProtection="1">
      <alignment horizontal="center" vertical="center"/>
      <protection hidden="1"/>
    </xf>
    <xf numFmtId="0" fontId="11" fillId="0" borderId="16" xfId="95" applyBorder="1" applyAlignment="1" applyProtection="1">
      <alignment horizontal="center" vertical="center"/>
      <protection hidden="1"/>
    </xf>
    <xf numFmtId="3" fontId="12" fillId="4" borderId="14" xfId="95" applyNumberFormat="1" applyFont="1" applyFill="1" applyBorder="1" applyAlignment="1" applyProtection="1">
      <alignment horizontal="center" vertical="center" wrapText="1"/>
      <protection hidden="1"/>
    </xf>
    <xf numFmtId="0" fontId="12" fillId="0" borderId="13" xfId="95" applyFont="1" applyBorder="1" applyAlignment="1" applyProtection="1">
      <alignment horizontal="center" vertical="center"/>
      <protection hidden="1"/>
    </xf>
    <xf numFmtId="3" fontId="12" fillId="4" borderId="32" xfId="95" applyNumberFormat="1" applyFont="1" applyFill="1" applyBorder="1" applyAlignment="1" applyProtection="1">
      <alignment horizontal="center" vertical="center" wrapText="1"/>
      <protection hidden="1"/>
    </xf>
    <xf numFmtId="0" fontId="0" fillId="0" borderId="0" xfId="95" applyFont="1" applyAlignment="1" applyProtection="1">
      <alignment horizontal="center" vertical="center"/>
      <protection hidden="1"/>
    </xf>
    <xf numFmtId="0" fontId="12" fillId="0" borderId="48" xfId="94" applyFont="1" applyBorder="1" applyAlignment="1" applyProtection="1">
      <alignment horizontal="center" vertical="center" wrapText="1"/>
      <protection hidden="1"/>
    </xf>
    <xf numFmtId="3" fontId="12" fillId="0" borderId="49" xfId="94" applyNumberFormat="1" applyFont="1" applyBorder="1" applyAlignment="1" applyProtection="1">
      <alignment horizontal="center" vertical="center" wrapText="1"/>
      <protection hidden="1"/>
    </xf>
    <xf numFmtId="4" fontId="12" fillId="0" borderId="49" xfId="94" applyNumberFormat="1" applyFont="1" applyBorder="1" applyAlignment="1" applyProtection="1">
      <alignment horizontal="center" vertical="center" wrapText="1"/>
      <protection hidden="1"/>
    </xf>
    <xf numFmtId="173" fontId="12" fillId="0" borderId="49" xfId="94" applyNumberFormat="1" applyFont="1" applyBorder="1" applyAlignment="1" applyProtection="1">
      <alignment horizontal="center" vertical="center" wrapText="1"/>
      <protection hidden="1"/>
    </xf>
    <xf numFmtId="173" fontId="12" fillId="0" borderId="50" xfId="94" applyNumberFormat="1" applyFont="1" applyBorder="1" applyAlignment="1" applyProtection="1">
      <alignment horizontal="center" vertical="center" wrapText="1"/>
      <protection hidden="1"/>
    </xf>
    <xf numFmtId="0" fontId="12" fillId="0" borderId="51" xfId="94" applyFont="1" applyBorder="1" applyAlignment="1" applyProtection="1">
      <alignment horizontal="center" vertical="center" wrapText="1"/>
      <protection hidden="1"/>
    </xf>
    <xf numFmtId="3" fontId="12" fillId="0" borderId="51" xfId="94" applyNumberFormat="1" applyFont="1" applyBorder="1" applyAlignment="1" applyProtection="1">
      <alignment horizontal="center" vertical="center"/>
      <protection hidden="1"/>
    </xf>
    <xf numFmtId="4" fontId="12" fillId="0" borderId="51" xfId="94" applyNumberFormat="1" applyFont="1" applyBorder="1" applyAlignment="1" applyProtection="1">
      <alignment vertical="center"/>
      <protection hidden="1"/>
    </xf>
    <xf numFmtId="173" fontId="12" fillId="0" borderId="51" xfId="94" applyNumberFormat="1" applyFont="1" applyBorder="1" applyAlignment="1" applyProtection="1">
      <alignment vertical="center"/>
      <protection hidden="1"/>
    </xf>
    <xf numFmtId="173" fontId="12" fillId="0" borderId="51" xfId="94" applyNumberFormat="1" applyFont="1" applyBorder="1" applyAlignment="1" applyProtection="1">
      <alignment horizontal="center" vertical="center"/>
      <protection hidden="1"/>
    </xf>
    <xf numFmtId="173" fontId="12" fillId="0" borderId="53" xfId="47" applyNumberFormat="1" applyFont="1" applyBorder="1" applyAlignment="1" applyProtection="1">
      <alignment horizontal="right" vertical="center"/>
      <protection hidden="1"/>
    </xf>
    <xf numFmtId="3" fontId="12" fillId="0" borderId="54" xfId="94" applyNumberFormat="1" applyFont="1" applyBorder="1" applyAlignment="1" applyProtection="1">
      <alignment horizontal="left" vertical="center"/>
      <protection hidden="1"/>
    </xf>
    <xf numFmtId="173" fontId="12" fillId="0" borderId="49" xfId="94" applyNumberFormat="1" applyFont="1" applyBorder="1" applyAlignment="1" applyProtection="1">
      <alignment vertical="center"/>
      <protection hidden="1"/>
    </xf>
    <xf numFmtId="173" fontId="12" fillId="0" borderId="50" xfId="47" applyNumberFormat="1" applyFont="1" applyBorder="1" applyAlignment="1" applyProtection="1">
      <alignment horizontal="right" vertical="center"/>
      <protection hidden="1"/>
    </xf>
    <xf numFmtId="3" fontId="12" fillId="0" borderId="0" xfId="94" applyNumberFormat="1" applyFont="1" applyAlignment="1" applyProtection="1">
      <alignment horizontal="left" vertical="center"/>
      <protection hidden="1"/>
    </xf>
    <xf numFmtId="3" fontId="12" fillId="0" borderId="0" xfId="94" applyNumberFormat="1" applyFont="1" applyAlignment="1" applyProtection="1">
      <alignment horizontal="center" vertical="center"/>
      <protection hidden="1"/>
    </xf>
    <xf numFmtId="4" fontId="12" fillId="0" borderId="0" xfId="94" applyNumberFormat="1" applyFont="1" applyAlignment="1" applyProtection="1">
      <alignment vertical="center"/>
      <protection hidden="1"/>
    </xf>
    <xf numFmtId="173" fontId="12" fillId="0" borderId="0" xfId="94" applyNumberFormat="1" applyFont="1" applyAlignment="1" applyProtection="1">
      <alignment vertical="center"/>
      <protection hidden="1"/>
    </xf>
    <xf numFmtId="173" fontId="12" fillId="0" borderId="0" xfId="94" applyNumberFormat="1" applyFont="1" applyAlignment="1" applyProtection="1">
      <alignment horizontal="right" vertical="center"/>
      <protection hidden="1"/>
    </xf>
    <xf numFmtId="0" fontId="12" fillId="0" borderId="0" xfId="94" applyFont="1" applyAlignment="1" applyProtection="1">
      <alignment horizontal="center" vertical="center"/>
      <protection hidden="1"/>
    </xf>
    <xf numFmtId="0" fontId="12" fillId="0" borderId="0" xfId="94" applyFont="1" applyAlignment="1" applyProtection="1">
      <alignment vertical="center"/>
      <protection hidden="1"/>
    </xf>
    <xf numFmtId="173" fontId="12" fillId="0" borderId="53" xfId="94" applyNumberFormat="1" applyFont="1" applyBorder="1" applyProtection="1">
      <protection hidden="1"/>
    </xf>
    <xf numFmtId="173" fontId="12" fillId="0" borderId="51" xfId="94" applyNumberFormat="1" applyFont="1" applyBorder="1" applyAlignment="1" applyProtection="1">
      <alignment horizontal="right" vertical="center"/>
      <protection hidden="1"/>
    </xf>
    <xf numFmtId="173" fontId="12" fillId="0" borderId="0" xfId="94" applyNumberFormat="1" applyFont="1" applyProtection="1">
      <protection hidden="1"/>
    </xf>
    <xf numFmtId="173" fontId="12" fillId="0" borderId="0" xfId="47" applyNumberFormat="1" applyFont="1" applyAlignment="1" applyProtection="1">
      <alignment horizontal="right" vertical="center"/>
      <protection hidden="1"/>
    </xf>
    <xf numFmtId="0" fontId="12" fillId="0" borderId="52" xfId="94" applyFont="1" applyBorder="1" applyAlignment="1" applyProtection="1">
      <alignment vertical="center"/>
      <protection hidden="1"/>
    </xf>
    <xf numFmtId="173" fontId="12" fillId="0" borderId="0" xfId="47" applyNumberFormat="1" applyFont="1" applyAlignment="1" applyProtection="1">
      <alignment vertical="center"/>
      <protection hidden="1"/>
    </xf>
    <xf numFmtId="173" fontId="12" fillId="0" borderId="53" xfId="47" applyNumberFormat="1" applyFont="1" applyBorder="1" applyAlignment="1" applyProtection="1">
      <alignment vertical="center"/>
      <protection hidden="1"/>
    </xf>
    <xf numFmtId="0" fontId="12" fillId="0" borderId="57" xfId="94" applyFont="1" applyBorder="1" applyAlignment="1" applyProtection="1">
      <alignment vertical="center"/>
      <protection hidden="1"/>
    </xf>
    <xf numFmtId="3" fontId="12" fillId="0" borderId="0" xfId="94" applyNumberFormat="1" applyFont="1" applyProtection="1">
      <protection hidden="1"/>
    </xf>
    <xf numFmtId="0" fontId="12" fillId="0" borderId="54" xfId="94" applyFont="1" applyBorder="1" applyAlignment="1" applyProtection="1">
      <alignment vertical="center"/>
      <protection hidden="1"/>
    </xf>
    <xf numFmtId="0" fontId="12" fillId="0" borderId="0" xfId="94" applyFont="1" applyProtection="1">
      <protection hidden="1"/>
    </xf>
    <xf numFmtId="3" fontId="12" fillId="0" borderId="52" xfId="94" applyNumberFormat="1" applyFont="1" applyBorder="1" applyAlignment="1" applyProtection="1">
      <alignment horizontal="left" vertical="center"/>
      <protection hidden="1"/>
    </xf>
    <xf numFmtId="3" fontId="45" fillId="0" borderId="0" xfId="94" applyNumberFormat="1" applyFont="1" applyProtection="1">
      <protection hidden="1"/>
    </xf>
    <xf numFmtId="173" fontId="45" fillId="0" borderId="0" xfId="94" applyNumberFormat="1" applyFont="1" applyProtection="1">
      <protection hidden="1"/>
    </xf>
    <xf numFmtId="0" fontId="45" fillId="0" borderId="0" xfId="94" applyFont="1" applyProtection="1">
      <protection hidden="1"/>
    </xf>
    <xf numFmtId="173" fontId="12" fillId="0" borderId="58" xfId="47" applyNumberFormat="1" applyFont="1" applyBorder="1" applyAlignment="1" applyProtection="1">
      <alignment horizontal="right" vertical="center"/>
      <protection hidden="1"/>
    </xf>
    <xf numFmtId="3" fontId="12" fillId="0" borderId="49" xfId="94" applyNumberFormat="1" applyFont="1" applyBorder="1" applyAlignment="1" applyProtection="1">
      <alignment horizontal="left" vertical="center"/>
      <protection hidden="1"/>
    </xf>
    <xf numFmtId="173" fontId="12" fillId="0" borderId="53" xfId="94" applyNumberFormat="1" applyFont="1" applyBorder="1" applyAlignment="1" applyProtection="1">
      <alignment horizontal="right" vertical="center"/>
      <protection hidden="1"/>
    </xf>
    <xf numFmtId="173" fontId="12" fillId="0" borderId="59" xfId="47" applyNumberFormat="1" applyFont="1" applyBorder="1" applyAlignment="1" applyProtection="1">
      <alignment horizontal="right" vertical="center"/>
      <protection hidden="1"/>
    </xf>
    <xf numFmtId="0" fontId="11" fillId="0" borderId="0" xfId="94" applyProtection="1">
      <protection hidden="1"/>
    </xf>
    <xf numFmtId="3" fontId="11" fillId="0" borderId="0" xfId="94" applyNumberFormat="1" applyAlignment="1" applyProtection="1">
      <alignment horizontal="right" vertical="center"/>
      <protection hidden="1"/>
    </xf>
    <xf numFmtId="0" fontId="11" fillId="0" borderId="0" xfId="94" applyAlignment="1" applyProtection="1">
      <alignment horizontal="center" vertical="center"/>
      <protection hidden="1"/>
    </xf>
    <xf numFmtId="0" fontId="11" fillId="0" borderId="0" xfId="94" applyAlignment="1" applyProtection="1">
      <alignment vertical="center"/>
      <protection hidden="1"/>
    </xf>
    <xf numFmtId="0" fontId="11" fillId="0" borderId="0" xfId="94" applyAlignment="1" applyProtection="1">
      <alignment horizontal="left" vertical="center"/>
      <protection hidden="1"/>
    </xf>
    <xf numFmtId="3" fontId="11" fillId="0" borderId="0" xfId="94" applyNumberFormat="1" applyAlignment="1" applyProtection="1">
      <alignment vertical="center"/>
      <protection hidden="1"/>
    </xf>
    <xf numFmtId="172" fontId="11" fillId="0" borderId="0" xfId="94" applyNumberFormat="1" applyAlignment="1" applyProtection="1">
      <alignment horizontal="right" vertical="center"/>
      <protection hidden="1"/>
    </xf>
    <xf numFmtId="3" fontId="11" fillId="0" borderId="7" xfId="94" applyNumberFormat="1" applyBorder="1" applyAlignment="1" applyProtection="1">
      <alignment horizontal="left" vertical="center"/>
      <protection hidden="1"/>
    </xf>
    <xf numFmtId="0" fontId="11" fillId="0" borderId="7" xfId="94" applyBorder="1" applyProtection="1">
      <protection hidden="1"/>
    </xf>
    <xf numFmtId="0" fontId="11" fillId="0" borderId="0" xfId="94" applyAlignment="1" applyProtection="1">
      <alignment horizontal="center" vertical="center" wrapText="1"/>
      <protection hidden="1"/>
    </xf>
    <xf numFmtId="0" fontId="44" fillId="0" borderId="7" xfId="117" applyFont="1" applyBorder="1" applyAlignment="1">
      <alignment horizontal="justify" vertical="center" wrapText="1"/>
    </xf>
    <xf numFmtId="0" fontId="44" fillId="0" borderId="0" xfId="117" applyFont="1" applyAlignment="1">
      <alignment horizontal="center" vertical="center" wrapText="1"/>
    </xf>
    <xf numFmtId="0" fontId="44" fillId="0" borderId="0" xfId="117" applyFont="1" applyAlignment="1">
      <alignment horizontal="center" vertical="center"/>
    </xf>
    <xf numFmtId="0" fontId="44" fillId="0" borderId="0" xfId="117" applyFont="1"/>
    <xf numFmtId="0" fontId="43" fillId="23" borderId="7" xfId="117" applyFont="1" applyFill="1" applyBorder="1" applyAlignment="1">
      <alignment horizontal="center" vertical="center" wrapText="1"/>
    </xf>
    <xf numFmtId="0" fontId="43" fillId="0" borderId="7" xfId="117" applyFont="1" applyBorder="1" applyAlignment="1">
      <alignment vertical="center" wrapText="1"/>
    </xf>
    <xf numFmtId="0" fontId="44" fillId="10" borderId="7" xfId="117" applyFont="1" applyFill="1" applyBorder="1" applyAlignment="1">
      <alignment horizontal="justify" vertical="center" wrapText="1"/>
    </xf>
    <xf numFmtId="0" fontId="12" fillId="22" borderId="7" xfId="94" applyFont="1" applyFill="1" applyBorder="1" applyAlignment="1" applyProtection="1">
      <alignment horizontal="center" vertical="center" wrapText="1"/>
      <protection hidden="1"/>
    </xf>
    <xf numFmtId="3" fontId="12" fillId="22" borderId="7" xfId="94" applyNumberFormat="1" applyFont="1" applyFill="1" applyBorder="1" applyAlignment="1" applyProtection="1">
      <alignment horizontal="center" vertical="center" wrapText="1"/>
      <protection hidden="1"/>
    </xf>
    <xf numFmtId="173" fontId="12" fillId="22" borderId="7" xfId="94" applyNumberFormat="1" applyFont="1" applyFill="1" applyBorder="1" applyAlignment="1" applyProtection="1">
      <alignment horizontal="center" vertical="center" wrapText="1"/>
      <protection hidden="1"/>
    </xf>
    <xf numFmtId="173" fontId="44" fillId="0" borderId="7" xfId="94" applyNumberFormat="1" applyFont="1" applyBorder="1" applyAlignment="1" applyProtection="1">
      <alignment vertical="center"/>
      <protection hidden="1"/>
    </xf>
    <xf numFmtId="173" fontId="11" fillId="0" borderId="0" xfId="94" applyNumberFormat="1" applyProtection="1">
      <protection hidden="1"/>
    </xf>
    <xf numFmtId="3" fontId="11" fillId="0" borderId="7" xfId="94" applyNumberFormat="1" applyBorder="1" applyAlignment="1" applyProtection="1">
      <alignment horizontal="center" vertical="center"/>
      <protection hidden="1"/>
    </xf>
    <xf numFmtId="0" fontId="11" fillId="0" borderId="7" xfId="94" applyBorder="1" applyAlignment="1" applyProtection="1">
      <alignment vertical="center"/>
      <protection hidden="1"/>
    </xf>
    <xf numFmtId="0" fontId="11" fillId="0" borderId="7" xfId="94" applyBorder="1" applyAlignment="1" applyProtection="1">
      <alignment horizontal="center" vertical="center"/>
      <protection hidden="1"/>
    </xf>
    <xf numFmtId="173" fontId="11" fillId="0" borderId="7" xfId="94" applyNumberFormat="1" applyBorder="1" applyAlignment="1" applyProtection="1">
      <alignment vertical="center"/>
      <protection hidden="1"/>
    </xf>
    <xf numFmtId="173" fontId="11" fillId="0" borderId="7" xfId="47" applyNumberFormat="1" applyFont="1" applyFill="1" applyBorder="1" applyAlignment="1" applyProtection="1">
      <alignment vertical="center"/>
      <protection hidden="1"/>
    </xf>
    <xf numFmtId="3" fontId="11" fillId="0" borderId="7" xfId="75" applyNumberFormat="1" applyBorder="1" applyAlignment="1" applyProtection="1">
      <alignment horizontal="left" vertical="center"/>
      <protection hidden="1"/>
    </xf>
    <xf numFmtId="3" fontId="11" fillId="0" borderId="7" xfId="75" applyNumberFormat="1" applyBorder="1" applyAlignment="1" applyProtection="1">
      <alignment horizontal="center" vertical="center"/>
      <protection hidden="1"/>
    </xf>
    <xf numFmtId="0" fontId="11" fillId="0" borderId="7" xfId="94" applyBorder="1" applyAlignment="1" applyProtection="1">
      <alignment horizontal="justify" vertical="center"/>
      <protection hidden="1"/>
    </xf>
    <xf numFmtId="173" fontId="11" fillId="0" borderId="0" xfId="47" applyNumberFormat="1" applyFont="1" applyFill="1" applyAlignment="1" applyProtection="1">
      <alignment vertical="center"/>
      <protection hidden="1"/>
    </xf>
    <xf numFmtId="3" fontId="11" fillId="0" borderId="7" xfId="94" applyNumberFormat="1" applyBorder="1" applyAlignment="1" applyProtection="1">
      <alignment horizontal="left" vertical="center" wrapText="1"/>
      <protection hidden="1"/>
    </xf>
    <xf numFmtId="3" fontId="18" fillId="0" borderId="7" xfId="94" applyNumberFormat="1" applyFont="1" applyBorder="1" applyAlignment="1" applyProtection="1">
      <alignment horizontal="justify" vertical="center"/>
      <protection hidden="1"/>
    </xf>
    <xf numFmtId="0" fontId="47" fillId="0" borderId="7" xfId="119" applyBorder="1" applyAlignment="1" applyProtection="1">
      <alignment wrapText="1"/>
      <protection hidden="1"/>
    </xf>
    <xf numFmtId="0" fontId="11" fillId="0" borderId="7" xfId="94" applyBorder="1" applyAlignment="1" applyProtection="1">
      <alignment wrapText="1"/>
      <protection hidden="1"/>
    </xf>
    <xf numFmtId="173" fontId="12" fillId="0" borderId="50" xfId="47" applyNumberFormat="1" applyFont="1" applyFill="1" applyBorder="1" applyAlignment="1" applyProtection="1">
      <alignment horizontal="right" vertical="center"/>
      <protection hidden="1"/>
    </xf>
    <xf numFmtId="0" fontId="11" fillId="25" borderId="7" xfId="94" applyFill="1" applyBorder="1" applyProtection="1">
      <protection hidden="1"/>
    </xf>
    <xf numFmtId="173" fontId="11" fillId="0" borderId="7" xfId="94" applyNumberFormat="1" applyBorder="1" applyProtection="1">
      <protection hidden="1"/>
    </xf>
    <xf numFmtId="0" fontId="11" fillId="17" borderId="7" xfId="94" applyFill="1" applyBorder="1" applyProtection="1">
      <protection hidden="1"/>
    </xf>
    <xf numFmtId="3" fontId="11" fillId="0" borderId="0" xfId="94" applyNumberFormat="1" applyAlignment="1" applyProtection="1">
      <alignment horizontal="center" vertical="center" wrapText="1"/>
      <protection hidden="1"/>
    </xf>
    <xf numFmtId="3" fontId="11" fillId="0" borderId="0" xfId="94" applyNumberFormat="1" applyProtection="1">
      <protection hidden="1"/>
    </xf>
    <xf numFmtId="3" fontId="11" fillId="0" borderId="52" xfId="94" applyNumberFormat="1" applyBorder="1" applyAlignment="1" applyProtection="1">
      <alignment horizontal="left" vertical="center"/>
      <protection hidden="1"/>
    </xf>
    <xf numFmtId="3" fontId="11" fillId="0" borderId="0" xfId="94" applyNumberFormat="1" applyAlignment="1" applyProtection="1">
      <alignment horizontal="center" vertical="center"/>
      <protection hidden="1"/>
    </xf>
    <xf numFmtId="4" fontId="11" fillId="17" borderId="0" xfId="94" applyNumberFormat="1" applyFill="1" applyAlignment="1" applyProtection="1">
      <alignment vertical="center"/>
      <protection hidden="1"/>
    </xf>
    <xf numFmtId="173" fontId="11" fillId="17" borderId="0" xfId="47" applyNumberFormat="1" applyFont="1" applyFill="1" applyAlignment="1" applyProtection="1">
      <alignment vertical="center"/>
      <protection hidden="1"/>
    </xf>
    <xf numFmtId="173" fontId="11" fillId="17" borderId="0" xfId="47" applyNumberFormat="1" applyFont="1" applyFill="1" applyAlignment="1" applyProtection="1">
      <alignment horizontal="right" vertical="center" indent="1"/>
      <protection hidden="1"/>
    </xf>
    <xf numFmtId="173" fontId="11" fillId="17" borderId="53" xfId="47" applyNumberFormat="1" applyFont="1" applyFill="1" applyBorder="1" applyAlignment="1" applyProtection="1">
      <alignment horizontal="right" vertical="center"/>
      <protection hidden="1"/>
    </xf>
    <xf numFmtId="4" fontId="11" fillId="0" borderId="0" xfId="94" applyNumberFormat="1" applyAlignment="1" applyProtection="1">
      <alignment vertical="center"/>
      <protection hidden="1"/>
    </xf>
    <xf numFmtId="173" fontId="11" fillId="0" borderId="0" xfId="47" applyNumberFormat="1" applyFont="1" applyAlignment="1" applyProtection="1">
      <alignment vertical="center"/>
      <protection hidden="1"/>
    </xf>
    <xf numFmtId="173" fontId="11" fillId="0" borderId="0" xfId="47" applyNumberFormat="1" applyFont="1" applyAlignment="1" applyProtection="1">
      <alignment horizontal="right" vertical="center" indent="1"/>
      <protection hidden="1"/>
    </xf>
    <xf numFmtId="173" fontId="11" fillId="0" borderId="53" xfId="47" applyNumberFormat="1" applyFont="1" applyBorder="1" applyAlignment="1" applyProtection="1">
      <alignment horizontal="right" vertical="center"/>
      <protection hidden="1"/>
    </xf>
    <xf numFmtId="173" fontId="11" fillId="0" borderId="0" xfId="94" applyNumberFormat="1" applyAlignment="1" applyProtection="1">
      <alignment vertical="center"/>
      <protection hidden="1"/>
    </xf>
    <xf numFmtId="173" fontId="11" fillId="0" borderId="0" xfId="94" applyNumberFormat="1" applyAlignment="1" applyProtection="1">
      <alignment horizontal="right" vertical="center"/>
      <protection hidden="1"/>
    </xf>
    <xf numFmtId="3" fontId="11" fillId="0" borderId="55" xfId="94" applyNumberFormat="1" applyBorder="1" applyAlignment="1" applyProtection="1">
      <alignment horizontal="center" vertical="center"/>
      <protection hidden="1"/>
    </xf>
    <xf numFmtId="4" fontId="11" fillId="0" borderId="55" xfId="94" applyNumberFormat="1" applyBorder="1" applyAlignment="1" applyProtection="1">
      <alignment vertical="center"/>
      <protection hidden="1"/>
    </xf>
    <xf numFmtId="173" fontId="11" fillId="0" borderId="55" xfId="94" applyNumberFormat="1" applyBorder="1" applyAlignment="1" applyProtection="1">
      <alignment vertical="center"/>
      <protection hidden="1"/>
    </xf>
    <xf numFmtId="173" fontId="11" fillId="0" borderId="55" xfId="94" applyNumberFormat="1" applyBorder="1" applyAlignment="1" applyProtection="1">
      <alignment horizontal="right" vertical="center"/>
      <protection hidden="1"/>
    </xf>
    <xf numFmtId="169" fontId="11" fillId="0" borderId="0" xfId="94" applyNumberFormat="1" applyProtection="1">
      <protection hidden="1"/>
    </xf>
    <xf numFmtId="0" fontId="11" fillId="0" borderId="52" xfId="94" applyBorder="1" applyAlignment="1" applyProtection="1">
      <alignment vertical="center"/>
      <protection hidden="1"/>
    </xf>
    <xf numFmtId="2" fontId="11" fillId="0" borderId="0" xfId="94" applyNumberFormat="1" applyAlignment="1" applyProtection="1">
      <alignment vertical="center"/>
      <protection hidden="1"/>
    </xf>
    <xf numFmtId="173" fontId="11" fillId="0" borderId="53" xfId="94" applyNumberFormat="1" applyBorder="1" applyProtection="1">
      <protection hidden="1"/>
    </xf>
    <xf numFmtId="170" fontId="11" fillId="17" borderId="0" xfId="94" applyNumberFormat="1" applyFill="1" applyAlignment="1" applyProtection="1">
      <alignment vertical="center"/>
      <protection hidden="1"/>
    </xf>
    <xf numFmtId="173" fontId="11" fillId="17" borderId="53" xfId="94" applyNumberFormat="1" applyFill="1" applyBorder="1" applyProtection="1">
      <protection hidden="1"/>
    </xf>
    <xf numFmtId="9" fontId="11" fillId="0" borderId="0" xfId="99" applyFont="1" applyAlignment="1" applyProtection="1">
      <alignment horizontal="center" vertical="center"/>
      <protection hidden="1"/>
    </xf>
    <xf numFmtId="173" fontId="11" fillId="0" borderId="53" xfId="94" applyNumberFormat="1" applyBorder="1" applyAlignment="1" applyProtection="1">
      <alignment horizontal="right" vertical="center"/>
      <protection hidden="1"/>
    </xf>
    <xf numFmtId="1" fontId="11" fillId="0" borderId="0" xfId="94" applyNumberFormat="1" applyAlignment="1" applyProtection="1">
      <alignment horizontal="right" vertical="center"/>
      <protection hidden="1"/>
    </xf>
    <xf numFmtId="3" fontId="11" fillId="0" borderId="0" xfId="94" applyNumberFormat="1" applyAlignment="1" applyProtection="1">
      <alignment horizontal="left" vertical="center"/>
      <protection hidden="1"/>
    </xf>
    <xf numFmtId="2" fontId="11" fillId="17" borderId="0" xfId="94" applyNumberFormat="1" applyFill="1" applyAlignment="1" applyProtection="1">
      <alignment vertical="center"/>
      <protection hidden="1"/>
    </xf>
    <xf numFmtId="200" fontId="11" fillId="0" borderId="53" xfId="94" applyNumberFormat="1" applyBorder="1" applyProtection="1">
      <protection hidden="1"/>
    </xf>
    <xf numFmtId="200" fontId="11" fillId="0" borderId="0" xfId="94" applyNumberFormat="1" applyProtection="1">
      <protection hidden="1"/>
    </xf>
    <xf numFmtId="172" fontId="11" fillId="0" borderId="0" xfId="94" applyNumberFormat="1" applyAlignment="1" applyProtection="1">
      <alignment vertical="center"/>
      <protection hidden="1"/>
    </xf>
    <xf numFmtId="200" fontId="11" fillId="0" borderId="0" xfId="47" applyNumberFormat="1" applyFont="1" applyFill="1" applyAlignment="1" applyProtection="1">
      <alignment vertical="center"/>
      <protection hidden="1"/>
    </xf>
    <xf numFmtId="3" fontId="11" fillId="0" borderId="52" xfId="75" applyNumberFormat="1" applyBorder="1" applyAlignment="1" applyProtection="1">
      <alignment horizontal="left" vertical="center"/>
      <protection hidden="1"/>
    </xf>
    <xf numFmtId="3" fontId="11" fillId="0" borderId="0" xfId="75" applyNumberFormat="1" applyAlignment="1" applyProtection="1">
      <alignment horizontal="center" vertical="center"/>
      <protection hidden="1"/>
    </xf>
    <xf numFmtId="4" fontId="11" fillId="0" borderId="0" xfId="75" applyNumberFormat="1" applyAlignment="1" applyProtection="1">
      <alignment vertical="center"/>
      <protection hidden="1"/>
    </xf>
    <xf numFmtId="3" fontId="11" fillId="0" borderId="0" xfId="75" applyNumberFormat="1" applyProtection="1">
      <protection hidden="1"/>
    </xf>
    <xf numFmtId="3" fontId="11" fillId="17" borderId="0" xfId="94" applyNumberFormat="1" applyFill="1" applyAlignment="1" applyProtection="1">
      <alignment vertical="center"/>
      <protection hidden="1"/>
    </xf>
    <xf numFmtId="0" fontId="11" fillId="0" borderId="52" xfId="94" applyBorder="1" applyAlignment="1" applyProtection="1">
      <alignment vertical="center" wrapText="1"/>
      <protection hidden="1"/>
    </xf>
    <xf numFmtId="0" fontId="11" fillId="0" borderId="0" xfId="94" applyAlignment="1" applyProtection="1">
      <alignment horizontal="center"/>
      <protection hidden="1"/>
    </xf>
    <xf numFmtId="4" fontId="11" fillId="0" borderId="0" xfId="94" applyNumberFormat="1" applyProtection="1">
      <protection hidden="1"/>
    </xf>
    <xf numFmtId="173" fontId="11" fillId="0" borderId="0" xfId="47" applyNumberFormat="1" applyFont="1" applyFill="1" applyProtection="1">
      <protection hidden="1"/>
    </xf>
    <xf numFmtId="173" fontId="11" fillId="0" borderId="0" xfId="47" applyNumberFormat="1" applyFont="1" applyProtection="1">
      <protection hidden="1"/>
    </xf>
    <xf numFmtId="173" fontId="11" fillId="0" borderId="56" xfId="47" applyNumberFormat="1" applyFont="1" applyBorder="1" applyProtection="1">
      <protection hidden="1"/>
    </xf>
    <xf numFmtId="173" fontId="11" fillId="0" borderId="53" xfId="47" applyNumberFormat="1" applyFont="1" applyBorder="1" applyAlignment="1" applyProtection="1">
      <alignment vertical="center"/>
      <protection hidden="1"/>
    </xf>
    <xf numFmtId="2" fontId="11" fillId="0" borderId="0" xfId="94" applyNumberFormat="1" applyProtection="1">
      <protection hidden="1"/>
    </xf>
    <xf numFmtId="173" fontId="11" fillId="0" borderId="56" xfId="94" applyNumberFormat="1" applyBorder="1" applyProtection="1">
      <protection hidden="1"/>
    </xf>
    <xf numFmtId="4" fontId="11" fillId="0" borderId="0" xfId="94" applyNumberFormat="1" applyAlignment="1" applyProtection="1">
      <alignment horizontal="center"/>
      <protection hidden="1"/>
    </xf>
    <xf numFmtId="173" fontId="11" fillId="0" borderId="53" xfId="47" applyNumberFormat="1" applyFont="1" applyBorder="1" applyProtection="1">
      <protection hidden="1"/>
    </xf>
    <xf numFmtId="4" fontId="11" fillId="0" borderId="0" xfId="94" applyNumberFormat="1" applyAlignment="1" applyProtection="1">
      <alignment horizontal="right"/>
      <protection hidden="1"/>
    </xf>
    <xf numFmtId="200" fontId="11" fillId="0" borderId="0" xfId="47" applyNumberFormat="1" applyFont="1" applyProtection="1">
      <protection hidden="1"/>
    </xf>
    <xf numFmtId="200" fontId="11" fillId="0" borderId="53" xfId="47" applyNumberFormat="1" applyFont="1" applyBorder="1" applyAlignment="1" applyProtection="1">
      <alignment vertical="center"/>
      <protection hidden="1"/>
    </xf>
    <xf numFmtId="0" fontId="11" fillId="0" borderId="52" xfId="94" applyBorder="1" applyAlignment="1" applyProtection="1">
      <alignment horizontal="justify" vertical="center"/>
      <protection hidden="1"/>
    </xf>
    <xf numFmtId="173" fontId="11" fillId="0" borderId="56" xfId="47" applyNumberFormat="1" applyFont="1" applyBorder="1" applyAlignment="1" applyProtection="1">
      <alignment vertical="center"/>
      <protection hidden="1"/>
    </xf>
    <xf numFmtId="173" fontId="11" fillId="0" borderId="0" xfId="47" applyNumberFormat="1" applyFont="1" applyAlignment="1" applyProtection="1">
      <alignment horizontal="right" vertical="center"/>
      <protection hidden="1"/>
    </xf>
    <xf numFmtId="3" fontId="11" fillId="0" borderId="52" xfId="94" applyNumberFormat="1" applyBorder="1" applyAlignment="1" applyProtection="1">
      <alignment horizontal="left" vertical="center" wrapText="1"/>
      <protection hidden="1"/>
    </xf>
    <xf numFmtId="2" fontId="11" fillId="0" borderId="0" xfId="94" applyNumberFormat="1" applyAlignment="1" applyProtection="1">
      <alignment vertical="center" wrapText="1"/>
      <protection hidden="1"/>
    </xf>
    <xf numFmtId="0" fontId="11" fillId="0" borderId="0" xfId="94" applyAlignment="1" applyProtection="1">
      <alignment wrapText="1"/>
      <protection hidden="1"/>
    </xf>
    <xf numFmtId="2" fontId="11" fillId="25" borderId="0" xfId="94" applyNumberFormat="1" applyFill="1" applyAlignment="1" applyProtection="1">
      <alignment vertical="center"/>
      <protection hidden="1"/>
    </xf>
    <xf numFmtId="173" fontId="11" fillId="25" borderId="0" xfId="94" applyNumberFormat="1" applyFill="1" applyAlignment="1" applyProtection="1">
      <alignment vertical="center"/>
      <protection hidden="1"/>
    </xf>
    <xf numFmtId="173" fontId="11" fillId="25" borderId="0" xfId="94" applyNumberFormat="1" applyFill="1" applyAlignment="1" applyProtection="1">
      <alignment horizontal="right" vertical="center"/>
      <protection hidden="1"/>
    </xf>
    <xf numFmtId="173" fontId="11" fillId="25" borderId="53" xfId="94" applyNumberFormat="1" applyFill="1" applyBorder="1" applyAlignment="1" applyProtection="1">
      <alignment horizontal="right" vertical="center"/>
      <protection hidden="1"/>
    </xf>
    <xf numFmtId="4" fontId="11" fillId="25" borderId="0" xfId="94" applyNumberFormat="1" applyFill="1" applyAlignment="1" applyProtection="1">
      <alignment vertical="center"/>
      <protection hidden="1"/>
    </xf>
    <xf numFmtId="200" fontId="11" fillId="0" borderId="53" xfId="94" applyNumberFormat="1" applyBorder="1" applyAlignment="1" applyProtection="1">
      <alignment horizontal="right" vertical="center"/>
      <protection hidden="1"/>
    </xf>
    <xf numFmtId="169" fontId="11" fillId="0" borderId="0" xfId="94" applyNumberFormat="1" applyAlignment="1" applyProtection="1">
      <alignment vertical="center"/>
      <protection hidden="1"/>
    </xf>
    <xf numFmtId="173" fontId="11" fillId="25" borderId="53" xfId="94" applyNumberFormat="1" applyFill="1" applyBorder="1" applyProtection="1">
      <protection hidden="1"/>
    </xf>
    <xf numFmtId="173" fontId="11" fillId="0" borderId="53" xfId="47" applyNumberFormat="1" applyFont="1" applyFill="1" applyBorder="1" applyAlignment="1" applyProtection="1">
      <alignment vertical="center"/>
      <protection hidden="1"/>
    </xf>
    <xf numFmtId="173" fontId="44" fillId="0" borderId="0" xfId="47" applyNumberFormat="1" applyFont="1" applyFill="1" applyAlignment="1" applyProtection="1">
      <alignment vertical="center"/>
      <protection hidden="1"/>
    </xf>
    <xf numFmtId="200" fontId="11" fillId="0" borderId="56" xfId="47" applyNumberFormat="1" applyFont="1" applyFill="1" applyBorder="1" applyAlignment="1" applyProtection="1">
      <alignment vertical="center"/>
      <protection hidden="1"/>
    </xf>
    <xf numFmtId="200" fontId="11" fillId="0" borderId="53" xfId="47" applyNumberFormat="1" applyFont="1" applyFill="1" applyBorder="1" applyAlignment="1" applyProtection="1">
      <alignment vertical="center"/>
      <protection hidden="1"/>
    </xf>
    <xf numFmtId="173" fontId="11" fillId="0" borderId="53" xfId="47" applyNumberFormat="1" applyFont="1" applyFill="1" applyBorder="1" applyAlignment="1" applyProtection="1">
      <alignment horizontal="right" vertical="center"/>
      <protection hidden="1"/>
    </xf>
    <xf numFmtId="173" fontId="11" fillId="0" borderId="0" xfId="47" applyNumberFormat="1" applyFont="1" applyFill="1" applyAlignment="1" applyProtection="1">
      <alignment horizontal="right" vertical="center" indent="1"/>
      <protection hidden="1"/>
    </xf>
    <xf numFmtId="9" fontId="11" fillId="0" borderId="0" xfId="94" applyNumberFormat="1" applyAlignment="1" applyProtection="1">
      <alignment horizontal="center" vertical="center"/>
      <protection hidden="1"/>
    </xf>
    <xf numFmtId="173" fontId="11" fillId="0" borderId="58" xfId="94" applyNumberFormat="1" applyBorder="1" applyProtection="1">
      <protection hidden="1"/>
    </xf>
    <xf numFmtId="173" fontId="44" fillId="0" borderId="0" xfId="94" applyNumberFormat="1" applyFont="1" applyAlignment="1" applyProtection="1">
      <alignment vertical="center"/>
      <protection hidden="1"/>
    </xf>
    <xf numFmtId="173" fontId="11" fillId="24" borderId="0" xfId="47" applyNumberFormat="1" applyFont="1" applyFill="1" applyAlignment="1" applyProtection="1">
      <alignment vertical="center"/>
      <protection hidden="1"/>
    </xf>
    <xf numFmtId="173" fontId="11" fillId="24" borderId="0" xfId="47" applyNumberFormat="1" applyFont="1" applyFill="1" applyProtection="1">
      <protection hidden="1"/>
    </xf>
    <xf numFmtId="0" fontId="45" fillId="0" borderId="0" xfId="94" applyFont="1" applyAlignment="1" applyProtection="1">
      <alignment wrapText="1"/>
      <protection hidden="1"/>
    </xf>
    <xf numFmtId="0" fontId="47" fillId="0" borderId="7" xfId="119" applyFill="1" applyBorder="1" applyAlignment="1" applyProtection="1">
      <alignment wrapText="1"/>
      <protection hidden="1"/>
    </xf>
    <xf numFmtId="173" fontId="11" fillId="0" borderId="0" xfId="47" applyNumberFormat="1" applyFont="1" applyFill="1" applyBorder="1" applyAlignment="1" applyProtection="1">
      <alignment vertical="center"/>
      <protection hidden="1"/>
    </xf>
    <xf numFmtId="0" fontId="47" fillId="0" borderId="0" xfId="119" applyBorder="1" applyAlignment="1" applyProtection="1">
      <alignment wrapText="1"/>
      <protection hidden="1"/>
    </xf>
    <xf numFmtId="201" fontId="11" fillId="0" borderId="7" xfId="53" applyNumberFormat="1" applyFont="1" applyBorder="1" applyProtection="1">
      <protection hidden="1"/>
    </xf>
    <xf numFmtId="173" fontId="11" fillId="27" borderId="0" xfId="47" applyNumberFormat="1" applyFont="1" applyFill="1" applyAlignment="1" applyProtection="1">
      <alignment vertical="center"/>
      <protection hidden="1"/>
    </xf>
    <xf numFmtId="173" fontId="11" fillId="27" borderId="0" xfId="94" applyNumberFormat="1" applyFill="1" applyAlignment="1" applyProtection="1">
      <alignment vertical="center"/>
      <protection hidden="1"/>
    </xf>
    <xf numFmtId="0" fontId="43" fillId="28" borderId="7" xfId="117" applyFont="1" applyFill="1" applyBorder="1" applyAlignment="1">
      <alignment horizontal="center" vertical="center" wrapText="1"/>
    </xf>
    <xf numFmtId="173" fontId="12" fillId="0" borderId="0" xfId="47" applyNumberFormat="1" applyFont="1" applyBorder="1" applyAlignment="1" applyProtection="1">
      <alignment horizontal="right" vertical="center"/>
      <protection hidden="1"/>
    </xf>
    <xf numFmtId="0" fontId="11" fillId="0" borderId="0" xfId="94" applyAlignment="1" applyProtection="1">
      <alignment vertical="center" wrapText="1"/>
      <protection hidden="1"/>
    </xf>
    <xf numFmtId="0" fontId="43" fillId="0" borderId="0" xfId="117" applyFont="1" applyAlignment="1">
      <alignment horizontal="left" vertical="center" wrapText="1"/>
    </xf>
    <xf numFmtId="0" fontId="44" fillId="0" borderId="7" xfId="0" applyFont="1" applyBorder="1" applyAlignment="1">
      <alignment horizontal="justify" vertical="center" wrapText="1"/>
    </xf>
    <xf numFmtId="174" fontId="0" fillId="0" borderId="7" xfId="0" applyNumberFormat="1" applyBorder="1" applyAlignment="1">
      <alignment horizontal="center" vertical="center"/>
    </xf>
    <xf numFmtId="0" fontId="50" fillId="22" borderId="7" xfId="0" applyFont="1" applyFill="1" applyBorder="1" applyAlignment="1">
      <alignment horizontal="center" vertical="center" wrapText="1"/>
    </xf>
    <xf numFmtId="201" fontId="11" fillId="0" borderId="0" xfId="53" applyNumberFormat="1" applyFont="1" applyFill="1" applyBorder="1" applyProtection="1">
      <protection hidden="1"/>
    </xf>
    <xf numFmtId="9" fontId="11" fillId="0" borderId="0" xfId="97" applyFont="1" applyFill="1" applyBorder="1" applyProtection="1">
      <protection hidden="1"/>
    </xf>
    <xf numFmtId="201" fontId="11" fillId="10" borderId="7" xfId="94" applyNumberFormat="1" applyFill="1" applyBorder="1" applyProtection="1">
      <protection hidden="1"/>
    </xf>
    <xf numFmtId="0" fontId="11" fillId="0" borderId="70" xfId="0" applyFont="1" applyBorder="1" applyAlignment="1">
      <alignment wrapText="1"/>
    </xf>
    <xf numFmtId="0" fontId="52" fillId="0" borderId="69" xfId="0" applyFont="1" applyBorder="1" applyAlignment="1">
      <alignment wrapText="1"/>
    </xf>
    <xf numFmtId="0" fontId="11" fillId="30" borderId="70" xfId="0" applyFont="1" applyFill="1" applyBorder="1" applyAlignment="1">
      <alignment wrapText="1"/>
    </xf>
    <xf numFmtId="0" fontId="52" fillId="30" borderId="69" xfId="0" applyFont="1" applyFill="1" applyBorder="1" applyAlignment="1">
      <alignment horizontal="right" wrapText="1"/>
    </xf>
    <xf numFmtId="0" fontId="11" fillId="20" borderId="70" xfId="0" applyFont="1" applyFill="1" applyBorder="1" applyAlignment="1">
      <alignment wrapText="1"/>
    </xf>
    <xf numFmtId="0" fontId="52" fillId="20" borderId="69" xfId="0" applyFont="1" applyFill="1" applyBorder="1" applyAlignment="1">
      <alignment horizontal="right" wrapText="1"/>
    </xf>
    <xf numFmtId="0" fontId="11" fillId="31" borderId="70" xfId="0" applyFont="1" applyFill="1" applyBorder="1" applyAlignment="1">
      <alignment wrapText="1"/>
    </xf>
    <xf numFmtId="0" fontId="52" fillId="31" borderId="69" xfId="0" applyFont="1" applyFill="1" applyBorder="1" applyAlignment="1">
      <alignment horizontal="right" wrapText="1"/>
    </xf>
    <xf numFmtId="0" fontId="11" fillId="26" borderId="70" xfId="0" applyFont="1" applyFill="1" applyBorder="1" applyAlignment="1">
      <alignment wrapText="1"/>
    </xf>
    <xf numFmtId="0" fontId="52" fillId="26" borderId="69" xfId="0" applyFont="1" applyFill="1" applyBorder="1" applyAlignment="1">
      <alignment horizontal="right" wrapText="1"/>
    </xf>
    <xf numFmtId="201" fontId="11" fillId="0" borderId="7" xfId="94" applyNumberFormat="1" applyBorder="1" applyProtection="1">
      <protection hidden="1"/>
    </xf>
    <xf numFmtId="3" fontId="44" fillId="0" borderId="7" xfId="117" applyNumberFormat="1" applyFont="1" applyBorder="1" applyAlignment="1">
      <alignment horizontal="center" vertical="center"/>
    </xf>
    <xf numFmtId="4" fontId="11" fillId="0" borderId="7" xfId="94" applyNumberFormat="1" applyBorder="1" applyAlignment="1" applyProtection="1">
      <alignment horizontal="center" vertical="center"/>
      <protection hidden="1"/>
    </xf>
    <xf numFmtId="0" fontId="43" fillId="0" borderId="0" xfId="117" applyFont="1" applyAlignment="1">
      <alignment horizontal="center" vertical="center" wrapText="1"/>
    </xf>
    <xf numFmtId="170" fontId="52" fillId="20" borderId="69" xfId="0" applyNumberFormat="1" applyFont="1" applyFill="1" applyBorder="1" applyAlignment="1">
      <alignment horizontal="right" wrapText="1"/>
    </xf>
    <xf numFmtId="170" fontId="52" fillId="31" borderId="69" xfId="0" applyNumberFormat="1" applyFont="1" applyFill="1" applyBorder="1" applyAlignment="1">
      <alignment horizontal="right" wrapText="1"/>
    </xf>
    <xf numFmtId="170" fontId="52" fillId="26" borderId="69" xfId="0" applyNumberFormat="1" applyFont="1" applyFill="1" applyBorder="1" applyAlignment="1">
      <alignment horizontal="right" wrapText="1"/>
    </xf>
    <xf numFmtId="0" fontId="43" fillId="29" borderId="71" xfId="0" applyFont="1" applyFill="1" applyBorder="1" applyAlignment="1">
      <alignment horizontal="center" vertical="center" wrapText="1"/>
    </xf>
    <xf numFmtId="0" fontId="43" fillId="29" borderId="72" xfId="0" applyFont="1" applyFill="1" applyBorder="1" applyAlignment="1">
      <alignment horizontal="center" vertical="center" wrapText="1"/>
    </xf>
    <xf numFmtId="0" fontId="43" fillId="21" borderId="15" xfId="0" applyFont="1" applyFill="1" applyBorder="1" applyAlignment="1">
      <alignment horizontal="center" vertical="center" wrapText="1"/>
    </xf>
    <xf numFmtId="0" fontId="11" fillId="0" borderId="21" xfId="94" applyBorder="1" applyAlignment="1" applyProtection="1">
      <alignment horizontal="center" vertical="center" wrapText="1"/>
      <protection hidden="1"/>
    </xf>
    <xf numFmtId="0" fontId="12" fillId="33" borderId="7" xfId="94" applyFont="1" applyFill="1" applyBorder="1" applyAlignment="1" applyProtection="1">
      <alignment vertical="center" wrapText="1"/>
      <protection hidden="1"/>
    </xf>
    <xf numFmtId="3" fontId="12" fillId="33" borderId="7" xfId="94" applyNumberFormat="1" applyFont="1" applyFill="1" applyBorder="1" applyAlignment="1" applyProtection="1">
      <alignment horizontal="left" vertical="center"/>
      <protection hidden="1"/>
    </xf>
    <xf numFmtId="201" fontId="12" fillId="10" borderId="7" xfId="94" applyNumberFormat="1" applyFont="1" applyFill="1" applyBorder="1" applyProtection="1">
      <protection hidden="1"/>
    </xf>
    <xf numFmtId="201" fontId="12" fillId="33" borderId="7" xfId="94" applyNumberFormat="1" applyFont="1" applyFill="1" applyBorder="1" applyProtection="1">
      <protection hidden="1"/>
    </xf>
    <xf numFmtId="201" fontId="22" fillId="33" borderId="7" xfId="94" applyNumberFormat="1" applyFont="1" applyFill="1" applyBorder="1" applyProtection="1">
      <protection hidden="1"/>
    </xf>
    <xf numFmtId="0" fontId="48" fillId="26" borderId="17" xfId="94" applyFont="1" applyFill="1" applyBorder="1" applyAlignment="1" applyProtection="1">
      <alignment vertical="center" wrapText="1"/>
      <protection hidden="1"/>
    </xf>
    <xf numFmtId="202" fontId="11" fillId="0" borderId="7" xfId="94" applyNumberFormat="1" applyBorder="1" applyProtection="1">
      <protection hidden="1"/>
    </xf>
    <xf numFmtId="202" fontId="11" fillId="34" borderId="7" xfId="94" applyNumberFormat="1" applyFill="1" applyBorder="1" applyAlignment="1" applyProtection="1">
      <alignment vertical="center"/>
      <protection hidden="1"/>
    </xf>
    <xf numFmtId="0" fontId="11" fillId="0" borderId="0" xfId="94" applyAlignment="1" applyProtection="1">
      <alignment horizontal="left" wrapText="1"/>
      <protection hidden="1"/>
    </xf>
    <xf numFmtId="0" fontId="12" fillId="0" borderId="0" xfId="94" applyFont="1" applyAlignment="1" applyProtection="1">
      <alignment horizontal="center" vertical="center" wrapText="1"/>
      <protection hidden="1"/>
    </xf>
    <xf numFmtId="201" fontId="11" fillId="0" borderId="0" xfId="53" applyNumberFormat="1" applyFont="1" applyBorder="1" applyProtection="1">
      <protection hidden="1"/>
    </xf>
    <xf numFmtId="0" fontId="11" fillId="30" borderId="0" xfId="94" applyFill="1" applyProtection="1">
      <protection hidden="1"/>
    </xf>
    <xf numFmtId="0" fontId="12" fillId="30" borderId="0" xfId="94" applyFont="1" applyFill="1" applyProtection="1">
      <protection hidden="1"/>
    </xf>
    <xf numFmtId="0" fontId="11" fillId="28" borderId="0" xfId="94" applyFill="1" applyProtection="1">
      <protection hidden="1"/>
    </xf>
    <xf numFmtId="0" fontId="11" fillId="16" borderId="0" xfId="94" applyFill="1" applyProtection="1">
      <protection hidden="1"/>
    </xf>
    <xf numFmtId="0" fontId="12" fillId="27" borderId="0" xfId="94" applyFont="1" applyFill="1" applyProtection="1">
      <protection hidden="1"/>
    </xf>
    <xf numFmtId="0" fontId="11" fillId="27" borderId="21" xfId="94" applyFill="1" applyBorder="1" applyAlignment="1" applyProtection="1">
      <alignment horizontal="center" vertical="center" wrapText="1"/>
      <protection hidden="1"/>
    </xf>
    <xf numFmtId="0" fontId="11" fillId="27" borderId="0" xfId="94" applyFill="1" applyProtection="1">
      <protection hidden="1"/>
    </xf>
    <xf numFmtId="0" fontId="11" fillId="0" borderId="0" xfId="94" applyAlignment="1" applyProtection="1">
      <alignment horizontal="right" wrapText="1"/>
      <protection hidden="1"/>
    </xf>
    <xf numFmtId="0" fontId="6" fillId="0" borderId="0" xfId="120" applyAlignment="1">
      <alignment vertical="center"/>
    </xf>
    <xf numFmtId="0" fontId="55" fillId="0" borderId="0" xfId="120" applyFont="1" applyAlignment="1">
      <alignment horizontal="center" vertical="center"/>
    </xf>
    <xf numFmtId="0" fontId="6" fillId="0" borderId="0" xfId="120"/>
    <xf numFmtId="202" fontId="0" fillId="0" borderId="0" xfId="121" applyNumberFormat="1" applyFont="1" applyBorder="1" applyAlignment="1">
      <alignment vertical="center"/>
    </xf>
    <xf numFmtId="202" fontId="11" fillId="11" borderId="7" xfId="61" applyNumberFormat="1" applyFont="1" applyFill="1" applyBorder="1" applyAlignment="1" applyProtection="1">
      <alignment horizontal="center" vertical="center"/>
    </xf>
    <xf numFmtId="202" fontId="11" fillId="0" borderId="0" xfId="61" applyNumberFormat="1" applyFont="1" applyFill="1" applyBorder="1" applyAlignment="1" applyProtection="1">
      <alignment horizontal="center" vertical="center"/>
    </xf>
    <xf numFmtId="202" fontId="11" fillId="13" borderId="7" xfId="61" applyNumberFormat="1" applyFont="1" applyFill="1" applyBorder="1" applyAlignment="1" applyProtection="1">
      <alignment horizontal="center" vertical="center"/>
    </xf>
    <xf numFmtId="1" fontId="11" fillId="25" borderId="0" xfId="95" applyNumberFormat="1" applyFill="1" applyAlignment="1" applyProtection="1">
      <alignment horizontal="center" vertical="center"/>
      <protection hidden="1"/>
    </xf>
    <xf numFmtId="0" fontId="11" fillId="12" borderId="0" xfId="95" applyFill="1" applyAlignment="1" applyProtection="1">
      <alignment horizontal="right" vertical="center"/>
      <protection hidden="1"/>
    </xf>
    <xf numFmtId="0" fontId="12" fillId="0" borderId="15" xfId="94" applyFont="1" applyBorder="1" applyAlignment="1" applyProtection="1">
      <alignment wrapText="1"/>
      <protection hidden="1"/>
    </xf>
    <xf numFmtId="1" fontId="11" fillId="33" borderId="15" xfId="53" applyNumberFormat="1" applyFont="1" applyFill="1" applyBorder="1" applyAlignment="1" applyProtection="1">
      <alignment horizontal="center" vertical="center"/>
      <protection hidden="1"/>
    </xf>
    <xf numFmtId="0" fontId="11" fillId="33" borderId="7" xfId="94" applyFill="1" applyBorder="1" applyAlignment="1" applyProtection="1">
      <alignment horizontal="center" vertical="center" wrapText="1"/>
      <protection hidden="1"/>
    </xf>
    <xf numFmtId="0" fontId="44" fillId="33" borderId="7" xfId="0" applyFont="1" applyFill="1" applyBorder="1" applyAlignment="1">
      <alignment horizontal="center" vertical="center" wrapText="1"/>
    </xf>
    <xf numFmtId="0" fontId="11" fillId="0" borderId="7" xfId="94" applyBorder="1" applyAlignment="1" applyProtection="1">
      <alignment vertical="center" wrapText="1"/>
      <protection hidden="1"/>
    </xf>
    <xf numFmtId="0" fontId="43" fillId="0" borderId="0" xfId="117" applyFont="1" applyAlignment="1">
      <alignment horizontal="left" vertical="center"/>
    </xf>
    <xf numFmtId="173" fontId="44" fillId="0" borderId="7" xfId="47" applyNumberFormat="1" applyFont="1" applyFill="1" applyBorder="1" applyAlignment="1" applyProtection="1">
      <alignment vertical="center"/>
      <protection hidden="1"/>
    </xf>
    <xf numFmtId="3" fontId="11" fillId="30" borderId="7" xfId="94" applyNumberFormat="1" applyFill="1" applyBorder="1" applyAlignment="1" applyProtection="1">
      <alignment horizontal="left" vertical="center"/>
      <protection hidden="1"/>
    </xf>
    <xf numFmtId="3" fontId="11" fillId="30" borderId="7" xfId="94" applyNumberFormat="1" applyFill="1" applyBorder="1" applyAlignment="1" applyProtection="1">
      <alignment horizontal="center" vertical="center"/>
      <protection hidden="1"/>
    </xf>
    <xf numFmtId="0" fontId="11" fillId="30" borderId="7" xfId="94" applyFill="1" applyBorder="1" applyAlignment="1" applyProtection="1">
      <alignment vertical="center"/>
      <protection hidden="1"/>
    </xf>
    <xf numFmtId="0" fontId="11" fillId="30" borderId="7" xfId="94" applyFill="1" applyBorder="1" applyAlignment="1" applyProtection="1">
      <alignment horizontal="center" vertical="center"/>
      <protection hidden="1"/>
    </xf>
    <xf numFmtId="173" fontId="11" fillId="30" borderId="7" xfId="47" applyNumberFormat="1" applyFont="1" applyFill="1" applyBorder="1" applyAlignment="1" applyProtection="1">
      <alignment horizontal="center" vertical="center"/>
      <protection hidden="1"/>
    </xf>
    <xf numFmtId="0" fontId="11" fillId="0" borderId="7" xfId="94" applyBorder="1" applyAlignment="1" applyProtection="1">
      <alignment horizontal="left" vertical="center"/>
      <protection hidden="1"/>
    </xf>
    <xf numFmtId="173" fontId="11" fillId="30" borderId="7" xfId="47" applyNumberFormat="1" applyFont="1" applyFill="1" applyBorder="1" applyAlignment="1" applyProtection="1">
      <alignment horizontal="left" vertical="center"/>
      <protection hidden="1"/>
    </xf>
    <xf numFmtId="0" fontId="11" fillId="30" borderId="7" xfId="94" applyFill="1" applyBorder="1" applyAlignment="1" applyProtection="1">
      <alignment horizontal="center" vertical="center" wrapText="1"/>
      <protection hidden="1"/>
    </xf>
    <xf numFmtId="0" fontId="11" fillId="0" borderId="29" xfId="65" applyBorder="1" applyAlignment="1" applyProtection="1">
      <alignment horizontal="center" vertical="center"/>
      <protection locked="0"/>
    </xf>
    <xf numFmtId="0" fontId="11" fillId="0" borderId="7" xfId="95" applyBorder="1" applyAlignment="1" applyProtection="1">
      <alignment horizontal="center" vertical="center"/>
      <protection locked="0"/>
    </xf>
    <xf numFmtId="0" fontId="10" fillId="0" borderId="7" xfId="95" applyFont="1" applyBorder="1" applyAlignment="1" applyProtection="1">
      <alignment horizontal="center" vertical="center"/>
      <protection locked="0"/>
    </xf>
    <xf numFmtId="0" fontId="11" fillId="0" borderId="43" xfId="95" applyBorder="1" applyAlignment="1" applyProtection="1">
      <alignment horizontal="center" vertical="center"/>
      <protection locked="0"/>
    </xf>
    <xf numFmtId="0" fontId="44" fillId="0" borderId="0" xfId="117" applyFont="1" applyAlignment="1">
      <alignment horizontal="center"/>
    </xf>
    <xf numFmtId="202" fontId="12" fillId="23" borderId="7" xfId="61" applyNumberFormat="1" applyFont="1" applyFill="1" applyBorder="1" applyAlignment="1" applyProtection="1">
      <alignment horizontal="center" vertical="center"/>
    </xf>
    <xf numFmtId="202" fontId="12" fillId="28" borderId="7" xfId="61" applyNumberFormat="1" applyFont="1" applyFill="1" applyBorder="1" applyAlignment="1" applyProtection="1">
      <alignment horizontal="center" vertical="center"/>
    </xf>
    <xf numFmtId="173" fontId="11" fillId="21" borderId="0" xfId="47" applyNumberFormat="1" applyFont="1" applyFill="1" applyProtection="1">
      <protection hidden="1"/>
    </xf>
    <xf numFmtId="0" fontId="0" fillId="0" borderId="0" xfId="0" applyAlignment="1">
      <alignment vertical="center"/>
    </xf>
    <xf numFmtId="0" fontId="54" fillId="22" borderId="7" xfId="0" applyFont="1" applyFill="1" applyBorder="1" applyAlignment="1">
      <alignment horizontal="center" vertical="center" wrapText="1"/>
    </xf>
    <xf numFmtId="0" fontId="0" fillId="0" borderId="7" xfId="0" applyBorder="1" applyAlignment="1">
      <alignment horizontal="center" vertical="center"/>
    </xf>
    <xf numFmtId="0" fontId="0" fillId="0" borderId="0" xfId="0" applyAlignment="1">
      <alignment horizontal="center" vertical="center"/>
    </xf>
    <xf numFmtId="0" fontId="44" fillId="0" borderId="0" xfId="0" applyFont="1" applyAlignment="1">
      <alignment horizontal="justify" vertical="center" wrapText="1"/>
    </xf>
    <xf numFmtId="202" fontId="12" fillId="0" borderId="7" xfId="61" applyNumberFormat="1" applyFont="1" applyFill="1" applyBorder="1" applyAlignment="1" applyProtection="1">
      <alignment horizontal="center" vertical="center" wrapText="1"/>
    </xf>
    <xf numFmtId="0" fontId="54" fillId="0" borderId="7" xfId="0" applyFont="1" applyBorder="1"/>
    <xf numFmtId="202" fontId="12" fillId="0" borderId="7" xfId="61" applyNumberFormat="1" applyFont="1" applyFill="1" applyBorder="1" applyAlignment="1" applyProtection="1">
      <alignment horizontal="center" vertical="center"/>
    </xf>
    <xf numFmtId="202" fontId="11" fillId="0" borderId="7" xfId="61" applyNumberFormat="1" applyFont="1" applyFill="1" applyBorder="1" applyAlignment="1" applyProtection="1">
      <alignment horizontal="center" vertical="center"/>
    </xf>
    <xf numFmtId="0" fontId="50" fillId="34" borderId="7" xfId="0" applyFont="1" applyFill="1" applyBorder="1" applyAlignment="1">
      <alignment horizontal="center" vertical="center" wrapText="1"/>
    </xf>
    <xf numFmtId="174" fontId="54" fillId="0" borderId="7" xfId="53" applyNumberFormat="1" applyFont="1" applyBorder="1" applyAlignment="1">
      <alignment horizontal="center" vertical="center" wrapText="1"/>
    </xf>
    <xf numFmtId="0" fontId="11" fillId="0" borderId="7" xfId="65" applyBorder="1" applyAlignment="1" applyProtection="1">
      <alignment horizontal="justify" vertical="center"/>
      <protection locked="0"/>
    </xf>
    <xf numFmtId="0" fontId="11" fillId="0" borderId="7" xfId="65" applyBorder="1" applyAlignment="1" applyProtection="1">
      <alignment horizontal="center" vertical="center" wrapText="1"/>
      <protection locked="0"/>
    </xf>
    <xf numFmtId="0" fontId="11" fillId="0" borderId="17" xfId="65" applyBorder="1" applyAlignment="1" applyProtection="1">
      <alignment horizontal="left" vertical="center"/>
      <protection locked="0"/>
    </xf>
    <xf numFmtId="0" fontId="11" fillId="0" borderId="74" xfId="95" applyBorder="1" applyAlignment="1" applyProtection="1">
      <alignment horizontal="center" vertical="center"/>
      <protection locked="0"/>
    </xf>
    <xf numFmtId="0" fontId="11" fillId="10" borderId="7" xfId="95" applyFill="1" applyBorder="1" applyAlignment="1" applyProtection="1">
      <alignment horizontal="left" vertical="center" wrapText="1"/>
      <protection locked="0"/>
    </xf>
    <xf numFmtId="0" fontId="12" fillId="27" borderId="0" xfId="94" applyFont="1" applyFill="1" applyAlignment="1" applyProtection="1">
      <alignment horizontal="centerContinuous" vertical="center" wrapText="1"/>
      <protection hidden="1"/>
    </xf>
    <xf numFmtId="0" fontId="12" fillId="30" borderId="7" xfId="94" applyFont="1" applyFill="1" applyBorder="1" applyAlignment="1" applyProtection="1">
      <alignment horizontal="centerContinuous" vertical="center" wrapText="1"/>
      <protection hidden="1"/>
    </xf>
    <xf numFmtId="0" fontId="12" fillId="27" borderId="26" xfId="94" applyFont="1" applyFill="1" applyBorder="1" applyAlignment="1" applyProtection="1">
      <alignment horizontal="centerContinuous" vertical="center" wrapText="1"/>
      <protection hidden="1"/>
    </xf>
    <xf numFmtId="0" fontId="12" fillId="27" borderId="65" xfId="94" applyFont="1" applyFill="1" applyBorder="1" applyAlignment="1" applyProtection="1">
      <alignment horizontal="centerContinuous" vertical="center" wrapText="1"/>
      <protection hidden="1"/>
    </xf>
    <xf numFmtId="0" fontId="12" fillId="27" borderId="15" xfId="94" applyFont="1" applyFill="1" applyBorder="1" applyAlignment="1" applyProtection="1">
      <alignment horizontal="centerContinuous" vertical="center" wrapText="1"/>
      <protection hidden="1"/>
    </xf>
    <xf numFmtId="3" fontId="11" fillId="0" borderId="49" xfId="94" applyNumberFormat="1" applyBorder="1" applyAlignment="1" applyProtection="1">
      <alignment horizontal="center" vertical="center"/>
      <protection hidden="1"/>
    </xf>
    <xf numFmtId="4" fontId="11" fillId="0" borderId="49" xfId="94" applyNumberFormat="1" applyBorder="1" applyAlignment="1" applyProtection="1">
      <alignment vertical="center"/>
      <protection hidden="1"/>
    </xf>
    <xf numFmtId="173" fontId="11" fillId="0" borderId="49" xfId="94" applyNumberFormat="1" applyBorder="1" applyAlignment="1" applyProtection="1">
      <alignment vertical="center"/>
      <protection hidden="1"/>
    </xf>
    <xf numFmtId="173" fontId="11" fillId="0" borderId="49" xfId="94" applyNumberFormat="1" applyBorder="1" applyAlignment="1" applyProtection="1">
      <alignment horizontal="right" vertical="center"/>
      <protection hidden="1"/>
    </xf>
    <xf numFmtId="173" fontId="12" fillId="0" borderId="49" xfId="47" applyNumberFormat="1" applyFont="1" applyBorder="1" applyAlignment="1" applyProtection="1">
      <alignment horizontal="right" vertical="center"/>
      <protection hidden="1"/>
    </xf>
    <xf numFmtId="0" fontId="11" fillId="0" borderId="55" xfId="94" applyBorder="1" applyAlignment="1" applyProtection="1">
      <alignment horizontal="center" vertical="center"/>
      <protection hidden="1"/>
    </xf>
    <xf numFmtId="0" fontId="11" fillId="0" borderId="55" xfId="94" applyBorder="1" applyAlignment="1" applyProtection="1">
      <alignment vertical="center"/>
      <protection hidden="1"/>
    </xf>
    <xf numFmtId="173" fontId="12" fillId="0" borderId="55" xfId="94" applyNumberFormat="1" applyFont="1" applyBorder="1" applyAlignment="1" applyProtection="1">
      <alignment vertical="center"/>
      <protection hidden="1"/>
    </xf>
    <xf numFmtId="0" fontId="44" fillId="15" borderId="7" xfId="117" applyFont="1" applyFill="1" applyBorder="1" applyAlignment="1">
      <alignment horizontal="justify" vertical="center" wrapText="1"/>
    </xf>
    <xf numFmtId="202" fontId="12" fillId="15" borderId="7" xfId="61" applyNumberFormat="1" applyFont="1" applyFill="1" applyBorder="1" applyAlignment="1" applyProtection="1">
      <alignment horizontal="center" vertical="center"/>
    </xf>
    <xf numFmtId="0" fontId="44" fillId="0" borderId="7" xfId="117" applyFont="1" applyBorder="1"/>
    <xf numFmtId="0" fontId="43" fillId="0" borderId="7" xfId="117" applyFont="1" applyBorder="1" applyAlignment="1">
      <alignment horizontal="center"/>
    </xf>
    <xf numFmtId="0" fontId="43" fillId="0" borderId="7" xfId="117" applyFont="1" applyBorder="1" applyAlignment="1">
      <alignment horizontal="center" vertical="center"/>
    </xf>
    <xf numFmtId="171" fontId="44" fillId="0" borderId="7" xfId="97" applyNumberFormat="1" applyFont="1" applyBorder="1" applyAlignment="1">
      <alignment horizontal="center"/>
    </xf>
    <xf numFmtId="171" fontId="44" fillId="0" borderId="7" xfId="97" applyNumberFormat="1" applyFont="1" applyBorder="1"/>
    <xf numFmtId="2" fontId="57" fillId="0" borderId="0" xfId="129" applyNumberFormat="1" applyFont="1" applyFill="1" applyBorder="1" applyAlignment="1">
      <alignment vertical="center"/>
    </xf>
    <xf numFmtId="2" fontId="11" fillId="25" borderId="0" xfId="94" applyNumberFormat="1" applyFill="1" applyProtection="1">
      <protection hidden="1"/>
    </xf>
    <xf numFmtId="173" fontId="11" fillId="25" borderId="0" xfId="94" applyNumberFormat="1" applyFill="1" applyProtection="1">
      <protection hidden="1"/>
    </xf>
    <xf numFmtId="0" fontId="11" fillId="0" borderId="7" xfId="94" applyBorder="1" applyAlignment="1" applyProtection="1">
      <alignment horizontal="center" vertical="center" wrapText="1"/>
      <protection hidden="1"/>
    </xf>
    <xf numFmtId="0" fontId="47" fillId="0" borderId="7" xfId="119" applyBorder="1" applyAlignment="1" applyProtection="1">
      <alignment vertical="center" wrapText="1"/>
      <protection hidden="1"/>
    </xf>
    <xf numFmtId="0" fontId="47" fillId="0" borderId="0" xfId="119" applyBorder="1" applyAlignment="1" applyProtection="1">
      <alignment vertical="center" wrapText="1"/>
      <protection hidden="1"/>
    </xf>
    <xf numFmtId="0" fontId="11" fillId="12" borderId="7" xfId="94" applyFill="1" applyBorder="1" applyAlignment="1" applyProtection="1">
      <alignment vertical="center"/>
      <protection locked="0"/>
    </xf>
    <xf numFmtId="0" fontId="11" fillId="0" borderId="0" xfId="95" applyAlignment="1" applyProtection="1">
      <alignment vertical="center" wrapText="1"/>
      <protection hidden="1"/>
    </xf>
    <xf numFmtId="0" fontId="12" fillId="0" borderId="0" xfId="95" applyFont="1" applyAlignment="1" applyProtection="1">
      <alignment horizontal="center" vertical="center" wrapText="1"/>
      <protection hidden="1"/>
    </xf>
    <xf numFmtId="1" fontId="11" fillId="0" borderId="0" xfId="95" applyNumberFormat="1" applyProtection="1">
      <protection hidden="1"/>
    </xf>
    <xf numFmtId="1" fontId="11" fillId="18" borderId="0" xfId="95" applyNumberFormat="1" applyFill="1" applyProtection="1">
      <protection hidden="1"/>
    </xf>
    <xf numFmtId="1" fontId="11" fillId="0" borderId="7" xfId="95" applyNumberFormat="1" applyBorder="1" applyAlignment="1" applyProtection="1">
      <alignment horizontal="center" vertical="center" wrapText="1"/>
      <protection locked="0"/>
    </xf>
    <xf numFmtId="0" fontId="43" fillId="32" borderId="7" xfId="117" applyFont="1" applyFill="1" applyBorder="1" applyAlignment="1">
      <alignment horizontal="center" vertical="center" wrapText="1"/>
    </xf>
    <xf numFmtId="173" fontId="11" fillId="0" borderId="7" xfId="47" applyNumberFormat="1" applyFont="1" applyFill="1" applyBorder="1" applyAlignment="1" applyProtection="1">
      <alignment vertical="center" wrapText="1"/>
      <protection hidden="1"/>
    </xf>
    <xf numFmtId="173" fontId="11" fillId="10" borderId="7" xfId="47" applyNumberFormat="1" applyFont="1" applyFill="1" applyBorder="1" applyAlignment="1" applyProtection="1">
      <alignment vertical="center" wrapText="1"/>
      <protection hidden="1"/>
    </xf>
    <xf numFmtId="173" fontId="11" fillId="11" borderId="7" xfId="47" applyNumberFormat="1" applyFont="1" applyFill="1" applyBorder="1" applyAlignment="1" applyProtection="1">
      <alignment vertical="center" wrapText="1"/>
      <protection hidden="1"/>
    </xf>
    <xf numFmtId="173" fontId="11" fillId="0" borderId="7" xfId="47" applyNumberFormat="1" applyFont="1" applyFill="1" applyBorder="1" applyAlignment="1" applyProtection="1">
      <alignment horizontal="right" vertical="center" wrapText="1"/>
      <protection hidden="1"/>
    </xf>
    <xf numFmtId="0" fontId="47" fillId="0" borderId="0" xfId="119" applyAlignment="1" applyProtection="1">
      <alignment vertical="center" wrapText="1"/>
      <protection hidden="1"/>
    </xf>
    <xf numFmtId="173" fontId="47" fillId="0" borderId="0" xfId="119" applyNumberFormat="1" applyAlignment="1" applyProtection="1">
      <alignment vertical="center" wrapText="1"/>
      <protection hidden="1"/>
    </xf>
    <xf numFmtId="0" fontId="47" fillId="11" borderId="0" xfId="119" applyFill="1" applyAlignment="1" applyProtection="1">
      <alignment vertical="center" wrapText="1"/>
      <protection hidden="1"/>
    </xf>
    <xf numFmtId="201" fontId="11" fillId="0" borderId="7" xfId="61" applyNumberFormat="1" applyFont="1" applyBorder="1" applyAlignment="1" applyProtection="1">
      <alignment horizontal="right" vertical="center"/>
      <protection hidden="1"/>
    </xf>
    <xf numFmtId="0" fontId="43" fillId="35" borderId="0" xfId="117" applyFont="1" applyFill="1" applyAlignment="1">
      <alignment horizontal="center" vertical="center"/>
    </xf>
    <xf numFmtId="0" fontId="46" fillId="32" borderId="0" xfId="117" applyFont="1" applyFill="1" applyAlignment="1">
      <alignment horizontal="center" vertical="center"/>
    </xf>
    <xf numFmtId="9" fontId="0" fillId="0" borderId="0" xfId="97" applyFont="1"/>
    <xf numFmtId="9" fontId="0" fillId="0" borderId="7" xfId="97" applyFont="1" applyBorder="1" applyAlignment="1">
      <alignment vertical="center" wrapText="1"/>
    </xf>
    <xf numFmtId="10" fontId="11" fillId="0" borderId="7" xfId="97" applyNumberFormat="1" applyFont="1" applyFill="1" applyBorder="1" applyAlignment="1" applyProtection="1">
      <alignment horizontal="center" vertical="center"/>
    </xf>
    <xf numFmtId="0" fontId="60" fillId="22" borderId="7" xfId="0" applyFont="1" applyFill="1" applyBorder="1" applyAlignment="1">
      <alignment horizontal="center" vertical="center" wrapText="1"/>
    </xf>
    <xf numFmtId="0" fontId="60" fillId="19" borderId="7" xfId="0" applyFont="1" applyFill="1" applyBorder="1" applyAlignment="1">
      <alignment horizontal="center" vertical="center" wrapText="1"/>
    </xf>
    <xf numFmtId="0" fontId="13" fillId="0" borderId="0" xfId="0" applyFont="1"/>
    <xf numFmtId="0" fontId="60" fillId="25" borderId="7" xfId="0" applyFont="1" applyFill="1" applyBorder="1" applyAlignment="1">
      <alignment horizontal="center" vertical="center" wrapText="1"/>
    </xf>
    <xf numFmtId="0" fontId="60" fillId="22" borderId="15" xfId="0" applyFont="1" applyFill="1" applyBorder="1" applyAlignment="1">
      <alignment horizontal="center" vertical="center" wrapText="1"/>
    </xf>
    <xf numFmtId="0" fontId="13" fillId="0" borderId="7" xfId="0" applyFont="1" applyBorder="1" applyAlignment="1">
      <alignment vertical="center" wrapText="1"/>
    </xf>
    <xf numFmtId="0" fontId="61" fillId="0" borderId="7" xfId="0" applyFont="1" applyBorder="1" applyAlignment="1">
      <alignment horizontal="justify" vertical="center" wrapText="1"/>
    </xf>
    <xf numFmtId="3" fontId="13" fillId="25" borderId="7" xfId="61" applyNumberFormat="1" applyFont="1" applyFill="1" applyBorder="1" applyAlignment="1" applyProtection="1">
      <alignment horizontal="center" vertical="center"/>
    </xf>
    <xf numFmtId="3" fontId="13" fillId="11" borderId="7" xfId="61" applyNumberFormat="1" applyFont="1" applyFill="1" applyBorder="1" applyAlignment="1" applyProtection="1">
      <alignment horizontal="center" vertical="center"/>
    </xf>
    <xf numFmtId="3" fontId="13" fillId="14" borderId="7" xfId="61" applyNumberFormat="1" applyFont="1" applyFill="1" applyBorder="1" applyAlignment="1" applyProtection="1">
      <alignment horizontal="center" vertical="center"/>
    </xf>
    <xf numFmtId="3" fontId="13" fillId="10" borderId="7" xfId="61" applyNumberFormat="1" applyFont="1" applyFill="1" applyBorder="1" applyAlignment="1" applyProtection="1">
      <alignment horizontal="center" vertical="center"/>
    </xf>
    <xf numFmtId="3" fontId="13" fillId="0" borderId="7" xfId="97" applyNumberFormat="1" applyFont="1" applyBorder="1" applyAlignment="1">
      <alignment vertical="center" wrapText="1"/>
    </xf>
    <xf numFmtId="3" fontId="13" fillId="0" borderId="7" xfId="61" applyNumberFormat="1" applyFont="1" applyFill="1" applyBorder="1" applyAlignment="1" applyProtection="1">
      <alignment horizontal="center" vertical="center"/>
    </xf>
    <xf numFmtId="0" fontId="63" fillId="0" borderId="0" xfId="0" applyFont="1"/>
    <xf numFmtId="0" fontId="62" fillId="22" borderId="7" xfId="0" applyFont="1" applyFill="1" applyBorder="1" applyAlignment="1">
      <alignment horizontal="center" vertical="center" wrapText="1"/>
    </xf>
    <xf numFmtId="0" fontId="62" fillId="19" borderId="7" xfId="0" applyFont="1" applyFill="1" applyBorder="1" applyAlignment="1">
      <alignment horizontal="center" vertical="center" wrapText="1"/>
    </xf>
    <xf numFmtId="0" fontId="62" fillId="22" borderId="5" xfId="0" applyFont="1" applyFill="1" applyBorder="1" applyAlignment="1">
      <alignment horizontal="center" vertical="center" wrapText="1"/>
    </xf>
    <xf numFmtId="0" fontId="62" fillId="25" borderId="7" xfId="0" applyFont="1" applyFill="1" applyBorder="1" applyAlignment="1">
      <alignment horizontal="center" vertical="center" wrapText="1"/>
    </xf>
    <xf numFmtId="0" fontId="62" fillId="22" borderId="38" xfId="0" applyFont="1" applyFill="1" applyBorder="1" applyAlignment="1">
      <alignment horizontal="center" vertical="center" wrapText="1"/>
    </xf>
    <xf numFmtId="0" fontId="62" fillId="22" borderId="15" xfId="0" applyFont="1" applyFill="1" applyBorder="1" applyAlignment="1">
      <alignment horizontal="center" vertical="center" wrapText="1"/>
    </xf>
    <xf numFmtId="0" fontId="64" fillId="0" borderId="7" xfId="117" applyFont="1" applyBorder="1" applyAlignment="1">
      <alignment horizontal="justify" vertical="center" wrapText="1"/>
    </xf>
    <xf numFmtId="3" fontId="63" fillId="25" borderId="7" xfId="61" applyNumberFormat="1" applyFont="1" applyFill="1" applyBorder="1" applyAlignment="1" applyProtection="1">
      <alignment horizontal="center" vertical="center"/>
    </xf>
    <xf numFmtId="3" fontId="63" fillId="11" borderId="7" xfId="61" applyNumberFormat="1" applyFont="1" applyFill="1" applyBorder="1" applyAlignment="1" applyProtection="1">
      <alignment horizontal="center" vertical="center"/>
    </xf>
    <xf numFmtId="202" fontId="63" fillId="0" borderId="7" xfId="61" applyNumberFormat="1" applyFont="1" applyFill="1" applyBorder="1" applyAlignment="1" applyProtection="1">
      <alignment horizontal="center" vertical="center"/>
    </xf>
    <xf numFmtId="202" fontId="63" fillId="0" borderId="7" xfId="0" applyNumberFormat="1" applyFont="1" applyBorder="1" applyAlignment="1">
      <alignment horizontal="center" vertical="center" wrapText="1"/>
    </xf>
    <xf numFmtId="0" fontId="62" fillId="22" borderId="29" xfId="0" applyFont="1" applyFill="1" applyBorder="1" applyAlignment="1">
      <alignment horizontal="center" vertical="center" wrapText="1"/>
    </xf>
    <xf numFmtId="0" fontId="62" fillId="22" borderId="7" xfId="0" applyFont="1" applyFill="1" applyBorder="1" applyAlignment="1">
      <alignment horizontal="centerContinuous" vertical="center" wrapText="1"/>
    </xf>
    <xf numFmtId="0" fontId="62" fillId="11" borderId="7" xfId="0" applyFont="1" applyFill="1" applyBorder="1" applyAlignment="1">
      <alignment horizontal="center" vertical="center" wrapText="1"/>
    </xf>
    <xf numFmtId="0" fontId="64" fillId="0" borderId="7" xfId="0" applyFont="1" applyBorder="1" applyAlignment="1">
      <alignment horizontal="justify" vertical="center" wrapText="1"/>
    </xf>
    <xf numFmtId="174" fontId="63" fillId="11" borderId="7" xfId="0" applyNumberFormat="1" applyFont="1" applyFill="1" applyBorder="1" applyAlignment="1">
      <alignment horizontal="center" vertical="center"/>
    </xf>
    <xf numFmtId="174" fontId="63" fillId="25" borderId="7" xfId="0" applyNumberFormat="1" applyFont="1" applyFill="1" applyBorder="1" applyAlignment="1">
      <alignment horizontal="center" vertical="center"/>
    </xf>
    <xf numFmtId="174" fontId="63" fillId="0" borderId="7" xfId="0" applyNumberFormat="1" applyFont="1" applyBorder="1" applyAlignment="1">
      <alignment horizontal="center" vertical="center"/>
    </xf>
    <xf numFmtId="174" fontId="63" fillId="14" borderId="7" xfId="0" applyNumberFormat="1" applyFont="1" applyFill="1" applyBorder="1" applyAlignment="1">
      <alignment horizontal="center" vertical="center"/>
    </xf>
    <xf numFmtId="0" fontId="63" fillId="0" borderId="7" xfId="0" applyFont="1" applyBorder="1"/>
    <xf numFmtId="9" fontId="63" fillId="0" borderId="7" xfId="97" applyFont="1" applyBorder="1"/>
    <xf numFmtId="202" fontId="63" fillId="14" borderId="7" xfId="61" applyNumberFormat="1" applyFont="1" applyFill="1" applyBorder="1" applyAlignment="1" applyProtection="1">
      <alignment horizontal="center" vertical="center"/>
    </xf>
    <xf numFmtId="0" fontId="12" fillId="26" borderId="7" xfId="94" applyFont="1" applyFill="1" applyBorder="1" applyAlignment="1" applyProtection="1">
      <alignment horizontal="center" vertical="center" wrapText="1"/>
      <protection hidden="1"/>
    </xf>
    <xf numFmtId="0" fontId="12" fillId="0" borderId="17" xfId="94" applyFont="1" applyBorder="1" applyAlignment="1" applyProtection="1">
      <alignment horizontal="center" vertical="center" wrapText="1"/>
      <protection hidden="1"/>
    </xf>
    <xf numFmtId="0" fontId="48" fillId="0" borderId="17" xfId="94" applyFont="1" applyBorder="1" applyAlignment="1" applyProtection="1">
      <alignment vertical="center" wrapText="1"/>
      <protection hidden="1"/>
    </xf>
    <xf numFmtId="0" fontId="52" fillId="0" borderId="7" xfId="0" applyFont="1" applyBorder="1" applyAlignment="1">
      <alignment horizontal="right" wrapText="1"/>
    </xf>
    <xf numFmtId="202" fontId="11" fillId="0" borderId="7" xfId="94" applyNumberFormat="1" applyBorder="1" applyAlignment="1" applyProtection="1">
      <alignment vertical="center"/>
      <protection hidden="1"/>
    </xf>
    <xf numFmtId="173" fontId="11" fillId="30" borderId="7" xfId="47" applyNumberFormat="1" applyFont="1" applyFill="1" applyBorder="1" applyAlignment="1" applyProtection="1">
      <alignment vertical="center" wrapText="1"/>
      <protection hidden="1"/>
    </xf>
    <xf numFmtId="0" fontId="67" fillId="0" borderId="0" xfId="0" applyFont="1" applyAlignment="1">
      <alignment horizontal="center" vertical="center" wrapText="1"/>
    </xf>
    <xf numFmtId="3" fontId="11" fillId="0" borderId="7" xfId="94" applyNumberFormat="1" applyBorder="1" applyAlignment="1" applyProtection="1">
      <alignment horizontal="center" vertical="center" wrapText="1"/>
      <protection hidden="1"/>
    </xf>
    <xf numFmtId="0" fontId="44" fillId="0" borderId="7" xfId="94" applyFont="1" applyBorder="1" applyAlignment="1" applyProtection="1">
      <alignment wrapText="1"/>
      <protection hidden="1"/>
    </xf>
    <xf numFmtId="4" fontId="11" fillId="14" borderId="0" xfId="94" applyNumberFormat="1" applyFill="1" applyAlignment="1" applyProtection="1">
      <alignment vertical="center"/>
      <protection hidden="1"/>
    </xf>
    <xf numFmtId="167" fontId="45" fillId="0" borderId="0" xfId="53" applyFont="1" applyProtection="1">
      <protection hidden="1"/>
    </xf>
    <xf numFmtId="44" fontId="45" fillId="0" borderId="0" xfId="94" applyNumberFormat="1" applyFont="1" applyProtection="1">
      <protection hidden="1"/>
    </xf>
    <xf numFmtId="0" fontId="12" fillId="0" borderId="9" xfId="95" applyFont="1" applyBorder="1" applyAlignment="1" applyProtection="1">
      <alignment vertical="center"/>
      <protection hidden="1"/>
    </xf>
    <xf numFmtId="0" fontId="12" fillId="0" borderId="10" xfId="95" applyFont="1" applyBorder="1" applyAlignment="1" applyProtection="1">
      <alignment horizontal="center" vertical="center"/>
      <protection hidden="1"/>
    </xf>
    <xf numFmtId="0" fontId="11" fillId="0" borderId="10" xfId="95" applyBorder="1" applyProtection="1">
      <protection hidden="1"/>
    </xf>
    <xf numFmtId="0" fontId="11" fillId="0" borderId="23" xfId="95" applyBorder="1" applyAlignment="1" applyProtection="1">
      <alignment horizontal="center"/>
      <protection hidden="1"/>
    </xf>
    <xf numFmtId="0" fontId="2" fillId="0" borderId="7" xfId="0" applyFont="1" applyBorder="1" applyAlignment="1">
      <alignment horizontal="center"/>
    </xf>
    <xf numFmtId="0" fontId="70" fillId="37" borderId="31" xfId="0" applyFont="1" applyFill="1" applyBorder="1" applyAlignment="1">
      <alignment horizontal="left" vertical="center"/>
    </xf>
    <xf numFmtId="0" fontId="70" fillId="37" borderId="60" xfId="0" applyFont="1" applyFill="1" applyBorder="1" applyAlignment="1">
      <alignment horizontal="left" vertical="center"/>
    </xf>
    <xf numFmtId="0" fontId="70" fillId="32" borderId="35" xfId="0" applyFont="1" applyFill="1" applyBorder="1" applyAlignment="1">
      <alignment horizontal="left" vertical="center"/>
    </xf>
    <xf numFmtId="0" fontId="70" fillId="32" borderId="14" xfId="0" applyFont="1" applyFill="1" applyBorder="1" applyAlignment="1">
      <alignment horizontal="left" vertical="center"/>
    </xf>
    <xf numFmtId="0" fontId="70" fillId="32" borderId="24" xfId="0" applyFont="1" applyFill="1" applyBorder="1" applyAlignment="1">
      <alignment horizontal="left" vertical="center"/>
    </xf>
    <xf numFmtId="0" fontId="70" fillId="32" borderId="32" xfId="0" applyFont="1" applyFill="1" applyBorder="1" applyAlignment="1">
      <alignment horizontal="left" vertical="center"/>
    </xf>
    <xf numFmtId="0" fontId="70" fillId="16" borderId="27" xfId="0" applyFont="1" applyFill="1" applyBorder="1" applyAlignment="1">
      <alignment horizontal="left" vertical="center"/>
    </xf>
    <xf numFmtId="0" fontId="70" fillId="16" borderId="31" xfId="0" applyFont="1" applyFill="1" applyBorder="1" applyAlignment="1">
      <alignment horizontal="left" vertical="center"/>
    </xf>
    <xf numFmtId="0" fontId="70" fillId="16" borderId="33" xfId="0" applyFont="1" applyFill="1" applyBorder="1" applyAlignment="1">
      <alignment horizontal="left" vertical="center"/>
    </xf>
    <xf numFmtId="0" fontId="70" fillId="38" borderId="18" xfId="0" applyFont="1" applyFill="1" applyBorder="1" applyAlignment="1">
      <alignment horizontal="left" vertical="center"/>
    </xf>
    <xf numFmtId="0" fontId="70" fillId="38" borderId="14" xfId="0" applyFont="1" applyFill="1" applyBorder="1" applyAlignment="1">
      <alignment horizontal="left" vertical="center"/>
    </xf>
    <xf numFmtId="0" fontId="70" fillId="38" borderId="32" xfId="0" applyFont="1" applyFill="1" applyBorder="1" applyAlignment="1">
      <alignment horizontal="left" vertical="center"/>
    </xf>
    <xf numFmtId="0" fontId="70" fillId="11" borderId="35" xfId="0" applyFont="1" applyFill="1" applyBorder="1" applyAlignment="1">
      <alignment horizontal="left" vertical="center"/>
    </xf>
    <xf numFmtId="0" fontId="70" fillId="11" borderId="14" xfId="0" applyFont="1" applyFill="1" applyBorder="1" applyAlignment="1">
      <alignment horizontal="left" vertical="center"/>
    </xf>
    <xf numFmtId="0" fontId="70" fillId="11" borderId="32" xfId="0" applyFont="1" applyFill="1" applyBorder="1" applyAlignment="1">
      <alignment horizontal="left" vertical="center"/>
    </xf>
    <xf numFmtId="0" fontId="70" fillId="39" borderId="35" xfId="0" applyFont="1" applyFill="1" applyBorder="1" applyAlignment="1">
      <alignment horizontal="left" vertical="center"/>
    </xf>
    <xf numFmtId="0" fontId="70" fillId="39" borderId="14" xfId="0" applyFont="1" applyFill="1" applyBorder="1" applyAlignment="1">
      <alignment horizontal="left" vertical="center"/>
    </xf>
    <xf numFmtId="0" fontId="70" fillId="39" borderId="32" xfId="0" applyFont="1" applyFill="1" applyBorder="1" applyAlignment="1">
      <alignment horizontal="left" vertical="center"/>
    </xf>
    <xf numFmtId="0" fontId="70" fillId="0" borderId="35" xfId="0" applyFont="1" applyBorder="1" applyAlignment="1">
      <alignment horizontal="left" vertical="center"/>
    </xf>
    <xf numFmtId="0" fontId="70" fillId="0" borderId="14" xfId="0" applyFont="1" applyBorder="1" applyAlignment="1">
      <alignment horizontal="left" vertical="center"/>
    </xf>
    <xf numFmtId="0" fontId="70" fillId="0" borderId="32" xfId="0" applyFont="1" applyBorder="1" applyAlignment="1">
      <alignment horizontal="left" vertical="center"/>
    </xf>
    <xf numFmtId="0" fontId="70" fillId="30" borderId="35" xfId="0" applyFont="1" applyFill="1" applyBorder="1" applyAlignment="1">
      <alignment horizontal="left" vertical="center"/>
    </xf>
    <xf numFmtId="0" fontId="70" fillId="30" borderId="14" xfId="0" applyFont="1" applyFill="1" applyBorder="1" applyAlignment="1">
      <alignment horizontal="left" vertical="center"/>
    </xf>
    <xf numFmtId="0" fontId="70" fillId="30" borderId="32" xfId="0" applyFont="1" applyFill="1" applyBorder="1" applyAlignment="1">
      <alignment horizontal="left" vertical="center"/>
    </xf>
    <xf numFmtId="0" fontId="70" fillId="36" borderId="36" xfId="0" applyFont="1" applyFill="1" applyBorder="1" applyAlignment="1">
      <alignment horizontal="center" vertical="center"/>
    </xf>
    <xf numFmtId="0" fontId="70" fillId="37" borderId="7" xfId="0" applyFont="1" applyFill="1" applyBorder="1" applyAlignment="1">
      <alignment horizontal="center" vertical="center"/>
    </xf>
    <xf numFmtId="0" fontId="70" fillId="37" borderId="17" xfId="0" applyFont="1" applyFill="1" applyBorder="1" applyAlignment="1">
      <alignment horizontal="center" vertical="center"/>
    </xf>
    <xf numFmtId="0" fontId="70" fillId="32" borderId="36" xfId="0" applyFont="1" applyFill="1" applyBorder="1" applyAlignment="1">
      <alignment horizontal="center" vertical="center"/>
    </xf>
    <xf numFmtId="0" fontId="70" fillId="32" borderId="7" xfId="0" applyFont="1" applyFill="1" applyBorder="1" applyAlignment="1">
      <alignment horizontal="center" vertical="center"/>
    </xf>
    <xf numFmtId="0" fontId="70" fillId="32" borderId="17" xfId="0" applyFont="1" applyFill="1" applyBorder="1" applyAlignment="1">
      <alignment horizontal="center" vertical="center"/>
    </xf>
    <xf numFmtId="0" fontId="70" fillId="32" borderId="12" xfId="0" applyFont="1" applyFill="1" applyBorder="1" applyAlignment="1">
      <alignment horizontal="center" vertical="center"/>
    </xf>
    <xf numFmtId="0" fontId="70" fillId="16" borderId="36" xfId="0" applyFont="1" applyFill="1" applyBorder="1" applyAlignment="1">
      <alignment horizontal="center" vertical="center"/>
    </xf>
    <xf numFmtId="0" fontId="70" fillId="16" borderId="7" xfId="0" applyFont="1" applyFill="1" applyBorder="1" applyAlignment="1">
      <alignment horizontal="center" vertical="center"/>
    </xf>
    <xf numFmtId="0" fontId="70" fillId="16" borderId="12" xfId="0" applyFont="1" applyFill="1" applyBorder="1" applyAlignment="1">
      <alignment horizontal="center" vertical="center"/>
    </xf>
    <xf numFmtId="0" fontId="70" fillId="38" borderId="15" xfId="0" applyFont="1" applyFill="1" applyBorder="1" applyAlignment="1">
      <alignment horizontal="center" vertical="center"/>
    </xf>
    <xf numFmtId="0" fontId="70" fillId="38" borderId="7" xfId="0" applyFont="1" applyFill="1" applyBorder="1" applyAlignment="1">
      <alignment horizontal="center" vertical="center"/>
    </xf>
    <xf numFmtId="0" fontId="70" fillId="38" borderId="12" xfId="0" applyFont="1" applyFill="1" applyBorder="1" applyAlignment="1">
      <alignment horizontal="center" vertical="center"/>
    </xf>
    <xf numFmtId="0" fontId="70" fillId="11" borderId="36" xfId="0" applyFont="1" applyFill="1" applyBorder="1" applyAlignment="1">
      <alignment horizontal="center" vertical="center"/>
    </xf>
    <xf numFmtId="0" fontId="70" fillId="11" borderId="7" xfId="0" applyFont="1" applyFill="1" applyBorder="1" applyAlignment="1">
      <alignment horizontal="center" vertical="center"/>
    </xf>
    <xf numFmtId="0" fontId="70" fillId="11" borderId="12" xfId="0" applyFont="1" applyFill="1" applyBorder="1" applyAlignment="1">
      <alignment horizontal="center" vertical="center"/>
    </xf>
    <xf numFmtId="0" fontId="70" fillId="39" borderId="36" xfId="0" applyFont="1" applyFill="1" applyBorder="1" applyAlignment="1">
      <alignment horizontal="center" vertical="center"/>
    </xf>
    <xf numFmtId="0" fontId="70" fillId="39" borderId="7" xfId="0" applyFont="1" applyFill="1" applyBorder="1" applyAlignment="1">
      <alignment horizontal="center" vertical="center"/>
    </xf>
    <xf numFmtId="0" fontId="70" fillId="39" borderId="12" xfId="0" applyFont="1" applyFill="1" applyBorder="1" applyAlignment="1">
      <alignment horizontal="center" vertical="center"/>
    </xf>
    <xf numFmtId="0" fontId="70" fillId="0" borderId="36" xfId="0" applyFont="1" applyBorder="1" applyAlignment="1">
      <alignment horizontal="center" vertical="center"/>
    </xf>
    <xf numFmtId="0" fontId="70" fillId="0" borderId="7" xfId="0" applyFont="1" applyBorder="1" applyAlignment="1">
      <alignment horizontal="center" vertical="center"/>
    </xf>
    <xf numFmtId="0" fontId="70" fillId="0" borderId="12" xfId="0" applyFont="1" applyBorder="1" applyAlignment="1">
      <alignment horizontal="center" vertical="center"/>
    </xf>
    <xf numFmtId="0" fontId="70" fillId="30" borderId="36" xfId="0" applyFont="1" applyFill="1" applyBorder="1" applyAlignment="1">
      <alignment horizontal="center" vertical="center"/>
    </xf>
    <xf numFmtId="0" fontId="70" fillId="30" borderId="7" xfId="0" applyFont="1" applyFill="1" applyBorder="1" applyAlignment="1">
      <alignment horizontal="center" vertical="center"/>
    </xf>
    <xf numFmtId="0" fontId="70" fillId="30" borderId="12" xfId="0" applyFont="1" applyFill="1" applyBorder="1" applyAlignment="1">
      <alignment horizontal="center" vertical="center"/>
    </xf>
    <xf numFmtId="0" fontId="70" fillId="36" borderId="35" xfId="0" applyFont="1" applyFill="1" applyBorder="1" applyAlignment="1">
      <alignment horizontal="center" vertical="center"/>
    </xf>
    <xf numFmtId="0" fontId="70" fillId="37" borderId="35" xfId="0" applyFont="1" applyFill="1" applyBorder="1" applyAlignment="1">
      <alignment horizontal="center" vertical="center"/>
    </xf>
    <xf numFmtId="0" fontId="70" fillId="37" borderId="29" xfId="0" applyFont="1" applyFill="1" applyBorder="1" applyAlignment="1">
      <alignment horizontal="center" vertical="center"/>
    </xf>
    <xf numFmtId="0" fontId="70" fillId="37" borderId="14" xfId="0" applyFont="1" applyFill="1" applyBorder="1" applyAlignment="1">
      <alignment horizontal="center" vertical="center"/>
    </xf>
    <xf numFmtId="0" fontId="70" fillId="37" borderId="5" xfId="0" applyFont="1" applyFill="1" applyBorder="1" applyAlignment="1">
      <alignment horizontal="center" vertical="center"/>
    </xf>
    <xf numFmtId="0" fontId="70" fillId="37" borderId="24" xfId="0" applyFont="1" applyFill="1" applyBorder="1" applyAlignment="1">
      <alignment horizontal="center" vertical="center"/>
    </xf>
    <xf numFmtId="0" fontId="70" fillId="32" borderId="37" xfId="0" applyFont="1" applyFill="1" applyBorder="1" applyAlignment="1">
      <alignment horizontal="center" vertical="center"/>
    </xf>
    <xf numFmtId="0" fontId="70" fillId="32" borderId="35" xfId="0" applyFont="1" applyFill="1" applyBorder="1" applyAlignment="1">
      <alignment horizontal="center" vertical="center"/>
    </xf>
    <xf numFmtId="0" fontId="70" fillId="32" borderId="29" xfId="0" applyFont="1" applyFill="1" applyBorder="1" applyAlignment="1">
      <alignment horizontal="center" vertical="center"/>
    </xf>
    <xf numFmtId="0" fontId="70" fillId="32" borderId="14" xfId="0" applyFont="1" applyFill="1" applyBorder="1" applyAlignment="1">
      <alignment horizontal="center" vertical="center"/>
    </xf>
    <xf numFmtId="0" fontId="70" fillId="32" borderId="5" xfId="0" applyFont="1" applyFill="1" applyBorder="1" applyAlignment="1">
      <alignment horizontal="center" vertical="center"/>
    </xf>
    <xf numFmtId="0" fontId="70" fillId="32" borderId="24" xfId="0" applyFont="1" applyFill="1" applyBorder="1" applyAlignment="1">
      <alignment horizontal="center" vertical="center"/>
    </xf>
    <xf numFmtId="0" fontId="70" fillId="32" borderId="34" xfId="0" applyFont="1" applyFill="1" applyBorder="1" applyAlignment="1">
      <alignment horizontal="center" vertical="center"/>
    </xf>
    <xf numFmtId="0" fontId="70" fillId="32" borderId="32" xfId="0" applyFont="1" applyFill="1" applyBorder="1" applyAlignment="1">
      <alignment horizontal="center" vertical="center"/>
    </xf>
    <xf numFmtId="0" fontId="70" fillId="16" borderId="37" xfId="0" applyFont="1" applyFill="1" applyBorder="1" applyAlignment="1">
      <alignment horizontal="center" vertical="center"/>
    </xf>
    <xf numFmtId="0" fontId="70" fillId="16" borderId="35" xfId="0" applyFont="1" applyFill="1" applyBorder="1" applyAlignment="1">
      <alignment horizontal="center" vertical="center"/>
    </xf>
    <xf numFmtId="0" fontId="70" fillId="16" borderId="29" xfId="0" applyFont="1" applyFill="1" applyBorder="1" applyAlignment="1">
      <alignment horizontal="center" vertical="center"/>
    </xf>
    <xf numFmtId="0" fontId="70" fillId="16" borderId="14" xfId="0" applyFont="1" applyFill="1" applyBorder="1" applyAlignment="1">
      <alignment horizontal="center" vertical="center"/>
    </xf>
    <xf numFmtId="0" fontId="70" fillId="16" borderId="7" xfId="0" applyFont="1" applyFill="1" applyBorder="1" applyAlignment="1">
      <alignment horizontal="center"/>
    </xf>
    <xf numFmtId="0" fontId="70" fillId="16" borderId="29" xfId="0" applyFont="1" applyFill="1" applyBorder="1" applyAlignment="1">
      <alignment horizontal="center"/>
    </xf>
    <xf numFmtId="0" fontId="70" fillId="16" borderId="32" xfId="0" applyFont="1" applyFill="1" applyBorder="1" applyAlignment="1">
      <alignment horizontal="center" vertical="center"/>
    </xf>
    <xf numFmtId="0" fontId="70" fillId="38" borderId="40" xfId="0" applyFont="1" applyFill="1" applyBorder="1" applyAlignment="1">
      <alignment horizontal="center" vertical="center"/>
    </xf>
    <xf numFmtId="0" fontId="70" fillId="38" borderId="18" xfId="0" applyFont="1" applyFill="1" applyBorder="1" applyAlignment="1">
      <alignment horizontal="center" vertical="center"/>
    </xf>
    <xf numFmtId="0" fontId="70" fillId="38" borderId="29" xfId="0" applyFont="1" applyFill="1" applyBorder="1" applyAlignment="1">
      <alignment horizontal="center" vertical="center"/>
    </xf>
    <xf numFmtId="0" fontId="70" fillId="38" borderId="14" xfId="0" applyFont="1" applyFill="1" applyBorder="1" applyAlignment="1">
      <alignment horizontal="center" vertical="center"/>
    </xf>
    <xf numFmtId="0" fontId="70" fillId="38" borderId="7" xfId="0" applyFont="1" applyFill="1" applyBorder="1" applyAlignment="1">
      <alignment horizontal="center"/>
    </xf>
    <xf numFmtId="0" fontId="70" fillId="38" borderId="29" xfId="0" applyFont="1" applyFill="1" applyBorder="1" applyAlignment="1">
      <alignment horizontal="center"/>
    </xf>
    <xf numFmtId="0" fontId="70" fillId="38" borderId="34" xfId="0" applyFont="1" applyFill="1" applyBorder="1" applyAlignment="1">
      <alignment horizontal="center" vertical="center"/>
    </xf>
    <xf numFmtId="0" fontId="70" fillId="38" borderId="32" xfId="0" applyFont="1" applyFill="1" applyBorder="1" applyAlignment="1">
      <alignment horizontal="center" vertical="center"/>
    </xf>
    <xf numFmtId="0" fontId="70" fillId="11" borderId="37" xfId="0" applyFont="1" applyFill="1" applyBorder="1" applyAlignment="1">
      <alignment horizontal="center" vertical="center"/>
    </xf>
    <xf numFmtId="0" fontId="70" fillId="11" borderId="35" xfId="0" applyFont="1" applyFill="1" applyBorder="1" applyAlignment="1">
      <alignment horizontal="center" vertical="center"/>
    </xf>
    <xf numFmtId="0" fontId="70" fillId="11" borderId="29" xfId="0" applyFont="1" applyFill="1" applyBorder="1" applyAlignment="1">
      <alignment horizontal="center" vertical="center"/>
    </xf>
    <xf numFmtId="0" fontId="70" fillId="11" borderId="14" xfId="0" applyFont="1" applyFill="1" applyBorder="1" applyAlignment="1">
      <alignment horizontal="center" vertical="center"/>
    </xf>
    <xf numFmtId="0" fontId="70" fillId="11" borderId="34" xfId="0" applyFont="1" applyFill="1" applyBorder="1" applyAlignment="1">
      <alignment horizontal="center" vertical="center"/>
    </xf>
    <xf numFmtId="0" fontId="70" fillId="11" borderId="32" xfId="0" applyFont="1" applyFill="1" applyBorder="1" applyAlignment="1">
      <alignment horizontal="center" vertical="center"/>
    </xf>
    <xf numFmtId="0" fontId="70" fillId="39" borderId="37" xfId="0" applyFont="1" applyFill="1" applyBorder="1" applyAlignment="1">
      <alignment horizontal="center" vertical="center"/>
    </xf>
    <xf numFmtId="0" fontId="70" fillId="39" borderId="35" xfId="0" applyFont="1" applyFill="1" applyBorder="1" applyAlignment="1">
      <alignment horizontal="center" vertical="center"/>
    </xf>
    <xf numFmtId="0" fontId="70" fillId="39" borderId="29" xfId="0" applyFont="1" applyFill="1" applyBorder="1" applyAlignment="1">
      <alignment horizontal="center" vertical="center"/>
    </xf>
    <xf numFmtId="0" fontId="70" fillId="39" borderId="14" xfId="0" applyFont="1" applyFill="1" applyBorder="1" applyAlignment="1">
      <alignment horizontal="center" vertical="center"/>
    </xf>
    <xf numFmtId="0" fontId="70" fillId="39" borderId="34" xfId="0" applyFont="1" applyFill="1" applyBorder="1" applyAlignment="1">
      <alignment horizontal="center" vertical="center"/>
    </xf>
    <xf numFmtId="0" fontId="70" fillId="39" borderId="32" xfId="0" applyFont="1" applyFill="1" applyBorder="1" applyAlignment="1">
      <alignment horizontal="center" vertical="center"/>
    </xf>
    <xf numFmtId="0" fontId="70" fillId="0" borderId="37" xfId="0" applyFont="1" applyBorder="1" applyAlignment="1">
      <alignment horizontal="center" vertical="center"/>
    </xf>
    <xf numFmtId="0" fontId="70" fillId="0" borderId="35" xfId="0" applyFont="1" applyBorder="1" applyAlignment="1">
      <alignment horizontal="center" vertical="center"/>
    </xf>
    <xf numFmtId="0" fontId="70" fillId="0" borderId="29" xfId="0" applyFont="1" applyBorder="1" applyAlignment="1">
      <alignment horizontal="center" vertical="center"/>
    </xf>
    <xf numFmtId="0" fontId="70" fillId="0" borderId="14" xfId="0" applyFont="1" applyBorder="1" applyAlignment="1">
      <alignment horizontal="center" vertical="center"/>
    </xf>
    <xf numFmtId="0" fontId="70" fillId="0" borderId="34" xfId="0" applyFont="1" applyBorder="1" applyAlignment="1">
      <alignment horizontal="center" vertical="center"/>
    </xf>
    <xf numFmtId="0" fontId="70" fillId="30" borderId="37" xfId="0" applyFont="1" applyFill="1" applyBorder="1" applyAlignment="1">
      <alignment horizontal="center" vertical="center"/>
    </xf>
    <xf numFmtId="0" fontId="70" fillId="30" borderId="35" xfId="0" applyFont="1" applyFill="1" applyBorder="1" applyAlignment="1">
      <alignment horizontal="center" vertical="center"/>
    </xf>
    <xf numFmtId="0" fontId="70" fillId="30" borderId="29" xfId="0" applyFont="1" applyFill="1" applyBorder="1" applyAlignment="1">
      <alignment horizontal="center" vertical="center"/>
    </xf>
    <xf numFmtId="0" fontId="70" fillId="30" borderId="14" xfId="0" applyFont="1" applyFill="1" applyBorder="1" applyAlignment="1">
      <alignment horizontal="center" vertical="center"/>
    </xf>
    <xf numFmtId="0" fontId="70" fillId="30" borderId="34" xfId="0" applyFont="1" applyFill="1" applyBorder="1" applyAlignment="1">
      <alignment horizontal="center" vertical="center"/>
    </xf>
    <xf numFmtId="0" fontId="70" fillId="30" borderId="32" xfId="0" applyFont="1" applyFill="1" applyBorder="1" applyAlignment="1">
      <alignment horizontal="center" vertical="center"/>
    </xf>
    <xf numFmtId="2" fontId="11" fillId="0" borderId="7" xfId="95" applyNumberFormat="1" applyBorder="1" applyAlignment="1" applyProtection="1">
      <alignment horizontal="center" vertical="center" wrapText="1"/>
      <protection locked="0"/>
    </xf>
    <xf numFmtId="0" fontId="70" fillId="16" borderId="34" xfId="0" applyFont="1" applyFill="1" applyBorder="1" applyAlignment="1">
      <alignment horizontal="center" vertical="center"/>
    </xf>
    <xf numFmtId="0" fontId="70" fillId="37" borderId="7" xfId="0" applyFont="1" applyFill="1" applyBorder="1" applyAlignment="1">
      <alignment horizontal="center"/>
    </xf>
    <xf numFmtId="0" fontId="70" fillId="37" borderId="12" xfId="0" applyFont="1" applyFill="1" applyBorder="1" applyAlignment="1">
      <alignment horizontal="center"/>
    </xf>
    <xf numFmtId="0" fontId="70" fillId="32" borderId="36" xfId="0" applyFont="1" applyFill="1" applyBorder="1" applyAlignment="1">
      <alignment horizontal="center"/>
    </xf>
    <xf numFmtId="0" fontId="70" fillId="32" borderId="7" xfId="0" applyFont="1" applyFill="1" applyBorder="1" applyAlignment="1">
      <alignment horizontal="center"/>
    </xf>
    <xf numFmtId="0" fontId="70" fillId="32" borderId="12" xfId="0" applyFont="1" applyFill="1" applyBorder="1" applyAlignment="1">
      <alignment horizontal="center"/>
    </xf>
    <xf numFmtId="0" fontId="70" fillId="16" borderId="36" xfId="0" applyFont="1" applyFill="1" applyBorder="1" applyAlignment="1">
      <alignment horizontal="center"/>
    </xf>
    <xf numFmtId="0" fontId="70" fillId="16" borderId="12" xfId="0" applyFont="1" applyFill="1" applyBorder="1" applyAlignment="1">
      <alignment horizontal="center"/>
    </xf>
    <xf numFmtId="0" fontId="70" fillId="38" borderId="36" xfId="0" applyFont="1" applyFill="1" applyBorder="1" applyAlignment="1">
      <alignment horizontal="center"/>
    </xf>
    <xf numFmtId="0" fontId="70" fillId="38" borderId="12" xfId="0" applyFont="1" applyFill="1" applyBorder="1" applyAlignment="1">
      <alignment horizontal="center"/>
    </xf>
    <xf numFmtId="0" fontId="70" fillId="11" borderId="36" xfId="0" applyFont="1" applyFill="1" applyBorder="1" applyAlignment="1">
      <alignment horizontal="center"/>
    </xf>
    <xf numFmtId="0" fontId="70" fillId="11" borderId="7" xfId="0" applyFont="1" applyFill="1" applyBorder="1" applyAlignment="1">
      <alignment horizontal="center"/>
    </xf>
    <xf numFmtId="0" fontId="70" fillId="11" borderId="12" xfId="0" applyFont="1" applyFill="1" applyBorder="1" applyAlignment="1">
      <alignment horizontal="center"/>
    </xf>
    <xf numFmtId="0" fontId="70" fillId="39" borderId="36" xfId="0" applyFont="1" applyFill="1" applyBorder="1" applyAlignment="1">
      <alignment horizontal="center"/>
    </xf>
    <xf numFmtId="0" fontId="70" fillId="39" borderId="7" xfId="0" applyFont="1" applyFill="1" applyBorder="1" applyAlignment="1">
      <alignment horizontal="center"/>
    </xf>
    <xf numFmtId="0" fontId="70" fillId="39" borderId="12" xfId="0" applyFont="1" applyFill="1" applyBorder="1" applyAlignment="1">
      <alignment horizontal="center"/>
    </xf>
    <xf numFmtId="0" fontId="70" fillId="0" borderId="36" xfId="0" applyFont="1" applyBorder="1" applyAlignment="1">
      <alignment horizontal="center"/>
    </xf>
    <xf numFmtId="0" fontId="70" fillId="0" borderId="7" xfId="0" applyFont="1" applyBorder="1" applyAlignment="1">
      <alignment horizontal="center"/>
    </xf>
    <xf numFmtId="0" fontId="70" fillId="0" borderId="12" xfId="0" applyFont="1" applyBorder="1" applyAlignment="1">
      <alignment horizontal="center"/>
    </xf>
    <xf numFmtId="0" fontId="70" fillId="30" borderId="36" xfId="0" applyFont="1" applyFill="1" applyBorder="1" applyAlignment="1">
      <alignment horizontal="center"/>
    </xf>
    <xf numFmtId="0" fontId="70" fillId="30" borderId="7" xfId="0" applyFont="1" applyFill="1" applyBorder="1" applyAlignment="1">
      <alignment horizontal="center"/>
    </xf>
    <xf numFmtId="0" fontId="70" fillId="30" borderId="12" xfId="0" applyFont="1" applyFill="1" applyBorder="1" applyAlignment="1">
      <alignment horizontal="center"/>
    </xf>
    <xf numFmtId="0" fontId="60" fillId="24" borderId="0" xfId="0" applyFont="1" applyFill="1" applyAlignment="1">
      <alignment horizontal="center" vertical="center"/>
    </xf>
    <xf numFmtId="0" fontId="12" fillId="22" borderId="0" xfId="94" applyFont="1" applyFill="1" applyAlignment="1" applyProtection="1">
      <alignment horizontal="center" vertical="center"/>
      <protection hidden="1"/>
    </xf>
    <xf numFmtId="173" fontId="12" fillId="22" borderId="0" xfId="94" applyNumberFormat="1" applyFont="1" applyFill="1" applyAlignment="1" applyProtection="1">
      <alignment horizontal="center" vertical="center" wrapText="1"/>
      <protection hidden="1"/>
    </xf>
    <xf numFmtId="173" fontId="11" fillId="30" borderId="0" xfId="47" applyNumberFormat="1" applyFont="1" applyFill="1" applyBorder="1" applyAlignment="1" applyProtection="1">
      <alignment vertical="center" wrapText="1"/>
      <protection hidden="1"/>
    </xf>
    <xf numFmtId="173" fontId="11" fillId="0" borderId="0" xfId="47" applyNumberFormat="1" applyFont="1" applyFill="1" applyBorder="1" applyAlignment="1" applyProtection="1">
      <alignment vertical="center" wrapText="1"/>
      <protection hidden="1"/>
    </xf>
    <xf numFmtId="173" fontId="11" fillId="10" borderId="0" xfId="47" applyNumberFormat="1" applyFont="1" applyFill="1" applyBorder="1" applyAlignment="1" applyProtection="1">
      <alignment vertical="center" wrapText="1"/>
      <protection hidden="1"/>
    </xf>
    <xf numFmtId="173" fontId="11" fillId="11" borderId="0" xfId="47" applyNumberFormat="1" applyFont="1" applyFill="1" applyBorder="1" applyAlignment="1" applyProtection="1">
      <alignment vertical="center" wrapText="1"/>
      <protection hidden="1"/>
    </xf>
    <xf numFmtId="173" fontId="11" fillId="0" borderId="0" xfId="47" applyNumberFormat="1" applyFont="1" applyFill="1" applyBorder="1" applyAlignment="1" applyProtection="1">
      <alignment horizontal="right" vertical="center" wrapText="1"/>
      <protection hidden="1"/>
    </xf>
    <xf numFmtId="0" fontId="62" fillId="22" borderId="0" xfId="0" applyFont="1" applyFill="1" applyAlignment="1">
      <alignment horizontal="center" vertical="center" wrapText="1"/>
    </xf>
    <xf numFmtId="0" fontId="62" fillId="11" borderId="0" xfId="0" applyFont="1" applyFill="1" applyAlignment="1">
      <alignment horizontal="center" vertical="center" wrapText="1"/>
    </xf>
    <xf numFmtId="174" fontId="63" fillId="0" borderId="0" xfId="0" applyNumberFormat="1" applyFont="1" applyAlignment="1">
      <alignment horizontal="center" vertical="center"/>
    </xf>
    <xf numFmtId="0" fontId="72" fillId="0" borderId="0" xfId="155" applyFont="1" applyAlignment="1">
      <alignment horizontal="center"/>
    </xf>
    <xf numFmtId="0" fontId="10" fillId="0" borderId="0" xfId="155" applyFont="1"/>
    <xf numFmtId="0" fontId="49" fillId="0" borderId="0" xfId="155" applyFont="1" applyAlignment="1">
      <alignment horizontal="center"/>
    </xf>
    <xf numFmtId="9" fontId="10" fillId="0" borderId="0" xfId="156" applyFont="1"/>
    <xf numFmtId="4" fontId="10" fillId="0" borderId="0" xfId="155" applyNumberFormat="1" applyFont="1"/>
    <xf numFmtId="0" fontId="22" fillId="0" borderId="9" xfId="155" applyFont="1" applyBorder="1"/>
    <xf numFmtId="0" fontId="22" fillId="0" borderId="10" xfId="155" applyFont="1" applyBorder="1" applyAlignment="1">
      <alignment horizontal="center"/>
    </xf>
    <xf numFmtId="0" fontId="12" fillId="0" borderId="10" xfId="155" applyFont="1" applyBorder="1" applyAlignment="1">
      <alignment horizontal="center" vertical="center"/>
    </xf>
    <xf numFmtId="0" fontId="22" fillId="0" borderId="10" xfId="155" applyFont="1" applyBorder="1"/>
    <xf numFmtId="0" fontId="22" fillId="0" borderId="42" xfId="155" applyFont="1" applyBorder="1"/>
    <xf numFmtId="0" fontId="73" fillId="0" borderId="0" xfId="157" applyFont="1"/>
    <xf numFmtId="0" fontId="74" fillId="0" borderId="0" xfId="158" applyFont="1" applyAlignment="1">
      <alignment horizontal="center" vertical="center" wrapText="1"/>
    </xf>
    <xf numFmtId="201" fontId="74" fillId="40" borderId="0" xfId="158" applyNumberFormat="1" applyFont="1" applyFill="1" applyAlignment="1">
      <alignment horizontal="center" vertical="center"/>
    </xf>
    <xf numFmtId="0" fontId="74" fillId="0" borderId="0" xfId="158" applyFont="1" applyAlignment="1">
      <alignment vertical="center" wrapText="1"/>
    </xf>
    <xf numFmtId="0" fontId="74" fillId="40" borderId="0" xfId="158" applyFont="1" applyFill="1" applyAlignment="1">
      <alignment horizontal="right" vertical="center" wrapText="1"/>
    </xf>
    <xf numFmtId="0" fontId="74" fillId="40" borderId="0" xfId="158" applyFont="1" applyFill="1" applyAlignment="1">
      <alignment horizontal="left" vertical="center" wrapText="1"/>
    </xf>
    <xf numFmtId="0" fontId="74" fillId="40" borderId="0" xfId="158" applyFont="1" applyFill="1" applyAlignment="1">
      <alignment horizontal="left" vertical="center" indent="1"/>
    </xf>
    <xf numFmtId="0" fontId="74" fillId="40" borderId="0" xfId="158" applyFont="1" applyFill="1" applyAlignment="1">
      <alignment vertical="center" wrapText="1"/>
    </xf>
    <xf numFmtId="206" fontId="74" fillId="41" borderId="0" xfId="159" applyNumberFormat="1" applyFont="1" applyFill="1" applyBorder="1" applyAlignment="1">
      <alignment horizontal="center" vertical="center" wrapText="1"/>
    </xf>
    <xf numFmtId="207" fontId="74" fillId="40" borderId="0" xfId="158" applyNumberFormat="1" applyFont="1" applyFill="1" applyAlignment="1">
      <alignment horizontal="right" vertical="center" wrapText="1"/>
    </xf>
    <xf numFmtId="207" fontId="74" fillId="40" borderId="0" xfId="158" applyNumberFormat="1" applyFont="1" applyFill="1" applyAlignment="1">
      <alignment horizontal="left" vertical="center" wrapText="1"/>
    </xf>
    <xf numFmtId="9" fontId="74" fillId="40" borderId="0" xfId="158" applyNumberFormat="1" applyFont="1" applyFill="1" applyAlignment="1">
      <alignment horizontal="center" vertical="center" wrapText="1"/>
    </xf>
    <xf numFmtId="201" fontId="74" fillId="41" borderId="0" xfId="159" applyNumberFormat="1" applyFont="1" applyFill="1" applyBorder="1" applyAlignment="1">
      <alignment horizontal="center" vertical="center" wrapText="1"/>
    </xf>
    <xf numFmtId="0" fontId="58" fillId="0" borderId="11" xfId="158" applyFont="1" applyBorder="1" applyAlignment="1">
      <alignment horizontal="center" vertical="center" wrapText="1"/>
    </xf>
    <xf numFmtId="0" fontId="58" fillId="0" borderId="11" xfId="158" applyFont="1" applyBorder="1" applyAlignment="1">
      <alignment vertical="center" wrapText="1"/>
    </xf>
    <xf numFmtId="201" fontId="58" fillId="0" borderId="11" xfId="158" applyNumberFormat="1" applyFont="1" applyBorder="1" applyAlignment="1">
      <alignment vertical="center" wrapText="1"/>
    </xf>
    <xf numFmtId="0" fontId="59" fillId="10" borderId="9" xfId="158" applyFont="1" applyFill="1" applyBorder="1" applyAlignment="1">
      <alignment horizontal="center" vertical="center"/>
    </xf>
    <xf numFmtId="0" fontId="59" fillId="10" borderId="75" xfId="158" applyFont="1" applyFill="1" applyBorder="1" applyAlignment="1">
      <alignment vertical="center"/>
    </xf>
    <xf numFmtId="0" fontId="59" fillId="10" borderId="76" xfId="158" applyFont="1" applyFill="1" applyBorder="1" applyAlignment="1">
      <alignment vertical="center"/>
    </xf>
    <xf numFmtId="9" fontId="59" fillId="10" borderId="76" xfId="156" applyFont="1" applyFill="1" applyBorder="1" applyAlignment="1">
      <alignment vertical="center"/>
    </xf>
    <xf numFmtId="174" fontId="59" fillId="10" borderId="76" xfId="158" applyNumberFormat="1" applyFont="1" applyFill="1" applyBorder="1" applyAlignment="1">
      <alignment horizontal="right" vertical="center"/>
    </xf>
    <xf numFmtId="174" fontId="59" fillId="10" borderId="10" xfId="158" applyNumberFormat="1" applyFont="1" applyFill="1" applyBorder="1" applyAlignment="1">
      <alignment horizontal="right" vertical="center"/>
    </xf>
    <xf numFmtId="206" fontId="59" fillId="10" borderId="76" xfId="158" applyNumberFormat="1" applyFont="1" applyFill="1" applyBorder="1" applyAlignment="1">
      <alignment horizontal="right" vertical="center"/>
    </xf>
    <xf numFmtId="10" fontId="59" fillId="10" borderId="77" xfId="160" applyNumberFormat="1" applyFont="1" applyFill="1" applyBorder="1" applyAlignment="1">
      <alignment horizontal="center" vertical="center"/>
    </xf>
    <xf numFmtId="0" fontId="58" fillId="0" borderId="78" xfId="158" applyFont="1" applyBorder="1" applyAlignment="1">
      <alignment horizontal="center" vertical="center" wrapText="1"/>
    </xf>
    <xf numFmtId="0" fontId="58" fillId="0" borderId="79" xfId="158" applyFont="1" applyBorder="1" applyAlignment="1">
      <alignment vertical="center" wrapText="1"/>
    </xf>
    <xf numFmtId="201" fontId="58" fillId="0" borderId="79" xfId="158" applyNumberFormat="1" applyFont="1" applyBorder="1" applyAlignment="1">
      <alignment vertical="center" wrapText="1"/>
    </xf>
    <xf numFmtId="0" fontId="58" fillId="0" borderId="80" xfId="158" applyFont="1" applyBorder="1" applyAlignment="1">
      <alignment vertical="center" wrapText="1"/>
    </xf>
    <xf numFmtId="0" fontId="75" fillId="40" borderId="81" xfId="158" applyFont="1" applyFill="1" applyBorder="1" applyAlignment="1">
      <alignment horizontal="center" vertical="center"/>
    </xf>
    <xf numFmtId="0" fontId="75" fillId="40" borderId="82" xfId="158" applyFont="1" applyFill="1" applyBorder="1" applyAlignment="1">
      <alignment vertical="center"/>
    </xf>
    <xf numFmtId="9" fontId="75" fillId="40" borderId="82" xfId="156" applyFont="1" applyFill="1" applyBorder="1" applyAlignment="1">
      <alignment vertical="center"/>
    </xf>
    <xf numFmtId="174" fontId="75" fillId="40" borderId="82" xfId="158" applyNumberFormat="1" applyFont="1" applyFill="1" applyBorder="1" applyAlignment="1">
      <alignment horizontal="right" vertical="center"/>
    </xf>
    <xf numFmtId="206" fontId="75" fillId="40" borderId="82" xfId="158" applyNumberFormat="1" applyFont="1" applyFill="1" applyBorder="1" applyAlignment="1">
      <alignment horizontal="right" vertical="center"/>
    </xf>
    <xf numFmtId="10" fontId="75" fillId="40" borderId="83" xfId="160" applyNumberFormat="1" applyFont="1" applyFill="1" applyBorder="1" applyAlignment="1">
      <alignment horizontal="right" vertical="center"/>
    </xf>
    <xf numFmtId="170" fontId="58" fillId="0" borderId="84" xfId="158" applyNumberFormat="1" applyFont="1" applyBorder="1" applyAlignment="1">
      <alignment horizontal="center" vertical="center" wrapText="1"/>
    </xf>
    <xf numFmtId="170" fontId="58" fillId="0" borderId="84" xfId="158" applyNumberFormat="1" applyFont="1" applyBorder="1" applyAlignment="1">
      <alignment horizontal="left" vertical="center" wrapText="1"/>
    </xf>
    <xf numFmtId="0" fontId="58" fillId="0" borderId="84" xfId="158" applyFont="1" applyBorder="1" applyAlignment="1">
      <alignment horizontal="center" vertical="center" wrapText="1"/>
    </xf>
    <xf numFmtId="3" fontId="58" fillId="0" borderId="84" xfId="161" applyNumberFormat="1" applyFont="1" applyFill="1" applyBorder="1" applyAlignment="1">
      <alignment horizontal="center" vertical="center" wrapText="1"/>
    </xf>
    <xf numFmtId="9" fontId="58" fillId="0" borderId="84" xfId="156" applyFont="1" applyFill="1" applyBorder="1" applyAlignment="1">
      <alignment horizontal="center" vertical="center" wrapText="1"/>
    </xf>
    <xf numFmtId="174" fontId="58" fillId="0" borderId="81" xfId="159" applyNumberFormat="1" applyFont="1" applyFill="1" applyBorder="1" applyAlignment="1">
      <alignment horizontal="right" vertical="center" wrapText="1"/>
    </xf>
    <xf numFmtId="9" fontId="58" fillId="0" borderId="83" xfId="156" applyFont="1" applyFill="1" applyBorder="1" applyAlignment="1">
      <alignment horizontal="right" vertical="center" wrapText="1" indent="1"/>
    </xf>
    <xf numFmtId="206" fontId="58" fillId="0" borderId="84" xfId="159" applyNumberFormat="1" applyFont="1" applyFill="1" applyBorder="1" applyAlignment="1">
      <alignment horizontal="right" vertical="center" wrapText="1"/>
    </xf>
    <xf numFmtId="10" fontId="58" fillId="0" borderId="84" xfId="160" applyNumberFormat="1" applyFont="1" applyFill="1" applyBorder="1" applyAlignment="1">
      <alignment horizontal="right" vertical="center" wrapText="1"/>
    </xf>
    <xf numFmtId="49" fontId="58" fillId="0" borderId="84" xfId="162" applyNumberFormat="1" applyFont="1" applyBorder="1" applyAlignment="1">
      <alignment vertical="center"/>
    </xf>
    <xf numFmtId="174" fontId="58" fillId="0" borderId="83" xfId="159" applyNumberFormat="1" applyFont="1" applyFill="1" applyBorder="1" applyAlignment="1">
      <alignment horizontal="center" vertical="center" wrapText="1"/>
    </xf>
    <xf numFmtId="0" fontId="58" fillId="0" borderId="84" xfId="163" applyFont="1" applyBorder="1" applyAlignment="1">
      <alignment vertical="center" wrapText="1"/>
    </xf>
    <xf numFmtId="174" fontId="58" fillId="0" borderId="83" xfId="159" applyNumberFormat="1" applyFont="1" applyFill="1" applyBorder="1" applyAlignment="1">
      <alignment horizontal="right" vertical="center" wrapText="1"/>
    </xf>
    <xf numFmtId="170" fontId="58" fillId="0" borderId="82" xfId="158" applyNumberFormat="1" applyFont="1" applyBorder="1" applyAlignment="1">
      <alignment horizontal="left" vertical="center" wrapText="1"/>
    </xf>
    <xf numFmtId="170" fontId="58" fillId="0" borderId="85" xfId="158" applyNumberFormat="1" applyFont="1" applyBorder="1" applyAlignment="1">
      <alignment horizontal="center" vertical="center" wrapText="1"/>
    </xf>
    <xf numFmtId="170" fontId="59" fillId="0" borderId="86" xfId="158" applyNumberFormat="1" applyFont="1" applyBorder="1" applyAlignment="1">
      <alignment horizontal="left" vertical="center"/>
    </xf>
    <xf numFmtId="0" fontId="56" fillId="0" borderId="86" xfId="157" applyFont="1" applyBorder="1"/>
    <xf numFmtId="0" fontId="59" fillId="0" borderId="86" xfId="158" applyFont="1" applyBorder="1" applyAlignment="1">
      <alignment horizontal="center" vertical="center"/>
    </xf>
    <xf numFmtId="0" fontId="59" fillId="0" borderId="86" xfId="158" applyFont="1" applyBorder="1" applyAlignment="1">
      <alignment horizontal="center" vertical="center" wrapText="1"/>
    </xf>
    <xf numFmtId="9" fontId="59" fillId="0" borderId="86" xfId="156" applyFont="1" applyFill="1" applyBorder="1" applyAlignment="1">
      <alignment horizontal="center" vertical="center" wrapText="1"/>
    </xf>
    <xf numFmtId="174" fontId="59" fillId="0" borderId="86" xfId="158" applyNumberFormat="1" applyFont="1" applyBorder="1" applyAlignment="1">
      <alignment vertical="center"/>
    </xf>
    <xf numFmtId="10" fontId="58" fillId="0" borderId="87" xfId="160" applyNumberFormat="1" applyFont="1" applyFill="1" applyBorder="1" applyAlignment="1">
      <alignment horizontal="right" vertical="center" wrapText="1"/>
    </xf>
    <xf numFmtId="0" fontId="73" fillId="0" borderId="81" xfId="157" applyFont="1" applyBorder="1"/>
    <xf numFmtId="9" fontId="58" fillId="0" borderId="82" xfId="156" applyFont="1" applyFill="1" applyBorder="1" applyAlignment="1">
      <alignment horizontal="center" vertical="center" wrapText="1"/>
    </xf>
    <xf numFmtId="0" fontId="73" fillId="0" borderId="82" xfId="157" applyFont="1" applyBorder="1"/>
    <xf numFmtId="174" fontId="58" fillId="0" borderId="83" xfId="158" applyNumberFormat="1" applyFont="1" applyBorder="1" applyAlignment="1">
      <alignment horizontal="right" vertical="center" wrapText="1"/>
    </xf>
    <xf numFmtId="208" fontId="58" fillId="0" borderId="84" xfId="158" applyNumberFormat="1" applyFont="1" applyBorder="1" applyAlignment="1">
      <alignment horizontal="right" vertical="center" wrapText="1" indent="1"/>
    </xf>
    <xf numFmtId="10" fontId="58" fillId="0" borderId="84" xfId="156" applyNumberFormat="1" applyFont="1" applyFill="1" applyBorder="1" applyAlignment="1">
      <alignment horizontal="center" vertical="center" wrapText="1"/>
    </xf>
    <xf numFmtId="174" fontId="58" fillId="0" borderId="84" xfId="158" applyNumberFormat="1" applyFont="1" applyBorder="1" applyAlignment="1">
      <alignment horizontal="right" vertical="center" wrapText="1"/>
    </xf>
    <xf numFmtId="209" fontId="58" fillId="0" borderId="82" xfId="156" applyNumberFormat="1" applyFont="1" applyFill="1" applyBorder="1" applyAlignment="1">
      <alignment horizontal="center" vertical="center"/>
    </xf>
    <xf numFmtId="0" fontId="58" fillId="0" borderId="82" xfId="158" applyFont="1" applyBorder="1" applyAlignment="1">
      <alignment horizontal="center" vertical="center" wrapText="1"/>
    </xf>
    <xf numFmtId="0" fontId="58" fillId="0" borderId="83" xfId="158" applyFont="1" applyBorder="1" applyAlignment="1">
      <alignment horizontal="center" vertical="center" wrapText="1"/>
    </xf>
    <xf numFmtId="174" fontId="58" fillId="0" borderId="82" xfId="158" applyNumberFormat="1" applyFont="1" applyBorder="1" applyAlignment="1">
      <alignment horizontal="right" vertical="center" wrapText="1"/>
    </xf>
    <xf numFmtId="170" fontId="58" fillId="0" borderId="81" xfId="158" applyNumberFormat="1" applyFont="1" applyBorder="1" applyAlignment="1">
      <alignment horizontal="center" vertical="center" wrapText="1"/>
    </xf>
    <xf numFmtId="170" fontId="58" fillId="0" borderId="82" xfId="158" applyNumberFormat="1" applyFont="1" applyBorder="1" applyAlignment="1">
      <alignment horizontal="left" vertical="center"/>
    </xf>
    <xf numFmtId="10" fontId="58" fillId="0" borderId="83" xfId="160" applyNumberFormat="1" applyFont="1" applyFill="1" applyBorder="1" applyAlignment="1">
      <alignment horizontal="right" vertical="center" wrapText="1"/>
    </xf>
    <xf numFmtId="0" fontId="58" fillId="0" borderId="82" xfId="164" applyNumberFormat="1" applyFont="1" applyFill="1" applyBorder="1" applyAlignment="1">
      <alignment horizontal="right" vertical="center" wrapText="1"/>
    </xf>
    <xf numFmtId="170" fontId="76" fillId="0" borderId="88" xfId="69" applyNumberFormat="1" applyFont="1" applyBorder="1" applyAlignment="1">
      <alignment horizontal="left" vertical="center" wrapText="1"/>
    </xf>
    <xf numFmtId="0" fontId="58" fillId="0" borderId="81" xfId="158" applyFont="1" applyBorder="1" applyAlignment="1">
      <alignment horizontal="center" vertical="center" wrapText="1"/>
    </xf>
    <xf numFmtId="0" fontId="58" fillId="0" borderId="82" xfId="158" applyFont="1" applyBorder="1" applyAlignment="1">
      <alignment vertical="center" wrapText="1"/>
    </xf>
    <xf numFmtId="9" fontId="58" fillId="0" borderId="82" xfId="156" applyFont="1" applyBorder="1" applyAlignment="1">
      <alignment vertical="center" wrapText="1"/>
    </xf>
    <xf numFmtId="201" fontId="58" fillId="0" borderId="82" xfId="158" applyNumberFormat="1" applyFont="1" applyBorder="1" applyAlignment="1">
      <alignment vertical="center" wrapText="1"/>
    </xf>
    <xf numFmtId="0" fontId="58" fillId="0" borderId="83" xfId="158" applyFont="1" applyBorder="1" applyAlignment="1">
      <alignment horizontal="right" vertical="center" wrapText="1"/>
    </xf>
    <xf numFmtId="0" fontId="74" fillId="42" borderId="81" xfId="158" applyFont="1" applyFill="1" applyBorder="1" applyAlignment="1">
      <alignment horizontal="center" vertical="center" wrapText="1"/>
    </xf>
    <xf numFmtId="0" fontId="74" fillId="42" borderId="82" xfId="158" applyFont="1" applyFill="1" applyBorder="1" applyAlignment="1">
      <alignment horizontal="left" vertical="center"/>
    </xf>
    <xf numFmtId="0" fontId="74" fillId="42" borderId="82" xfId="158" applyFont="1" applyFill="1" applyBorder="1" applyAlignment="1">
      <alignment vertical="center" wrapText="1"/>
    </xf>
    <xf numFmtId="0" fontId="74" fillId="42" borderId="82" xfId="158" applyFont="1" applyFill="1" applyBorder="1" applyAlignment="1">
      <alignment vertical="center"/>
    </xf>
    <xf numFmtId="0" fontId="74" fillId="42" borderId="82" xfId="158" applyFont="1" applyFill="1" applyBorder="1" applyAlignment="1">
      <alignment horizontal="right" vertical="center"/>
    </xf>
    <xf numFmtId="174" fontId="74" fillId="42" borderId="82" xfId="158" applyNumberFormat="1" applyFont="1" applyFill="1" applyBorder="1" applyAlignment="1">
      <alignment horizontal="right" vertical="center" wrapText="1"/>
    </xf>
    <xf numFmtId="206" fontId="74" fillId="42" borderId="82" xfId="158" applyNumberFormat="1" applyFont="1" applyFill="1" applyBorder="1" applyAlignment="1">
      <alignment horizontal="right" vertical="center" wrapText="1"/>
    </xf>
    <xf numFmtId="10" fontId="74" fillId="42" borderId="83" xfId="160" applyNumberFormat="1" applyFont="1" applyFill="1" applyBorder="1" applyAlignment="1">
      <alignment horizontal="right" vertical="center"/>
    </xf>
    <xf numFmtId="199" fontId="73" fillId="0" borderId="0" xfId="157" applyNumberFormat="1" applyFont="1"/>
    <xf numFmtId="0" fontId="58" fillId="0" borderId="82" xfId="158" applyFont="1" applyBorder="1" applyAlignment="1">
      <alignment horizontal="left" vertical="center"/>
    </xf>
    <xf numFmtId="0" fontId="58" fillId="0" borderId="82" xfId="158" applyFont="1" applyBorder="1" applyAlignment="1">
      <alignment vertical="center"/>
    </xf>
    <xf numFmtId="0" fontId="58" fillId="0" borderId="82" xfId="158" applyFont="1" applyBorder="1" applyAlignment="1">
      <alignment horizontal="right" vertical="center"/>
    </xf>
    <xf numFmtId="10" fontId="74" fillId="42" borderId="83" xfId="160" applyNumberFormat="1" applyFont="1" applyFill="1" applyBorder="1" applyAlignment="1">
      <alignment horizontal="right" vertical="center" wrapText="1"/>
    </xf>
    <xf numFmtId="9" fontId="73" fillId="0" borderId="0" xfId="157" applyNumberFormat="1" applyFont="1"/>
    <xf numFmtId="0" fontId="54" fillId="22" borderId="0" xfId="0" applyFont="1" applyFill="1" applyAlignment="1">
      <alignment horizontal="center" vertical="center" wrapText="1"/>
    </xf>
    <xf numFmtId="0" fontId="11" fillId="0" borderId="7" xfId="95" applyBorder="1" applyAlignment="1" applyProtection="1">
      <alignment horizontal="center" vertical="center" wrapText="1"/>
      <protection locked="0"/>
    </xf>
    <xf numFmtId="0" fontId="79" fillId="0" borderId="0" xfId="0" applyFont="1"/>
    <xf numFmtId="0" fontId="78" fillId="0" borderId="0" xfId="0" applyFont="1"/>
    <xf numFmtId="0" fontId="80" fillId="26" borderId="14" xfId="0" applyFont="1" applyFill="1" applyBorder="1" applyAlignment="1">
      <alignment horizontal="center" vertical="center"/>
    </xf>
    <xf numFmtId="2" fontId="80" fillId="26" borderId="7" xfId="0" applyNumberFormat="1" applyFont="1" applyFill="1" applyBorder="1" applyAlignment="1">
      <alignment horizontal="center" vertical="center"/>
    </xf>
    <xf numFmtId="203" fontId="80" fillId="26" borderId="7" xfId="0" applyNumberFormat="1" applyFont="1" applyFill="1" applyBorder="1" applyAlignment="1">
      <alignment horizontal="center" vertical="center" wrapText="1"/>
    </xf>
    <xf numFmtId="167" fontId="80" fillId="26" borderId="16" xfId="53" applyFont="1" applyFill="1" applyBorder="1" applyAlignment="1">
      <alignment horizontal="center" vertical="center" wrapText="1"/>
    </xf>
    <xf numFmtId="9" fontId="80" fillId="26" borderId="30" xfId="97" applyFont="1" applyFill="1" applyBorder="1" applyAlignment="1">
      <alignment horizontal="center" vertical="center" wrapText="1"/>
    </xf>
    <xf numFmtId="0" fontId="82" fillId="43" borderId="22" xfId="71" applyFont="1" applyFill="1" applyBorder="1" applyAlignment="1">
      <alignment horizontal="center" vertical="center" wrapText="1"/>
    </xf>
    <xf numFmtId="0" fontId="82" fillId="43" borderId="10" xfId="71" applyFont="1" applyFill="1" applyBorder="1" applyAlignment="1">
      <alignment horizontal="center" vertical="center" wrapText="1"/>
    </xf>
    <xf numFmtId="0" fontId="83" fillId="43" borderId="10" xfId="0" applyFont="1" applyFill="1" applyBorder="1"/>
    <xf numFmtId="0" fontId="84" fillId="10" borderId="7" xfId="0" applyFont="1" applyFill="1" applyBorder="1" applyAlignment="1">
      <alignment horizontal="center" vertical="center"/>
    </xf>
    <xf numFmtId="0" fontId="85" fillId="10" borderId="30" xfId="0" applyFont="1" applyFill="1" applyBorder="1" applyAlignment="1">
      <alignment wrapText="1"/>
    </xf>
    <xf numFmtId="0" fontId="85" fillId="10" borderId="14" xfId="0" applyFont="1" applyFill="1" applyBorder="1" applyAlignment="1">
      <alignment horizontal="center" vertical="center"/>
    </xf>
    <xf numFmtId="2" fontId="85" fillId="10" borderId="7" xfId="0" applyNumberFormat="1" applyFont="1" applyFill="1" applyBorder="1" applyAlignment="1">
      <alignment horizontal="center" vertical="center"/>
    </xf>
    <xf numFmtId="167" fontId="85" fillId="10" borderId="7" xfId="53" applyFont="1" applyFill="1" applyBorder="1" applyAlignment="1" applyProtection="1">
      <alignment horizontal="center" vertical="center"/>
      <protection locked="0"/>
    </xf>
    <xf numFmtId="167" fontId="85" fillId="10" borderId="16" xfId="53" applyFont="1" applyFill="1" applyBorder="1" applyAlignment="1">
      <alignment horizontal="center" vertical="center"/>
    </xf>
    <xf numFmtId="9" fontId="84" fillId="10" borderId="21" xfId="97" applyFont="1" applyFill="1" applyBorder="1" applyAlignment="1">
      <alignment horizontal="center" vertical="center"/>
    </xf>
    <xf numFmtId="2" fontId="85" fillId="10" borderId="15" xfId="0" applyNumberFormat="1" applyFont="1" applyFill="1" applyBorder="1" applyAlignment="1">
      <alignment horizontal="center" vertical="center"/>
    </xf>
    <xf numFmtId="0" fontId="85" fillId="10" borderId="0" xfId="0" applyFont="1" applyFill="1"/>
    <xf numFmtId="167" fontId="85" fillId="0" borderId="7" xfId="53" applyFont="1" applyFill="1" applyBorder="1" applyAlignment="1" applyProtection="1">
      <alignment horizontal="center" vertical="center"/>
      <protection locked="0"/>
    </xf>
    <xf numFmtId="0" fontId="86" fillId="0" borderId="32" xfId="0" applyFont="1" applyBorder="1" applyAlignment="1">
      <alignment horizontal="center" vertical="center" wrapText="1"/>
    </xf>
    <xf numFmtId="2" fontId="86" fillId="0" borderId="12" xfId="0" applyNumberFormat="1" applyFont="1" applyBorder="1" applyAlignment="1">
      <alignment horizontal="center" vertical="center" wrapText="1"/>
    </xf>
    <xf numFmtId="167" fontId="86" fillId="0" borderId="12" xfId="53" applyFont="1" applyBorder="1" applyAlignment="1">
      <alignment horizontal="center" vertical="center" wrapText="1"/>
    </xf>
    <xf numFmtId="0" fontId="85" fillId="10" borderId="0" xfId="0" applyFont="1" applyFill="1" applyAlignment="1">
      <alignment wrapText="1"/>
    </xf>
    <xf numFmtId="0" fontId="85" fillId="10" borderId="0" xfId="0" applyFont="1" applyFill="1" applyAlignment="1">
      <alignment horizontal="center" vertical="center"/>
    </xf>
    <xf numFmtId="4" fontId="85" fillId="10" borderId="0" xfId="0" applyNumberFormat="1" applyFont="1" applyFill="1" applyAlignment="1">
      <alignment horizontal="center" vertical="center"/>
    </xf>
    <xf numFmtId="203" fontId="85" fillId="10" borderId="0" xfId="0" applyNumberFormat="1" applyFont="1" applyFill="1" applyAlignment="1">
      <alignment horizontal="center" vertical="center"/>
    </xf>
    <xf numFmtId="167" fontId="85" fillId="10" borderId="0" xfId="53" applyFont="1" applyFill="1" applyAlignment="1">
      <alignment horizontal="center" vertical="center"/>
    </xf>
    <xf numFmtId="9" fontId="85" fillId="10" borderId="0" xfId="97" applyFont="1" applyFill="1" applyAlignment="1">
      <alignment horizontal="center" vertical="center"/>
    </xf>
    <xf numFmtId="174" fontId="58" fillId="0" borderId="82" xfId="159" applyNumberFormat="1" applyFont="1" applyFill="1" applyBorder="1" applyAlignment="1">
      <alignment horizontal="right" vertical="center" wrapText="1"/>
    </xf>
    <xf numFmtId="9" fontId="58" fillId="0" borderId="84" xfId="97" applyFont="1" applyFill="1" applyBorder="1" applyAlignment="1">
      <alignment horizontal="center" vertical="center" wrapText="1"/>
    </xf>
    <xf numFmtId="9" fontId="58" fillId="0" borderId="82" xfId="97" applyFont="1" applyFill="1" applyBorder="1" applyAlignment="1">
      <alignment horizontal="center" vertical="center" wrapText="1"/>
    </xf>
    <xf numFmtId="0" fontId="80" fillId="0" borderId="0" xfId="0" applyFont="1"/>
    <xf numFmtId="174" fontId="73" fillId="0" borderId="0" xfId="157" applyNumberFormat="1" applyFont="1"/>
    <xf numFmtId="10" fontId="80" fillId="0" borderId="7" xfId="0" applyNumberFormat="1" applyFont="1" applyBorder="1" applyAlignment="1">
      <alignment vertical="center" wrapText="1"/>
    </xf>
    <xf numFmtId="0" fontId="80" fillId="0" borderId="11" xfId="0" applyFont="1" applyBorder="1"/>
    <xf numFmtId="0" fontId="84" fillId="10" borderId="17" xfId="0" applyFont="1" applyFill="1" applyBorder="1" applyAlignment="1">
      <alignment horizontal="center" vertical="center"/>
    </xf>
    <xf numFmtId="0" fontId="85" fillId="10" borderId="44" xfId="0" applyFont="1" applyFill="1" applyBorder="1" applyAlignment="1">
      <alignment wrapText="1"/>
    </xf>
    <xf numFmtId="9" fontId="84" fillId="10" borderId="44" xfId="97" applyFont="1" applyFill="1" applyBorder="1" applyAlignment="1">
      <alignment horizontal="center" vertical="center" wrapText="1"/>
    </xf>
    <xf numFmtId="2" fontId="85" fillId="10" borderId="17" xfId="0" applyNumberFormat="1" applyFont="1" applyFill="1" applyBorder="1" applyAlignment="1">
      <alignment horizontal="center" vertical="center" wrapText="1"/>
    </xf>
    <xf numFmtId="0" fontId="84" fillId="10" borderId="15" xfId="0" applyFont="1" applyFill="1" applyBorder="1" applyAlignment="1">
      <alignment horizontal="center" vertical="center"/>
    </xf>
    <xf numFmtId="9" fontId="80" fillId="0" borderId="7" xfId="97" applyFont="1" applyFill="1" applyBorder="1" applyAlignment="1">
      <alignment horizontal="center" vertical="center"/>
    </xf>
    <xf numFmtId="167" fontId="80" fillId="0" borderId="7" xfId="53" applyFont="1" applyFill="1" applyBorder="1" applyAlignment="1">
      <alignment horizontal="center" vertical="center"/>
    </xf>
    <xf numFmtId="9" fontId="80" fillId="24" borderId="7" xfId="97" applyFont="1" applyFill="1" applyBorder="1" applyAlignment="1">
      <alignment horizontal="center" vertical="center"/>
    </xf>
    <xf numFmtId="167" fontId="80" fillId="24" borderId="7" xfId="53" applyFont="1" applyFill="1" applyBorder="1" applyAlignment="1">
      <alignment horizontal="center" vertical="center"/>
    </xf>
    <xf numFmtId="0" fontId="80" fillId="24" borderId="0" xfId="0" applyFont="1" applyFill="1"/>
    <xf numFmtId="167" fontId="80" fillId="24" borderId="7" xfId="53" applyFont="1" applyFill="1" applyBorder="1" applyAlignment="1">
      <alignment horizontal="center" vertical="center" wrapText="1"/>
    </xf>
    <xf numFmtId="0" fontId="80" fillId="24" borderId="90" xfId="0" applyFont="1" applyFill="1" applyBorder="1"/>
    <xf numFmtId="167" fontId="85" fillId="46" borderId="13" xfId="53" applyFont="1" applyFill="1" applyBorder="1" applyAlignment="1">
      <alignment horizontal="center" vertical="center"/>
    </xf>
    <xf numFmtId="167" fontId="85" fillId="46" borderId="16" xfId="53" applyFont="1" applyFill="1" applyBorder="1" applyAlignment="1">
      <alignment horizontal="center" vertical="center"/>
    </xf>
    <xf numFmtId="211" fontId="80" fillId="0" borderId="7" xfId="53" applyNumberFormat="1" applyFont="1" applyFill="1" applyBorder="1" applyAlignment="1">
      <alignment horizontal="center" vertical="center"/>
    </xf>
    <xf numFmtId="211" fontId="85" fillId="10" borderId="0" xfId="53" applyNumberFormat="1" applyFont="1" applyFill="1" applyAlignment="1">
      <alignment horizontal="center" vertical="center"/>
    </xf>
    <xf numFmtId="0" fontId="80" fillId="45" borderId="92" xfId="166" applyFont="1" applyFill="1" applyBorder="1" applyAlignment="1">
      <alignment horizontal="center" vertical="center" wrapText="1"/>
    </xf>
    <xf numFmtId="0" fontId="80" fillId="45" borderId="44" xfId="166" applyFont="1" applyFill="1" applyBorder="1" applyAlignment="1">
      <alignment horizontal="center" vertical="center" wrapText="1"/>
    </xf>
    <xf numFmtId="0" fontId="80" fillId="45" borderId="93" xfId="166" applyFont="1" applyFill="1" applyBorder="1" applyAlignment="1">
      <alignment horizontal="center" vertical="center" wrapText="1"/>
    </xf>
    <xf numFmtId="203" fontId="81" fillId="17" borderId="26" xfId="53" applyNumberFormat="1" applyFont="1" applyFill="1" applyBorder="1" applyAlignment="1">
      <alignment horizontal="center" vertical="center" wrapText="1"/>
    </xf>
    <xf numFmtId="0" fontId="82" fillId="43" borderId="14" xfId="71" applyFont="1" applyFill="1" applyBorder="1" applyAlignment="1">
      <alignment horizontal="center" vertical="center" wrapText="1"/>
    </xf>
    <xf numFmtId="0" fontId="82" fillId="43" borderId="7" xfId="71" applyFont="1" applyFill="1" applyBorder="1" applyAlignment="1">
      <alignment horizontal="center" vertical="center" wrapText="1"/>
    </xf>
    <xf numFmtId="210" fontId="82" fillId="43" borderId="7" xfId="71" applyNumberFormat="1" applyFont="1" applyFill="1" applyBorder="1" applyAlignment="1">
      <alignment horizontal="center" vertical="center" wrapText="1"/>
    </xf>
    <xf numFmtId="210" fontId="82" fillId="43" borderId="16" xfId="71" applyNumberFormat="1" applyFont="1" applyFill="1" applyBorder="1" applyAlignment="1">
      <alignment horizontal="center" vertical="center" wrapText="1"/>
    </xf>
    <xf numFmtId="0" fontId="82" fillId="43" borderId="10" xfId="0" applyFont="1" applyFill="1" applyBorder="1" applyAlignment="1">
      <alignment horizontal="center" vertical="center"/>
    </xf>
    <xf numFmtId="0" fontId="82" fillId="43" borderId="61" xfId="0" applyFont="1" applyFill="1" applyBorder="1" applyAlignment="1">
      <alignment horizontal="center" vertical="center"/>
    </xf>
    <xf numFmtId="0" fontId="77" fillId="43" borderId="89" xfId="166" applyFont="1" applyFill="1" applyBorder="1" applyAlignment="1">
      <alignment horizontal="center" vertical="center" wrapText="1"/>
    </xf>
    <xf numFmtId="0" fontId="77" fillId="43" borderId="90" xfId="166" applyFont="1" applyFill="1" applyBorder="1" applyAlignment="1">
      <alignment horizontal="center" vertical="center" wrapText="1"/>
    </xf>
    <xf numFmtId="0" fontId="77" fillId="43" borderId="73" xfId="166" applyFont="1" applyFill="1" applyBorder="1" applyAlignment="1">
      <alignment horizontal="center" vertical="center" wrapText="1"/>
    </xf>
    <xf numFmtId="0" fontId="77" fillId="43" borderId="21" xfId="166" applyFont="1" applyFill="1" applyBorder="1" applyAlignment="1">
      <alignment horizontal="center" vertical="center" wrapText="1"/>
    </xf>
    <xf numFmtId="0" fontId="77" fillId="43" borderId="0" xfId="166" applyFont="1" applyFill="1" applyAlignment="1">
      <alignment horizontal="center" vertical="center" wrapText="1"/>
    </xf>
    <xf numFmtId="0" fontId="78" fillId="43" borderId="89" xfId="166" applyFont="1" applyFill="1" applyBorder="1" applyAlignment="1">
      <alignment horizontal="center" vertical="center" wrapText="1"/>
    </xf>
    <xf numFmtId="0" fontId="78" fillId="43" borderId="90" xfId="166" applyFont="1" applyFill="1" applyBorder="1" applyAlignment="1">
      <alignment horizontal="center" vertical="center" wrapText="1"/>
    </xf>
    <xf numFmtId="0" fontId="78" fillId="43" borderId="73" xfId="166" applyFont="1" applyFill="1" applyBorder="1" applyAlignment="1">
      <alignment horizontal="center" vertical="center" wrapText="1"/>
    </xf>
    <xf numFmtId="0" fontId="78" fillId="43" borderId="21" xfId="166" applyFont="1" applyFill="1" applyBorder="1" applyAlignment="1">
      <alignment horizontal="center" vertical="center" wrapText="1"/>
    </xf>
    <xf numFmtId="0" fontId="78" fillId="44" borderId="30" xfId="0" applyFont="1" applyFill="1" applyBorder="1" applyAlignment="1">
      <alignment horizontal="center" vertical="center"/>
    </xf>
    <xf numFmtId="0" fontId="81" fillId="45" borderId="63" xfId="0" applyFont="1" applyFill="1" applyBorder="1" applyAlignment="1">
      <alignment horizontal="center" vertical="center"/>
    </xf>
    <xf numFmtId="0" fontId="80" fillId="17" borderId="64" xfId="0" applyFont="1" applyFill="1" applyBorder="1" applyAlignment="1">
      <alignment horizontal="center" vertical="center"/>
    </xf>
    <xf numFmtId="0" fontId="80" fillId="17" borderId="18" xfId="0" applyFont="1" applyFill="1" applyBorder="1" applyAlignment="1">
      <alignment horizontal="center" vertical="center"/>
    </xf>
    <xf numFmtId="0" fontId="80" fillId="17" borderId="3" xfId="0" applyFont="1" applyFill="1" applyBorder="1" applyAlignment="1">
      <alignment horizontal="center" vertical="center"/>
    </xf>
    <xf numFmtId="0" fontId="80" fillId="17" borderId="40" xfId="0" applyFont="1" applyFill="1" applyBorder="1" applyAlignment="1">
      <alignment horizontal="center" vertical="center"/>
    </xf>
    <xf numFmtId="0" fontId="81" fillId="17" borderId="14" xfId="0" applyFont="1" applyFill="1" applyBorder="1" applyAlignment="1">
      <alignment horizontal="center" vertical="center" wrapText="1"/>
    </xf>
    <xf numFmtId="0" fontId="81" fillId="17" borderId="7" xfId="0" applyFont="1" applyFill="1" applyBorder="1" applyAlignment="1">
      <alignment horizontal="center" vertical="center" wrapText="1"/>
    </xf>
    <xf numFmtId="0" fontId="81" fillId="17" borderId="16" xfId="0" applyFont="1" applyFill="1" applyBorder="1" applyAlignment="1">
      <alignment horizontal="center" vertical="center" wrapText="1"/>
    </xf>
    <xf numFmtId="0" fontId="78" fillId="44" borderId="73" xfId="166" applyFont="1" applyFill="1" applyBorder="1" applyAlignment="1">
      <alignment horizontal="center" vertical="center" wrapText="1"/>
    </xf>
    <xf numFmtId="0" fontId="78" fillId="44" borderId="21" xfId="166" applyFont="1" applyFill="1" applyBorder="1" applyAlignment="1">
      <alignment horizontal="center" vertical="center" wrapText="1"/>
    </xf>
    <xf numFmtId="0" fontId="78" fillId="44" borderId="91" xfId="166" applyFont="1" applyFill="1" applyBorder="1" applyAlignment="1">
      <alignment horizontal="center" vertical="center" wrapText="1"/>
    </xf>
    <xf numFmtId="170" fontId="80" fillId="0" borderId="7" xfId="0" applyNumberFormat="1" applyFont="1" applyBorder="1" applyAlignment="1">
      <alignment horizontal="right" vertical="center" wrapText="1"/>
    </xf>
    <xf numFmtId="203" fontId="80" fillId="0" borderId="7" xfId="53" applyNumberFormat="1" applyFont="1" applyFill="1" applyBorder="1" applyAlignment="1">
      <alignment horizontal="center" vertical="center" shrinkToFit="1"/>
    </xf>
    <xf numFmtId="170" fontId="80" fillId="24" borderId="7" xfId="0" applyNumberFormat="1" applyFont="1" applyFill="1" applyBorder="1" applyAlignment="1">
      <alignment horizontal="right" vertical="center" wrapText="1"/>
    </xf>
    <xf numFmtId="170" fontId="80" fillId="24" borderId="15" xfId="0" applyNumberFormat="1" applyFont="1" applyFill="1" applyBorder="1" applyAlignment="1">
      <alignment horizontal="right" vertical="center" wrapText="1"/>
    </xf>
    <xf numFmtId="203" fontId="80" fillId="24" borderId="15" xfId="53" applyNumberFormat="1" applyFont="1" applyFill="1" applyBorder="1" applyAlignment="1">
      <alignment horizontal="center" vertical="center" shrinkToFit="1"/>
    </xf>
    <xf numFmtId="0" fontId="80" fillId="0" borderId="29" xfId="0" applyFont="1" applyBorder="1" applyAlignment="1">
      <alignment horizontal="right" vertical="center" wrapText="1"/>
    </xf>
    <xf numFmtId="0" fontId="80" fillId="0" borderId="30" xfId="0" applyFont="1" applyBorder="1" applyAlignment="1">
      <alignment horizontal="right" vertical="center" wrapText="1"/>
    </xf>
    <xf numFmtId="0" fontId="80" fillId="0" borderId="31" xfId="0" applyFont="1" applyBorder="1" applyAlignment="1">
      <alignment horizontal="right" vertical="center" wrapText="1"/>
    </xf>
    <xf numFmtId="0" fontId="80" fillId="24" borderId="7" xfId="0" applyFont="1" applyFill="1" applyBorder="1" applyAlignment="1">
      <alignment horizontal="right" vertical="center" wrapText="1"/>
    </xf>
    <xf numFmtId="203" fontId="80" fillId="24" borderId="7" xfId="53" applyNumberFormat="1" applyFont="1" applyFill="1" applyBorder="1" applyAlignment="1">
      <alignment horizontal="center" vertical="center" shrinkToFit="1"/>
    </xf>
    <xf numFmtId="3" fontId="12" fillId="4" borderId="62" xfId="95" applyNumberFormat="1" applyFont="1" applyFill="1" applyBorder="1" applyAlignment="1" applyProtection="1">
      <alignment horizontal="center" vertical="center"/>
      <protection hidden="1"/>
    </xf>
    <xf numFmtId="3" fontId="12" fillId="4" borderId="33" xfId="95" applyNumberFormat="1" applyFont="1" applyFill="1" applyBorder="1" applyAlignment="1" applyProtection="1">
      <alignment horizontal="center" vertical="center"/>
      <protection hidden="1"/>
    </xf>
    <xf numFmtId="0" fontId="11" fillId="0" borderId="25" xfId="95" applyBorder="1" applyAlignment="1" applyProtection="1">
      <alignment horizontal="center"/>
      <protection hidden="1"/>
    </xf>
    <xf numFmtId="0" fontId="11" fillId="0" borderId="27" xfId="95" applyBorder="1" applyAlignment="1" applyProtection="1">
      <alignment horizontal="center"/>
      <protection hidden="1"/>
    </xf>
    <xf numFmtId="0" fontId="11" fillId="0" borderId="37" xfId="95" applyBorder="1" applyAlignment="1" applyProtection="1">
      <alignment horizontal="center"/>
      <protection hidden="1"/>
    </xf>
    <xf numFmtId="0" fontId="11" fillId="0" borderId="26" xfId="95" applyBorder="1" applyAlignment="1" applyProtection="1">
      <alignment horizontal="center"/>
      <protection hidden="1"/>
    </xf>
    <xf numFmtId="0" fontId="11" fillId="0" borderId="65" xfId="95" applyBorder="1" applyAlignment="1" applyProtection="1">
      <alignment horizontal="center"/>
      <protection hidden="1"/>
    </xf>
    <xf numFmtId="0" fontId="12" fillId="4" borderId="17" xfId="95" applyFont="1" applyFill="1" applyBorder="1" applyAlignment="1" applyProtection="1">
      <alignment horizontal="center" vertical="center" wrapText="1"/>
      <protection hidden="1"/>
    </xf>
    <xf numFmtId="0" fontId="12" fillId="4" borderId="15" xfId="95" applyFont="1" applyFill="1" applyBorder="1" applyAlignment="1" applyProtection="1">
      <alignment horizontal="center" vertical="center" wrapText="1"/>
      <protection hidden="1"/>
    </xf>
    <xf numFmtId="0" fontId="12" fillId="9" borderId="0" xfId="95" applyFont="1" applyFill="1" applyAlignment="1" applyProtection="1">
      <alignment horizontal="center" vertical="center"/>
      <protection hidden="1"/>
    </xf>
    <xf numFmtId="3" fontId="12" fillId="4" borderId="25" xfId="95" applyNumberFormat="1" applyFont="1" applyFill="1" applyBorder="1" applyAlignment="1" applyProtection="1">
      <alignment horizontal="center" vertical="center"/>
      <protection hidden="1"/>
    </xf>
    <xf numFmtId="3" fontId="12" fillId="4" borderId="27" xfId="95" applyNumberFormat="1" applyFont="1" applyFill="1" applyBorder="1" applyAlignment="1" applyProtection="1">
      <alignment horizontal="center" vertical="center"/>
      <protection hidden="1"/>
    </xf>
    <xf numFmtId="0" fontId="11" fillId="0" borderId="62" xfId="95" applyBorder="1" applyAlignment="1" applyProtection="1">
      <alignment horizontal="center"/>
      <protection hidden="1"/>
    </xf>
    <xf numFmtId="0" fontId="11" fillId="0" borderId="33" xfId="95" applyBorder="1" applyAlignment="1" applyProtection="1">
      <alignment horizontal="center"/>
      <protection hidden="1"/>
    </xf>
    <xf numFmtId="0" fontId="11" fillId="0" borderId="34" xfId="95" applyBorder="1" applyAlignment="1" applyProtection="1">
      <alignment horizontal="center"/>
      <protection hidden="1"/>
    </xf>
    <xf numFmtId="0" fontId="11" fillId="0" borderId="63" xfId="95" applyBorder="1" applyAlignment="1" applyProtection="1">
      <alignment horizontal="center"/>
      <protection hidden="1"/>
    </xf>
    <xf numFmtId="0" fontId="11" fillId="0" borderId="41" xfId="95" applyBorder="1" applyAlignment="1" applyProtection="1">
      <alignment horizontal="center"/>
      <protection hidden="1"/>
    </xf>
    <xf numFmtId="3" fontId="12" fillId="4" borderId="9" xfId="95" applyNumberFormat="1" applyFont="1" applyFill="1" applyBorder="1" applyAlignment="1" applyProtection="1">
      <alignment horizontal="center" vertical="center"/>
      <protection hidden="1"/>
    </xf>
    <xf numFmtId="3" fontId="12" fillId="4" borderId="61" xfId="95" applyNumberFormat="1" applyFont="1" applyFill="1" applyBorder="1" applyAlignment="1" applyProtection="1">
      <alignment horizontal="center" vertical="center"/>
      <protection hidden="1"/>
    </xf>
    <xf numFmtId="3" fontId="12" fillId="4" borderId="43" xfId="95" applyNumberFormat="1" applyFont="1" applyFill="1" applyBorder="1" applyAlignment="1" applyProtection="1">
      <alignment horizontal="center" vertical="center"/>
      <protection hidden="1"/>
    </xf>
    <xf numFmtId="3" fontId="12" fillId="4" borderId="31" xfId="95" applyNumberFormat="1" applyFont="1" applyFill="1" applyBorder="1" applyAlignment="1" applyProtection="1">
      <alignment horizontal="center" vertical="center"/>
      <protection hidden="1"/>
    </xf>
    <xf numFmtId="0" fontId="12" fillId="4" borderId="7" xfId="95" applyFont="1" applyFill="1" applyBorder="1" applyAlignment="1" applyProtection="1">
      <alignment horizontal="center" vertical="center" wrapText="1"/>
      <protection hidden="1"/>
    </xf>
    <xf numFmtId="0" fontId="19" fillId="0" borderId="0" xfId="95" applyFont="1" applyAlignment="1" applyProtection="1">
      <alignment horizontal="center"/>
      <protection hidden="1"/>
    </xf>
    <xf numFmtId="0" fontId="12" fillId="4" borderId="7" xfId="0" applyFont="1" applyFill="1" applyBorder="1" applyAlignment="1" applyProtection="1">
      <alignment horizontal="center" vertical="center" wrapText="1"/>
      <protection hidden="1"/>
    </xf>
    <xf numFmtId="3" fontId="12" fillId="4" borderId="45" xfId="95" applyNumberFormat="1" applyFont="1" applyFill="1" applyBorder="1" applyAlignment="1" applyProtection="1">
      <alignment horizontal="center" vertical="center"/>
      <protection hidden="1"/>
    </xf>
    <xf numFmtId="3" fontId="12" fillId="4" borderId="10" xfId="95" applyNumberFormat="1" applyFont="1" applyFill="1" applyBorder="1" applyAlignment="1" applyProtection="1">
      <alignment horizontal="center" vertical="center"/>
      <protection hidden="1"/>
    </xf>
    <xf numFmtId="3" fontId="12" fillId="4" borderId="42" xfId="95" applyNumberFormat="1" applyFont="1" applyFill="1" applyBorder="1" applyAlignment="1" applyProtection="1">
      <alignment horizontal="center" vertical="center"/>
      <protection hidden="1"/>
    </xf>
    <xf numFmtId="0" fontId="12" fillId="21" borderId="7" xfId="95" applyFont="1" applyFill="1" applyBorder="1" applyAlignment="1" applyProtection="1">
      <alignment horizontal="center" vertical="center" wrapText="1"/>
      <protection hidden="1"/>
    </xf>
    <xf numFmtId="0" fontId="22" fillId="0" borderId="0" xfId="95" applyFont="1" applyAlignment="1" applyProtection="1">
      <alignment horizontal="center" vertical="center" wrapText="1"/>
      <protection locked="0"/>
    </xf>
    <xf numFmtId="0" fontId="53" fillId="29" borderId="7" xfId="0" applyFont="1" applyFill="1" applyBorder="1" applyAlignment="1">
      <alignment horizontal="center" vertical="center"/>
    </xf>
    <xf numFmtId="0" fontId="11" fillId="0" borderId="7" xfId="94" applyBorder="1" applyAlignment="1" applyProtection="1">
      <alignment horizontal="center" vertical="center" wrapText="1"/>
      <protection hidden="1"/>
    </xf>
    <xf numFmtId="0" fontId="51" fillId="22" borderId="7" xfId="0" applyFont="1" applyFill="1" applyBorder="1" applyAlignment="1">
      <alignment horizontal="center" vertical="center" wrapText="1"/>
    </xf>
    <xf numFmtId="0" fontId="67" fillId="0" borderId="0" xfId="0" applyFont="1" applyAlignment="1">
      <alignment horizontal="center" vertical="center" wrapText="1"/>
    </xf>
    <xf numFmtId="201" fontId="12" fillId="22" borderId="40" xfId="61" applyNumberFormat="1" applyFont="1" applyFill="1" applyBorder="1" applyAlignment="1" applyProtection="1">
      <alignment horizontal="center" vertical="center" wrapText="1"/>
      <protection hidden="1"/>
    </xf>
    <xf numFmtId="201" fontId="12" fillId="22" borderId="21" xfId="61" applyNumberFormat="1" applyFont="1" applyFill="1" applyBorder="1" applyAlignment="1" applyProtection="1">
      <alignment horizontal="center" vertical="center" wrapText="1"/>
      <protection hidden="1"/>
    </xf>
    <xf numFmtId="201" fontId="12" fillId="22" borderId="20" xfId="61" applyNumberFormat="1" applyFont="1" applyFill="1" applyBorder="1" applyAlignment="1" applyProtection="1">
      <alignment horizontal="center" vertical="center" wrapText="1"/>
      <protection hidden="1"/>
    </xf>
    <xf numFmtId="0" fontId="12" fillId="30" borderId="7" xfId="94" applyFont="1" applyFill="1" applyBorder="1" applyAlignment="1" applyProtection="1">
      <alignment horizontal="center" vertical="center" wrapText="1"/>
      <protection hidden="1"/>
    </xf>
    <xf numFmtId="0" fontId="12" fillId="22" borderId="7" xfId="94" applyFont="1" applyFill="1" applyBorder="1" applyAlignment="1" applyProtection="1">
      <alignment horizontal="center" vertical="center" wrapText="1"/>
      <protection hidden="1"/>
    </xf>
    <xf numFmtId="0" fontId="11" fillId="0" borderId="29" xfId="94" applyBorder="1" applyAlignment="1" applyProtection="1">
      <alignment horizontal="justify" vertical="center" wrapText="1"/>
      <protection hidden="1"/>
    </xf>
    <xf numFmtId="0" fontId="11" fillId="0" borderId="31" xfId="94" applyBorder="1" applyAlignment="1" applyProtection="1">
      <alignment horizontal="justify" vertical="center" wrapText="1"/>
      <protection hidden="1"/>
    </xf>
    <xf numFmtId="201" fontId="66" fillId="0" borderId="0" xfId="61" applyNumberFormat="1" applyFont="1" applyFill="1" applyBorder="1" applyAlignment="1" applyProtection="1">
      <alignment horizontal="center" vertical="center" wrapText="1"/>
      <protection hidden="1"/>
    </xf>
    <xf numFmtId="201" fontId="22" fillId="35" borderId="7" xfId="53" applyNumberFormat="1" applyFont="1" applyFill="1" applyBorder="1" applyAlignment="1" applyProtection="1">
      <alignment horizontal="center" vertical="center"/>
      <protection hidden="1"/>
    </xf>
    <xf numFmtId="201" fontId="22" fillId="35" borderId="17" xfId="53" applyNumberFormat="1" applyFont="1" applyFill="1" applyBorder="1" applyAlignment="1" applyProtection="1">
      <alignment horizontal="center" vertical="center"/>
      <protection hidden="1"/>
    </xf>
    <xf numFmtId="3" fontId="12" fillId="16" borderId="66" xfId="94" applyNumberFormat="1" applyFont="1" applyFill="1" applyBorder="1" applyAlignment="1" applyProtection="1">
      <alignment horizontal="justify" vertical="center" wrapText="1"/>
      <protection hidden="1"/>
    </xf>
    <xf numFmtId="3" fontId="12" fillId="16" borderId="67" xfId="94" applyNumberFormat="1" applyFont="1" applyFill="1" applyBorder="1" applyAlignment="1" applyProtection="1">
      <alignment horizontal="justify" vertical="center" wrapText="1"/>
      <protection hidden="1"/>
    </xf>
    <xf numFmtId="3" fontId="12" fillId="16" borderId="68" xfId="94" applyNumberFormat="1" applyFont="1" applyFill="1" applyBorder="1" applyAlignment="1" applyProtection="1">
      <alignment horizontal="justify" vertical="center" wrapText="1"/>
      <protection hidden="1"/>
    </xf>
    <xf numFmtId="3" fontId="12" fillId="0" borderId="66" xfId="94" applyNumberFormat="1" applyFont="1" applyBorder="1" applyAlignment="1" applyProtection="1">
      <alignment horizontal="justify" vertical="center" wrapText="1"/>
      <protection hidden="1"/>
    </xf>
    <xf numFmtId="3" fontId="12" fillId="0" borderId="67" xfId="94" applyNumberFormat="1" applyFont="1" applyBorder="1" applyAlignment="1" applyProtection="1">
      <alignment horizontal="justify" vertical="center" wrapText="1"/>
      <protection hidden="1"/>
    </xf>
    <xf numFmtId="3" fontId="12" fillId="0" borderId="68" xfId="94" applyNumberFormat="1" applyFont="1" applyBorder="1" applyAlignment="1" applyProtection="1">
      <alignment horizontal="justify" vertical="center" wrapText="1"/>
      <protection hidden="1"/>
    </xf>
    <xf numFmtId="3" fontId="12" fillId="20" borderId="66" xfId="94" applyNumberFormat="1" applyFont="1" applyFill="1" applyBorder="1" applyAlignment="1" applyProtection="1">
      <alignment horizontal="justify" vertical="center" wrapText="1"/>
      <protection hidden="1"/>
    </xf>
    <xf numFmtId="3" fontId="12" fillId="20" borderId="67" xfId="94" applyNumberFormat="1" applyFont="1" applyFill="1" applyBorder="1" applyAlignment="1" applyProtection="1">
      <alignment horizontal="justify" vertical="center" wrapText="1"/>
      <protection hidden="1"/>
    </xf>
    <xf numFmtId="3" fontId="12" fillId="20" borderId="68" xfId="94" applyNumberFormat="1" applyFont="1" applyFill="1" applyBorder="1" applyAlignment="1" applyProtection="1">
      <alignment horizontal="justify" vertical="center" wrapText="1"/>
      <protection hidden="1"/>
    </xf>
    <xf numFmtId="3" fontId="12" fillId="11" borderId="66" xfId="94" applyNumberFormat="1" applyFont="1" applyFill="1" applyBorder="1" applyAlignment="1" applyProtection="1">
      <alignment horizontal="justify" vertical="center" wrapText="1"/>
      <protection hidden="1"/>
    </xf>
    <xf numFmtId="3" fontId="12" fillId="11" borderId="67" xfId="94" applyNumberFormat="1" applyFont="1" applyFill="1" applyBorder="1" applyAlignment="1" applyProtection="1">
      <alignment horizontal="justify" vertical="center" wrapText="1"/>
      <protection hidden="1"/>
    </xf>
    <xf numFmtId="3" fontId="12" fillId="11" borderId="68" xfId="94" applyNumberFormat="1" applyFont="1" applyFill="1" applyBorder="1" applyAlignment="1" applyProtection="1">
      <alignment horizontal="justify" vertical="center" wrapText="1"/>
      <protection hidden="1"/>
    </xf>
    <xf numFmtId="3" fontId="12" fillId="29" borderId="66" xfId="94" applyNumberFormat="1" applyFont="1" applyFill="1" applyBorder="1" applyAlignment="1" applyProtection="1">
      <alignment horizontal="justify" vertical="center" wrapText="1"/>
      <protection hidden="1"/>
    </xf>
    <xf numFmtId="3" fontId="12" fillId="29" borderId="67" xfId="94" applyNumberFormat="1" applyFont="1" applyFill="1" applyBorder="1" applyAlignment="1" applyProtection="1">
      <alignment horizontal="justify" vertical="center" wrapText="1"/>
      <protection hidden="1"/>
    </xf>
    <xf numFmtId="3" fontId="12" fillId="29" borderId="68" xfId="94" applyNumberFormat="1" applyFont="1" applyFill="1" applyBorder="1" applyAlignment="1" applyProtection="1">
      <alignment horizontal="justify" vertical="center" wrapText="1"/>
      <protection hidden="1"/>
    </xf>
    <xf numFmtId="3" fontId="12" fillId="13" borderId="66" xfId="94" applyNumberFormat="1" applyFont="1" applyFill="1" applyBorder="1" applyAlignment="1" applyProtection="1">
      <alignment horizontal="justify" vertical="center" wrapText="1"/>
      <protection hidden="1"/>
    </xf>
    <xf numFmtId="3" fontId="12" fillId="13" borderId="67" xfId="94" applyNumberFormat="1" applyFont="1" applyFill="1" applyBorder="1" applyAlignment="1" applyProtection="1">
      <alignment horizontal="justify" vertical="center" wrapText="1"/>
      <protection hidden="1"/>
    </xf>
    <xf numFmtId="3" fontId="12" fillId="13" borderId="68" xfId="94" applyNumberFormat="1" applyFont="1" applyFill="1" applyBorder="1" applyAlignment="1" applyProtection="1">
      <alignment horizontal="justify" vertical="center" wrapText="1"/>
      <protection hidden="1"/>
    </xf>
    <xf numFmtId="0" fontId="12" fillId="0" borderId="0" xfId="94" applyFont="1" applyAlignment="1" applyProtection="1">
      <alignment horizontal="center" vertical="center"/>
      <protection hidden="1"/>
    </xf>
    <xf numFmtId="0" fontId="12" fillId="0" borderId="66" xfId="94" applyFont="1" applyBorder="1" applyAlignment="1" applyProtection="1">
      <alignment horizontal="left" vertical="center" wrapText="1"/>
      <protection hidden="1"/>
    </xf>
    <xf numFmtId="0" fontId="12" fillId="0" borderId="67" xfId="94" applyFont="1" applyBorder="1" applyAlignment="1" applyProtection="1">
      <alignment horizontal="left" vertical="center" wrapText="1"/>
      <protection hidden="1"/>
    </xf>
    <xf numFmtId="0" fontId="12" fillId="0" borderId="68" xfId="94" applyFont="1" applyBorder="1" applyAlignment="1" applyProtection="1">
      <alignment horizontal="left" vertical="center" wrapText="1"/>
      <protection hidden="1"/>
    </xf>
    <xf numFmtId="3" fontId="0" fillId="27" borderId="66" xfId="94" applyNumberFormat="1" applyFont="1" applyFill="1" applyBorder="1" applyAlignment="1" applyProtection="1">
      <alignment horizontal="justify" vertical="center" wrapText="1"/>
      <protection hidden="1"/>
    </xf>
    <xf numFmtId="3" fontId="12" fillId="27" borderId="67" xfId="94" applyNumberFormat="1" applyFont="1" applyFill="1" applyBorder="1" applyAlignment="1" applyProtection="1">
      <alignment horizontal="justify" vertical="center" wrapText="1"/>
      <protection hidden="1"/>
    </xf>
    <xf numFmtId="3" fontId="12" fillId="27" borderId="51" xfId="94" applyNumberFormat="1" applyFont="1" applyFill="1" applyBorder="1" applyAlignment="1" applyProtection="1">
      <alignment horizontal="justify" vertical="center" wrapText="1"/>
      <protection hidden="1"/>
    </xf>
    <xf numFmtId="3" fontId="12" fillId="27" borderId="68" xfId="94" applyNumberFormat="1" applyFont="1" applyFill="1" applyBorder="1" applyAlignment="1" applyProtection="1">
      <alignment horizontal="justify" vertical="center" wrapText="1"/>
      <protection hidden="1"/>
    </xf>
    <xf numFmtId="3" fontId="12" fillId="22" borderId="7" xfId="94" applyNumberFormat="1" applyFont="1" applyFill="1" applyBorder="1" applyAlignment="1" applyProtection="1">
      <alignment horizontal="center" vertical="center"/>
      <protection hidden="1"/>
    </xf>
    <xf numFmtId="0" fontId="12" fillId="22" borderId="7" xfId="94" applyFont="1" applyFill="1" applyBorder="1" applyAlignment="1" applyProtection="1">
      <alignment horizontal="center" vertical="center"/>
      <protection hidden="1"/>
    </xf>
    <xf numFmtId="0" fontId="43" fillId="35" borderId="7" xfId="117" applyFont="1" applyFill="1" applyBorder="1" applyAlignment="1">
      <alignment horizontal="center" vertical="center"/>
    </xf>
    <xf numFmtId="0" fontId="46" fillId="32" borderId="29" xfId="117" applyFont="1" applyFill="1" applyBorder="1" applyAlignment="1">
      <alignment horizontal="center" vertical="center"/>
    </xf>
    <xf numFmtId="0" fontId="46" fillId="32" borderId="30" xfId="117" applyFont="1" applyFill="1" applyBorder="1" applyAlignment="1">
      <alignment horizontal="center" vertical="center"/>
    </xf>
    <xf numFmtId="0" fontId="46" fillId="32" borderId="31" xfId="117" applyFont="1" applyFill="1" applyBorder="1" applyAlignment="1">
      <alignment horizontal="center" vertical="center"/>
    </xf>
    <xf numFmtId="0" fontId="43" fillId="32" borderId="7" xfId="117" applyFont="1" applyFill="1" applyBorder="1" applyAlignment="1">
      <alignment horizontal="center" vertical="center" wrapText="1"/>
    </xf>
    <xf numFmtId="0" fontId="43" fillId="35" borderId="73" xfId="117" applyFont="1" applyFill="1" applyBorder="1" applyAlignment="1">
      <alignment horizontal="center" vertical="center"/>
    </xf>
    <xf numFmtId="0" fontId="43" fillId="35" borderId="21" xfId="117" applyFont="1" applyFill="1" applyBorder="1" applyAlignment="1">
      <alignment horizontal="center" vertical="center"/>
    </xf>
    <xf numFmtId="0" fontId="54" fillId="22" borderId="17" xfId="0" applyFont="1" applyFill="1" applyBorder="1" applyAlignment="1">
      <alignment horizontal="center" vertical="center" wrapText="1"/>
    </xf>
    <xf numFmtId="0" fontId="54" fillId="22" borderId="38" xfId="0" applyFont="1" applyFill="1" applyBorder="1" applyAlignment="1">
      <alignment horizontal="center" vertical="center" wrapText="1"/>
    </xf>
    <xf numFmtId="0" fontId="54" fillId="22" borderId="15" xfId="0" applyFont="1" applyFill="1" applyBorder="1" applyAlignment="1">
      <alignment horizontal="center" vertical="center" wrapText="1"/>
    </xf>
    <xf numFmtId="0" fontId="60" fillId="24" borderId="39" xfId="0" applyFont="1" applyFill="1" applyBorder="1" applyAlignment="1">
      <alignment horizontal="center" vertical="center"/>
    </xf>
    <xf numFmtId="0" fontId="60" fillId="24" borderId="0" xfId="0" applyFont="1" applyFill="1" applyAlignment="1">
      <alignment horizontal="center" vertical="center"/>
    </xf>
    <xf numFmtId="0" fontId="62" fillId="22" borderId="17" xfId="0" applyFont="1" applyFill="1" applyBorder="1" applyAlignment="1">
      <alignment horizontal="center" vertical="center" wrapText="1"/>
    </xf>
    <xf numFmtId="0" fontId="62" fillId="22" borderId="38" xfId="0" applyFont="1" applyFill="1" applyBorder="1" applyAlignment="1">
      <alignment horizontal="center" vertical="center" wrapText="1"/>
    </xf>
    <xf numFmtId="0" fontId="62" fillId="22" borderId="15" xfId="0" applyFont="1" applyFill="1" applyBorder="1" applyAlignment="1">
      <alignment horizontal="center" vertical="center" wrapText="1"/>
    </xf>
    <xf numFmtId="0" fontId="60" fillId="22" borderId="17" xfId="0" applyFont="1" applyFill="1" applyBorder="1" applyAlignment="1">
      <alignment horizontal="center" vertical="center" wrapText="1"/>
    </xf>
    <xf numFmtId="0" fontId="60" fillId="22" borderId="38" xfId="0" applyFont="1" applyFill="1" applyBorder="1" applyAlignment="1">
      <alignment horizontal="center" vertical="center" wrapText="1"/>
    </xf>
    <xf numFmtId="0" fontId="60" fillId="22" borderId="15" xfId="0" applyFont="1" applyFill="1" applyBorder="1" applyAlignment="1">
      <alignment horizontal="center" vertical="center" wrapText="1"/>
    </xf>
    <xf numFmtId="0" fontId="43" fillId="0" borderId="7" xfId="0" applyFont="1" applyBorder="1" applyAlignment="1">
      <alignment horizontal="center" vertical="center" wrapText="1"/>
    </xf>
    <xf numFmtId="0" fontId="62" fillId="24" borderId="29" xfId="0" applyFont="1" applyFill="1" applyBorder="1" applyAlignment="1">
      <alignment horizontal="center" vertical="center"/>
    </xf>
    <xf numFmtId="0" fontId="62" fillId="24" borderId="30" xfId="0" applyFont="1" applyFill="1" applyBorder="1" applyAlignment="1">
      <alignment horizontal="center" vertical="center"/>
    </xf>
    <xf numFmtId="0" fontId="62" fillId="24" borderId="31" xfId="0" applyFont="1" applyFill="1" applyBorder="1" applyAlignment="1">
      <alignment horizontal="center" vertical="center"/>
    </xf>
    <xf numFmtId="0" fontId="62" fillId="22" borderId="7" xfId="0" applyFont="1" applyFill="1" applyBorder="1" applyAlignment="1">
      <alignment horizontal="center" vertical="center" wrapText="1"/>
    </xf>
    <xf numFmtId="0" fontId="53" fillId="35" borderId="7" xfId="120" applyFont="1" applyFill="1" applyBorder="1" applyAlignment="1">
      <alignment horizontal="center" vertical="center"/>
    </xf>
    <xf numFmtId="0" fontId="60" fillId="22" borderId="7" xfId="0" applyFont="1" applyFill="1" applyBorder="1" applyAlignment="1">
      <alignment horizontal="center" vertical="center" wrapText="1"/>
    </xf>
    <xf numFmtId="0" fontId="62" fillId="22" borderId="29" xfId="0" applyFont="1" applyFill="1" applyBorder="1" applyAlignment="1">
      <alignment horizontal="center" vertical="center" wrapText="1"/>
    </xf>
    <xf numFmtId="0" fontId="62" fillId="22" borderId="31" xfId="0" applyFont="1" applyFill="1" applyBorder="1" applyAlignment="1">
      <alignment horizontal="center" vertical="center" wrapText="1"/>
    </xf>
    <xf numFmtId="201" fontId="65" fillId="22" borderId="7" xfId="61" applyNumberFormat="1" applyFont="1" applyFill="1" applyBorder="1" applyAlignment="1" applyProtection="1">
      <alignment horizontal="center" vertical="center" wrapText="1"/>
      <protection hidden="1"/>
    </xf>
  </cellXfs>
  <cellStyles count="167">
    <cellStyle name="%" xfId="1" xr:uid="{00000000-0005-0000-0000-000000000000}"/>
    <cellStyle name="0,0_x000d__x000a_NA_x000d__x000a_ 2" xfId="166" xr:uid="{1E8F3530-21AF-4303-9B3F-3B45F02BCDAD}"/>
    <cellStyle name="Cabecera 1" xfId="2" xr:uid="{00000000-0005-0000-0000-000001000000}"/>
    <cellStyle name="Cabecera 2" xfId="3" xr:uid="{00000000-0005-0000-0000-000002000000}"/>
    <cellStyle name="Coma 2" xfId="4" xr:uid="{00000000-0005-0000-0000-000003000000}"/>
    <cellStyle name="Coma 2 2" xfId="5" xr:uid="{00000000-0005-0000-0000-000004000000}"/>
    <cellStyle name="Coma 3" xfId="6" xr:uid="{00000000-0005-0000-0000-000005000000}"/>
    <cellStyle name="Coma 3 2" xfId="7" xr:uid="{00000000-0005-0000-0000-000006000000}"/>
    <cellStyle name="Comma" xfId="8" xr:uid="{00000000-0005-0000-0000-000007000000}"/>
    <cellStyle name="Comma0" xfId="9" xr:uid="{00000000-0005-0000-0000-000008000000}"/>
    <cellStyle name="Currency" xfId="10" xr:uid="{00000000-0005-0000-0000-000009000000}"/>
    <cellStyle name="Currency0" xfId="11" xr:uid="{00000000-0005-0000-0000-00000A000000}"/>
    <cellStyle name="Date" xfId="12" xr:uid="{00000000-0005-0000-0000-00000B000000}"/>
    <cellStyle name="Estilo 1" xfId="13" xr:uid="{00000000-0005-0000-0000-00000C000000}"/>
    <cellStyle name="Euro" xfId="14" xr:uid="{00000000-0005-0000-0000-00000D000000}"/>
    <cellStyle name="Euro 2" xfId="128" xr:uid="{00000000-0005-0000-0000-0000B2000000}"/>
    <cellStyle name="F#1" xfId="15" xr:uid="{00000000-0005-0000-0000-00000E000000}"/>
    <cellStyle name="F#2" xfId="16" xr:uid="{00000000-0005-0000-0000-00000F000000}"/>
    <cellStyle name="F#3" xfId="17" xr:uid="{00000000-0005-0000-0000-000010000000}"/>
    <cellStyle name="F#4" xfId="18" xr:uid="{00000000-0005-0000-0000-000011000000}"/>
    <cellStyle name="F#5" xfId="19" xr:uid="{00000000-0005-0000-0000-000012000000}"/>
    <cellStyle name="F#6" xfId="20" xr:uid="{00000000-0005-0000-0000-000013000000}"/>
    <cellStyle name="F%1" xfId="21" xr:uid="{00000000-0005-0000-0000-000014000000}"/>
    <cellStyle name="F%2" xfId="22" xr:uid="{00000000-0005-0000-0000-000015000000}"/>
    <cellStyle name="F%3" xfId="23" xr:uid="{00000000-0005-0000-0000-000016000000}"/>
    <cellStyle name="F%4" xfId="24" xr:uid="{00000000-0005-0000-0000-000017000000}"/>
    <cellStyle name="F%5" xfId="25" xr:uid="{00000000-0005-0000-0000-000018000000}"/>
    <cellStyle name="Fecha" xfId="26" xr:uid="{00000000-0005-0000-0000-000019000000}"/>
    <cellStyle name="Fijo" xfId="27" xr:uid="{00000000-0005-0000-0000-00001A000000}"/>
    <cellStyle name="Fixed" xfId="28" xr:uid="{00000000-0005-0000-0000-00001B000000}"/>
    <cellStyle name="Heading 1" xfId="29" xr:uid="{00000000-0005-0000-0000-00001C000000}"/>
    <cellStyle name="Heading 2" xfId="30" xr:uid="{00000000-0005-0000-0000-00001D000000}"/>
    <cellStyle name="Heading1" xfId="31" xr:uid="{00000000-0005-0000-0000-00001E000000}"/>
    <cellStyle name="Heading2" xfId="32" xr:uid="{00000000-0005-0000-0000-00001F000000}"/>
    <cellStyle name="Hipervínculo" xfId="119" builtinId="8"/>
    <cellStyle name="Hipervínculo 2" xfId="33" xr:uid="{00000000-0005-0000-0000-000021000000}"/>
    <cellStyle name="Hipervínculo 3" xfId="34" xr:uid="{00000000-0005-0000-0000-000022000000}"/>
    <cellStyle name="Millares [0] 2" xfId="35" xr:uid="{00000000-0005-0000-0000-000024000000}"/>
    <cellStyle name="Millares [0] 2 2" xfId="36" xr:uid="{00000000-0005-0000-0000-000025000000}"/>
    <cellStyle name="Millares [0] 3" xfId="37" xr:uid="{00000000-0005-0000-0000-000026000000}"/>
    <cellStyle name="Millares 10" xfId="130" xr:uid="{00000000-0005-0000-0000-0000B4000000}"/>
    <cellStyle name="Millares 2" xfId="38" xr:uid="{00000000-0005-0000-0000-000027000000}"/>
    <cellStyle name="Millares 2 2" xfId="39" xr:uid="{00000000-0005-0000-0000-000028000000}"/>
    <cellStyle name="Millares 2 2 2" xfId="131" xr:uid="{00000000-0005-0000-0000-0000B5000000}"/>
    <cellStyle name="Millares 2 3" xfId="40" xr:uid="{00000000-0005-0000-0000-000029000000}"/>
    <cellStyle name="Millares 2 5" xfId="132" xr:uid="{00000000-0005-0000-0000-0000B6000000}"/>
    <cellStyle name="Millares 3" xfId="41" xr:uid="{00000000-0005-0000-0000-00002A000000}"/>
    <cellStyle name="Millares 3 2" xfId="42" xr:uid="{00000000-0005-0000-0000-00002B000000}"/>
    <cellStyle name="Millares 3 2 2" xfId="134" xr:uid="{00000000-0005-0000-0000-0000B8000000}"/>
    <cellStyle name="Millares 3 3" xfId="43" xr:uid="{00000000-0005-0000-0000-00002C000000}"/>
    <cellStyle name="Millares 3 3 2" xfId="44" xr:uid="{00000000-0005-0000-0000-00002D000000}"/>
    <cellStyle name="Millares 3 4" xfId="45" xr:uid="{00000000-0005-0000-0000-00002E000000}"/>
    <cellStyle name="Millares 3 5" xfId="133" xr:uid="{00000000-0005-0000-0000-0000B7000000}"/>
    <cellStyle name="Millares 4" xfId="46" xr:uid="{00000000-0005-0000-0000-00002F000000}"/>
    <cellStyle name="Millares 4 2" xfId="47" xr:uid="{00000000-0005-0000-0000-000030000000}"/>
    <cellStyle name="Millares 4 2 2 2" xfId="161" xr:uid="{CDB4A453-9F34-44DE-9AD2-1B1AFC7DFE8D}"/>
    <cellStyle name="Millares 4 3" xfId="135" xr:uid="{00000000-0005-0000-0000-0000B9000000}"/>
    <cellStyle name="Millares 5" xfId="48" xr:uid="{00000000-0005-0000-0000-000031000000}"/>
    <cellStyle name="Millares 5 2" xfId="49" xr:uid="{00000000-0005-0000-0000-000032000000}"/>
    <cellStyle name="Millares 6" xfId="50" xr:uid="{00000000-0005-0000-0000-000033000000}"/>
    <cellStyle name="Millares 6 2" xfId="164" xr:uid="{DEAFCE92-B56A-4CDF-9D15-5D1CAFE15AF3}"/>
    <cellStyle name="Millares 7" xfId="51" xr:uid="{00000000-0005-0000-0000-000034000000}"/>
    <cellStyle name="Millares 7 2" xfId="52" xr:uid="{00000000-0005-0000-0000-000035000000}"/>
    <cellStyle name="Millares 8" xfId="129" xr:uid="{00000000-0005-0000-0000-0000B3000000}"/>
    <cellStyle name="Millares 9" xfId="153" xr:uid="{00000000-0005-0000-0000-0000CE000000}"/>
    <cellStyle name="Moneda" xfId="53" builtinId="4"/>
    <cellStyle name="Moneda [0] 2" xfId="54" xr:uid="{00000000-0005-0000-0000-000038000000}"/>
    <cellStyle name="Moneda 10" xfId="137" xr:uid="{00000000-0005-0000-0000-0000BC000000}"/>
    <cellStyle name="Moneda 2" xfId="55" xr:uid="{00000000-0005-0000-0000-000039000000}"/>
    <cellStyle name="Moneda 2 10" xfId="159" xr:uid="{9453D0EB-5679-458E-8311-B62E6E094F9D}"/>
    <cellStyle name="Moneda 2 2" xfId="138" xr:uid="{00000000-0005-0000-0000-0000BD000000}"/>
    <cellStyle name="Moneda 3" xfId="56" xr:uid="{00000000-0005-0000-0000-00003A000000}"/>
    <cellStyle name="Moneda 3 2" xfId="57" xr:uid="{00000000-0005-0000-0000-00003B000000}"/>
    <cellStyle name="Moneda 3 2 2" xfId="140" xr:uid="{00000000-0005-0000-0000-0000BF000000}"/>
    <cellStyle name="Moneda 3 3" xfId="139" xr:uid="{00000000-0005-0000-0000-0000BE000000}"/>
    <cellStyle name="Moneda 4" xfId="58" xr:uid="{00000000-0005-0000-0000-00003C000000}"/>
    <cellStyle name="Moneda 5" xfId="59" xr:uid="{00000000-0005-0000-0000-00003D000000}"/>
    <cellStyle name="Moneda 5 2" xfId="60" xr:uid="{00000000-0005-0000-0000-00003E000000}"/>
    <cellStyle name="Moneda 6" xfId="61" xr:uid="{00000000-0005-0000-0000-00003F000000}"/>
    <cellStyle name="Moneda 7" xfId="121" xr:uid="{00000000-0005-0000-0000-000040000000}"/>
    <cellStyle name="Moneda 8" xfId="136" xr:uid="{00000000-0005-0000-0000-0000BB000000}"/>
    <cellStyle name="Moneda 9" xfId="154" xr:uid="{00000000-0005-0000-0000-0000CF000000}"/>
    <cellStyle name="Monetario" xfId="62" xr:uid="{00000000-0005-0000-0000-000041000000}"/>
    <cellStyle name="Monetario0" xfId="63" xr:uid="{00000000-0005-0000-0000-000042000000}"/>
    <cellStyle name="Normal" xfId="0" builtinId="0"/>
    <cellStyle name="Normal 10" xfId="64" xr:uid="{00000000-0005-0000-0000-000044000000}"/>
    <cellStyle name="Normal 10 2 2" xfId="126" xr:uid="{FB34ECE2-409E-4FA7-899E-BA0F9957E96A}"/>
    <cellStyle name="Normal 11" xfId="65" xr:uid="{00000000-0005-0000-0000-000045000000}"/>
    <cellStyle name="Normal 12" xfId="66" xr:uid="{00000000-0005-0000-0000-000046000000}"/>
    <cellStyle name="Normal 13" xfId="67" xr:uid="{00000000-0005-0000-0000-000047000000}"/>
    <cellStyle name="Normal 14" xfId="68" xr:uid="{00000000-0005-0000-0000-000048000000}"/>
    <cellStyle name="Normal 15" xfId="117" xr:uid="{00000000-0005-0000-0000-000049000000}"/>
    <cellStyle name="Normal 15 2" xfId="123" xr:uid="{00000000-0005-0000-0000-00004A000000}"/>
    <cellStyle name="Normal 16" xfId="120" xr:uid="{00000000-0005-0000-0000-00004B000000}"/>
    <cellStyle name="Normal 17" xfId="69" xr:uid="{00000000-0005-0000-0000-00004C000000}"/>
    <cellStyle name="Normal 18" xfId="124" xr:uid="{00000000-0005-0000-0000-00004D000000}"/>
    <cellStyle name="Normal 19" xfId="141" xr:uid="{00000000-0005-0000-0000-0000C1000000}"/>
    <cellStyle name="Normal 19 2" xfId="142" xr:uid="{00000000-0005-0000-0000-0000C2000000}"/>
    <cellStyle name="Normal 2" xfId="70" xr:uid="{00000000-0005-0000-0000-00004E000000}"/>
    <cellStyle name="Normal 2 12" xfId="71" xr:uid="{00000000-0005-0000-0000-00004F000000}"/>
    <cellStyle name="Normal 2 13" xfId="72" xr:uid="{00000000-0005-0000-0000-000050000000}"/>
    <cellStyle name="Normal 2 15" xfId="73" xr:uid="{00000000-0005-0000-0000-000051000000}"/>
    <cellStyle name="Normal 2 17" xfId="74" xr:uid="{00000000-0005-0000-0000-000052000000}"/>
    <cellStyle name="Normal 2 2" xfId="75" xr:uid="{00000000-0005-0000-0000-000053000000}"/>
    <cellStyle name="Normal 2 2 2" xfId="76" xr:uid="{00000000-0005-0000-0000-000054000000}"/>
    <cellStyle name="Normal 2 2 3" xfId="143" xr:uid="{00000000-0005-0000-0000-0000C3000000}"/>
    <cellStyle name="Normal 2 3" xfId="77" xr:uid="{00000000-0005-0000-0000-000055000000}"/>
    <cellStyle name="Normal 2 3 2" xfId="78" xr:uid="{00000000-0005-0000-0000-000056000000}"/>
    <cellStyle name="Normal 2 4" xfId="125" xr:uid="{00000000-0005-0000-0000-000057000000}"/>
    <cellStyle name="Normal 2 4 2" xfId="79" xr:uid="{00000000-0005-0000-0000-000058000000}"/>
    <cellStyle name="Normal 2 5" xfId="80" xr:uid="{00000000-0005-0000-0000-000059000000}"/>
    <cellStyle name="Normal 2 6" xfId="81" xr:uid="{00000000-0005-0000-0000-00005A000000}"/>
    <cellStyle name="Normal 2 9" xfId="82" xr:uid="{00000000-0005-0000-0000-00005B000000}"/>
    <cellStyle name="Normal 20" xfId="127" xr:uid="{00000000-0005-0000-0000-0000C0000000}"/>
    <cellStyle name="Normal 3" xfId="83" xr:uid="{00000000-0005-0000-0000-00005C000000}"/>
    <cellStyle name="Normal 3 2" xfId="84" xr:uid="{00000000-0005-0000-0000-00005D000000}"/>
    <cellStyle name="Normal 3 2 2" xfId="145" xr:uid="{00000000-0005-0000-0000-0000C5000000}"/>
    <cellStyle name="Normal 3 3" xfId="146" xr:uid="{00000000-0005-0000-0000-0000C6000000}"/>
    <cellStyle name="Normal 3 4" xfId="144" xr:uid="{00000000-0005-0000-0000-0000C4000000}"/>
    <cellStyle name="Normal 4" xfId="85" xr:uid="{00000000-0005-0000-0000-00005E000000}"/>
    <cellStyle name="Normal 4 2" xfId="86" xr:uid="{00000000-0005-0000-0000-00005F000000}"/>
    <cellStyle name="Normal 4 2 2" xfId="147" xr:uid="{00000000-0005-0000-0000-0000C7000000}"/>
    <cellStyle name="Normal 5" xfId="87" xr:uid="{00000000-0005-0000-0000-000060000000}"/>
    <cellStyle name="Normal 5 2" xfId="149" xr:uid="{00000000-0005-0000-0000-0000C9000000}"/>
    <cellStyle name="Normal 5 2 2" xfId="158" xr:uid="{0109D5DD-7825-4E1F-AFCB-A67F22D6966F}"/>
    <cellStyle name="Normal 5 3" xfId="148" xr:uid="{00000000-0005-0000-0000-0000C8000000}"/>
    <cellStyle name="Normal 5 5" xfId="157" xr:uid="{420FC0FE-9965-44C8-8BEB-666815CA48C0}"/>
    <cellStyle name="Normal 5 9" xfId="163" xr:uid="{2EEF4E33-154A-4770-AEBC-889769CF8DDC}"/>
    <cellStyle name="Normal 6" xfId="88" xr:uid="{00000000-0005-0000-0000-000061000000}"/>
    <cellStyle name="Normal 6 2" xfId="89" xr:uid="{00000000-0005-0000-0000-000062000000}"/>
    <cellStyle name="Normal 7" xfId="90" xr:uid="{00000000-0005-0000-0000-000063000000}"/>
    <cellStyle name="Normal 7 2" xfId="91" xr:uid="{00000000-0005-0000-0000-000064000000}"/>
    <cellStyle name="Normal 8" xfId="92" xr:uid="{00000000-0005-0000-0000-000065000000}"/>
    <cellStyle name="Normal 9" xfId="93" xr:uid="{00000000-0005-0000-0000-000066000000}"/>
    <cellStyle name="Normal_APU TANQUES SEPTICOS 2" xfId="94" xr:uid="{00000000-0005-0000-0000-000068000000}"/>
    <cellStyle name="Normal_FICHAS UBIC.TANQUES SEPTICOS NUBIA" xfId="95" xr:uid="{00000000-0005-0000-0000-000069000000}"/>
    <cellStyle name="Normal_FORMULARIO 21 AIUI SANTA HELENA FEBRERO 29 2" xfId="162" xr:uid="{E31B1BA3-4B07-44CB-9761-4DFB33B2D902}"/>
    <cellStyle name="Normal_modelo ACTA OBRA y MODIFICACION" xfId="155" xr:uid="{B82367AA-7B45-4218-9DE2-F32390CF9E0D}"/>
    <cellStyle name="Percent" xfId="96" xr:uid="{00000000-0005-0000-0000-00006F000000}"/>
    <cellStyle name="Porcentaje" xfId="97" builtinId="5"/>
    <cellStyle name="Porcentaje 2" xfId="98" xr:uid="{00000000-0005-0000-0000-000071000000}"/>
    <cellStyle name="Porcentaje 2 3" xfId="156" xr:uid="{55D212B5-0174-4FF9-95B2-F2C048022DEC}"/>
    <cellStyle name="Porcentaje 2 4" xfId="160" xr:uid="{F09800A2-1410-4524-B2C7-A260ACB1D270}"/>
    <cellStyle name="Porcentaje 3" xfId="118" xr:uid="{00000000-0005-0000-0000-000072000000}"/>
    <cellStyle name="Porcentaje 3 2" xfId="151" xr:uid="{00000000-0005-0000-0000-0000CC000000}"/>
    <cellStyle name="Porcentaje 3 2 2" xfId="165" xr:uid="{2231ADE5-D66F-42E8-8449-3DCED2A1C91D}"/>
    <cellStyle name="Porcentaje 4" xfId="122" xr:uid="{00000000-0005-0000-0000-000073000000}"/>
    <cellStyle name="Porcentaje 5" xfId="150" xr:uid="{00000000-0005-0000-0000-0000CB000000}"/>
    <cellStyle name="Porcentual 10" xfId="152" xr:uid="{00000000-0005-0000-0000-0000CD000000}"/>
    <cellStyle name="Porcentual 2" xfId="99" xr:uid="{00000000-0005-0000-0000-000074000000}"/>
    <cellStyle name="Porcentual 3" xfId="100" xr:uid="{00000000-0005-0000-0000-000075000000}"/>
    <cellStyle name="Porcentual 4" xfId="101" xr:uid="{00000000-0005-0000-0000-000076000000}"/>
    <cellStyle name="Punto" xfId="102" xr:uid="{00000000-0005-0000-0000-000077000000}"/>
    <cellStyle name="Punto0" xfId="103" xr:uid="{00000000-0005-0000-0000-000078000000}"/>
    <cellStyle name="resaltado" xfId="104" xr:uid="{00000000-0005-0000-0000-000079000000}"/>
    <cellStyle name="Resumen" xfId="105" xr:uid="{00000000-0005-0000-0000-00007A000000}"/>
    <cellStyle name="Text" xfId="106" xr:uid="{00000000-0005-0000-0000-00007B000000}"/>
    <cellStyle name="ДАТА" xfId="107" xr:uid="{00000000-0005-0000-0000-00007C000000}"/>
    <cellStyle name="ДЕНЕЖНЫЙ_BOPENGC" xfId="108" xr:uid="{00000000-0005-0000-0000-00007D000000}"/>
    <cellStyle name="ЗАГОЛОВОК1" xfId="109" xr:uid="{00000000-0005-0000-0000-00007E000000}"/>
    <cellStyle name="ЗАГОЛОВОК2" xfId="110" xr:uid="{00000000-0005-0000-0000-00007F000000}"/>
    <cellStyle name="ИТОГОВЫЙ" xfId="111" xr:uid="{00000000-0005-0000-0000-000080000000}"/>
    <cellStyle name="Обычный_BOPENGC" xfId="112" xr:uid="{00000000-0005-0000-0000-000081000000}"/>
    <cellStyle name="ПРОЦЕНТНЫЙ_BOPENGC" xfId="113" xr:uid="{00000000-0005-0000-0000-000082000000}"/>
    <cellStyle name="ТЕКСТ" xfId="114" xr:uid="{00000000-0005-0000-0000-000083000000}"/>
    <cellStyle name="ФИКСИРОВАННЫЙ" xfId="115" xr:uid="{00000000-0005-0000-0000-000084000000}"/>
    <cellStyle name="ФИНАНСОВЫЙ_BOPENGC" xfId="116" xr:uid="{00000000-0005-0000-0000-000085000000}"/>
  </cellStyles>
  <dxfs count="29">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ont>
        <color rgb="FF9C0006"/>
      </font>
      <fill>
        <patternFill>
          <bgColor rgb="FFFFC7CE"/>
        </patternFill>
      </fill>
    </dxf>
    <dxf>
      <fill>
        <patternFill>
          <bgColor theme="9" tint="-0.24994659260841701"/>
        </patternFill>
      </fill>
    </dxf>
    <dxf>
      <fill>
        <patternFill patternType="solid">
          <fgColor rgb="FF548135"/>
          <bgColor rgb="FF548135"/>
        </patternFill>
      </fill>
    </dxf>
    <dxf>
      <fill>
        <patternFill>
          <bgColor theme="9" tint="-0.24994659260841701"/>
        </patternFill>
      </fill>
    </dxf>
    <dxf>
      <fill>
        <patternFill patternType="solid">
          <fgColor rgb="FF548135"/>
          <bgColor rgb="FF548135"/>
        </patternFill>
      </fill>
    </dxf>
    <dxf>
      <fill>
        <patternFill>
          <bgColor theme="9" tint="-0.24994659260841701"/>
        </patternFill>
      </fill>
    </dxf>
    <dxf>
      <fill>
        <patternFill patternType="solid">
          <fgColor rgb="FF548135"/>
          <bgColor rgb="FF548135"/>
        </patternFill>
      </fill>
    </dxf>
    <dxf>
      <font>
        <u/>
        <color indexed="10"/>
      </font>
    </dxf>
    <dxf>
      <font>
        <color indexed="10"/>
      </font>
    </dxf>
    <dxf>
      <font>
        <u/>
        <color indexed="10"/>
      </font>
    </dxf>
    <dxf>
      <font>
        <color indexed="10"/>
      </font>
    </dxf>
    <dxf>
      <fill>
        <patternFill patternType="solid">
          <fgColor rgb="FF548135"/>
          <bgColor rgb="FF548135"/>
        </patternFill>
      </fill>
    </dxf>
    <dxf>
      <font>
        <color rgb="FFFF0000"/>
      </font>
      <fill>
        <patternFill patternType="none"/>
      </fill>
    </dxf>
    <dxf>
      <font>
        <u/>
        <color rgb="FFFF0000"/>
      </font>
      <fill>
        <patternFill patternType="none"/>
      </fill>
    </dxf>
    <dxf>
      <fill>
        <patternFill patternType="solid">
          <fgColor rgb="FF548135"/>
          <bgColor rgb="FF548135"/>
        </patternFill>
      </fill>
    </dxf>
    <dxf>
      <font>
        <u/>
        <color indexed="10"/>
      </font>
    </dxf>
    <dxf>
      <font>
        <color indexed="10"/>
      </font>
    </dxf>
    <dxf>
      <fill>
        <patternFill>
          <bgColor theme="9" tint="-0.24994659260841701"/>
        </patternFill>
      </fill>
    </dxf>
    <dxf>
      <fill>
        <patternFill patternType="solid">
          <fgColor rgb="FF548135"/>
          <bgColor rgb="FF548135"/>
        </patternFill>
      </fill>
    </dxf>
    <dxf>
      <fill>
        <patternFill>
          <bgColor theme="9" tint="-0.24994659260841701"/>
        </patternFill>
      </fill>
    </dxf>
    <dxf>
      <fill>
        <patternFill patternType="solid">
          <fgColor rgb="FF548135"/>
          <bgColor rgb="FF548135"/>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patternType="solid">
          <fgColor rgb="FF548135"/>
          <bgColor rgb="FF548135"/>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7.xml"/><Relationship Id="rId21" Type="http://schemas.openxmlformats.org/officeDocument/2006/relationships/externalLink" Target="externalLinks/externalLink12.xml"/><Relationship Id="rId42" Type="http://schemas.openxmlformats.org/officeDocument/2006/relationships/externalLink" Target="externalLinks/externalLink33.xml"/><Relationship Id="rId47" Type="http://schemas.openxmlformats.org/officeDocument/2006/relationships/externalLink" Target="externalLinks/externalLink38.xml"/><Relationship Id="rId63" Type="http://schemas.openxmlformats.org/officeDocument/2006/relationships/externalLink" Target="externalLinks/externalLink54.xml"/><Relationship Id="rId68" Type="http://schemas.openxmlformats.org/officeDocument/2006/relationships/externalLink" Target="externalLinks/externalLink59.xml"/><Relationship Id="rId84" Type="http://schemas.openxmlformats.org/officeDocument/2006/relationships/externalLink" Target="externalLinks/externalLink75.xml"/><Relationship Id="rId89" Type="http://schemas.openxmlformats.org/officeDocument/2006/relationships/externalLink" Target="externalLinks/externalLink80.xml"/><Relationship Id="rId112" Type="http://schemas.openxmlformats.org/officeDocument/2006/relationships/customXml" Target="../customXml/item2.xml"/><Relationship Id="rId16" Type="http://schemas.openxmlformats.org/officeDocument/2006/relationships/externalLink" Target="externalLinks/externalLink7.xml"/><Relationship Id="rId107" Type="http://schemas.openxmlformats.org/officeDocument/2006/relationships/styles" Target="styles.xml"/><Relationship Id="rId11" Type="http://schemas.openxmlformats.org/officeDocument/2006/relationships/externalLink" Target="externalLinks/externalLink2.xml"/><Relationship Id="rId32" Type="http://schemas.openxmlformats.org/officeDocument/2006/relationships/externalLink" Target="externalLinks/externalLink23.xml"/><Relationship Id="rId37" Type="http://schemas.openxmlformats.org/officeDocument/2006/relationships/externalLink" Target="externalLinks/externalLink28.xml"/><Relationship Id="rId53" Type="http://schemas.openxmlformats.org/officeDocument/2006/relationships/externalLink" Target="externalLinks/externalLink44.xml"/><Relationship Id="rId58" Type="http://schemas.openxmlformats.org/officeDocument/2006/relationships/externalLink" Target="externalLinks/externalLink49.xml"/><Relationship Id="rId74" Type="http://schemas.openxmlformats.org/officeDocument/2006/relationships/externalLink" Target="externalLinks/externalLink65.xml"/><Relationship Id="rId79" Type="http://schemas.openxmlformats.org/officeDocument/2006/relationships/externalLink" Target="externalLinks/externalLink70.xml"/><Relationship Id="rId102" Type="http://schemas.openxmlformats.org/officeDocument/2006/relationships/externalLink" Target="externalLinks/externalLink93.xml"/><Relationship Id="rId5" Type="http://schemas.openxmlformats.org/officeDocument/2006/relationships/worksheet" Target="worksheets/sheet5.xml"/><Relationship Id="rId90" Type="http://schemas.openxmlformats.org/officeDocument/2006/relationships/externalLink" Target="externalLinks/externalLink81.xml"/><Relationship Id="rId95" Type="http://schemas.openxmlformats.org/officeDocument/2006/relationships/externalLink" Target="externalLinks/externalLink86.xml"/><Relationship Id="rId22" Type="http://schemas.openxmlformats.org/officeDocument/2006/relationships/externalLink" Target="externalLinks/externalLink13.xml"/><Relationship Id="rId27" Type="http://schemas.openxmlformats.org/officeDocument/2006/relationships/externalLink" Target="externalLinks/externalLink18.xml"/><Relationship Id="rId43" Type="http://schemas.openxmlformats.org/officeDocument/2006/relationships/externalLink" Target="externalLinks/externalLink34.xml"/><Relationship Id="rId48" Type="http://schemas.openxmlformats.org/officeDocument/2006/relationships/externalLink" Target="externalLinks/externalLink39.xml"/><Relationship Id="rId64" Type="http://schemas.openxmlformats.org/officeDocument/2006/relationships/externalLink" Target="externalLinks/externalLink55.xml"/><Relationship Id="rId69" Type="http://schemas.openxmlformats.org/officeDocument/2006/relationships/externalLink" Target="externalLinks/externalLink60.xml"/><Relationship Id="rId113" Type="http://schemas.openxmlformats.org/officeDocument/2006/relationships/customXml" Target="../customXml/item3.xml"/><Relationship Id="rId80" Type="http://schemas.openxmlformats.org/officeDocument/2006/relationships/externalLink" Target="externalLinks/externalLink71.xml"/><Relationship Id="rId85" Type="http://schemas.openxmlformats.org/officeDocument/2006/relationships/externalLink" Target="externalLinks/externalLink76.xml"/><Relationship Id="rId12" Type="http://schemas.openxmlformats.org/officeDocument/2006/relationships/externalLink" Target="externalLinks/externalLink3.xml"/><Relationship Id="rId17" Type="http://schemas.openxmlformats.org/officeDocument/2006/relationships/externalLink" Target="externalLinks/externalLink8.xml"/><Relationship Id="rId33" Type="http://schemas.openxmlformats.org/officeDocument/2006/relationships/externalLink" Target="externalLinks/externalLink24.xml"/><Relationship Id="rId38" Type="http://schemas.openxmlformats.org/officeDocument/2006/relationships/externalLink" Target="externalLinks/externalLink29.xml"/><Relationship Id="rId59" Type="http://schemas.openxmlformats.org/officeDocument/2006/relationships/externalLink" Target="externalLinks/externalLink50.xml"/><Relationship Id="rId103" Type="http://schemas.openxmlformats.org/officeDocument/2006/relationships/externalLink" Target="externalLinks/externalLink94.xml"/><Relationship Id="rId108" Type="http://schemas.openxmlformats.org/officeDocument/2006/relationships/sharedStrings" Target="sharedStrings.xml"/><Relationship Id="rId54" Type="http://schemas.openxmlformats.org/officeDocument/2006/relationships/externalLink" Target="externalLinks/externalLink45.xml"/><Relationship Id="rId70" Type="http://schemas.openxmlformats.org/officeDocument/2006/relationships/externalLink" Target="externalLinks/externalLink61.xml"/><Relationship Id="rId75" Type="http://schemas.openxmlformats.org/officeDocument/2006/relationships/externalLink" Target="externalLinks/externalLink66.xml"/><Relationship Id="rId91" Type="http://schemas.openxmlformats.org/officeDocument/2006/relationships/externalLink" Target="externalLinks/externalLink82.xml"/><Relationship Id="rId96" Type="http://schemas.openxmlformats.org/officeDocument/2006/relationships/externalLink" Target="externalLinks/externalLink87.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6.xml"/><Relationship Id="rId23" Type="http://schemas.openxmlformats.org/officeDocument/2006/relationships/externalLink" Target="externalLinks/externalLink14.xml"/><Relationship Id="rId28" Type="http://schemas.openxmlformats.org/officeDocument/2006/relationships/externalLink" Target="externalLinks/externalLink19.xml"/><Relationship Id="rId36" Type="http://schemas.openxmlformats.org/officeDocument/2006/relationships/externalLink" Target="externalLinks/externalLink27.xml"/><Relationship Id="rId49" Type="http://schemas.openxmlformats.org/officeDocument/2006/relationships/externalLink" Target="externalLinks/externalLink40.xml"/><Relationship Id="rId57" Type="http://schemas.openxmlformats.org/officeDocument/2006/relationships/externalLink" Target="externalLinks/externalLink48.xml"/><Relationship Id="rId106" Type="http://schemas.openxmlformats.org/officeDocument/2006/relationships/theme" Target="theme/theme1.xml"/><Relationship Id="rId10" Type="http://schemas.openxmlformats.org/officeDocument/2006/relationships/externalLink" Target="externalLinks/externalLink1.xml"/><Relationship Id="rId31" Type="http://schemas.openxmlformats.org/officeDocument/2006/relationships/externalLink" Target="externalLinks/externalLink22.xml"/><Relationship Id="rId44" Type="http://schemas.openxmlformats.org/officeDocument/2006/relationships/externalLink" Target="externalLinks/externalLink35.xml"/><Relationship Id="rId52" Type="http://schemas.openxmlformats.org/officeDocument/2006/relationships/externalLink" Target="externalLinks/externalLink43.xml"/><Relationship Id="rId60" Type="http://schemas.openxmlformats.org/officeDocument/2006/relationships/externalLink" Target="externalLinks/externalLink51.xml"/><Relationship Id="rId65" Type="http://schemas.openxmlformats.org/officeDocument/2006/relationships/externalLink" Target="externalLinks/externalLink56.xml"/><Relationship Id="rId73" Type="http://schemas.openxmlformats.org/officeDocument/2006/relationships/externalLink" Target="externalLinks/externalLink64.xml"/><Relationship Id="rId78" Type="http://schemas.openxmlformats.org/officeDocument/2006/relationships/externalLink" Target="externalLinks/externalLink69.xml"/><Relationship Id="rId81" Type="http://schemas.openxmlformats.org/officeDocument/2006/relationships/externalLink" Target="externalLinks/externalLink72.xml"/><Relationship Id="rId86" Type="http://schemas.openxmlformats.org/officeDocument/2006/relationships/externalLink" Target="externalLinks/externalLink77.xml"/><Relationship Id="rId94" Type="http://schemas.openxmlformats.org/officeDocument/2006/relationships/externalLink" Target="externalLinks/externalLink85.xml"/><Relationship Id="rId99" Type="http://schemas.openxmlformats.org/officeDocument/2006/relationships/externalLink" Target="externalLinks/externalLink90.xml"/><Relationship Id="rId101" Type="http://schemas.openxmlformats.org/officeDocument/2006/relationships/externalLink" Target="externalLinks/externalLink92.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externalLink" Target="externalLinks/externalLink4.xml"/><Relationship Id="rId18" Type="http://schemas.openxmlformats.org/officeDocument/2006/relationships/externalLink" Target="externalLinks/externalLink9.xml"/><Relationship Id="rId39" Type="http://schemas.openxmlformats.org/officeDocument/2006/relationships/externalLink" Target="externalLinks/externalLink30.xml"/><Relationship Id="rId109" Type="http://schemas.microsoft.com/office/2017/10/relationships/person" Target="persons/person.xml"/><Relationship Id="rId34" Type="http://schemas.openxmlformats.org/officeDocument/2006/relationships/externalLink" Target="externalLinks/externalLink25.xml"/><Relationship Id="rId50" Type="http://schemas.openxmlformats.org/officeDocument/2006/relationships/externalLink" Target="externalLinks/externalLink41.xml"/><Relationship Id="rId55" Type="http://schemas.openxmlformats.org/officeDocument/2006/relationships/externalLink" Target="externalLinks/externalLink46.xml"/><Relationship Id="rId76" Type="http://schemas.openxmlformats.org/officeDocument/2006/relationships/externalLink" Target="externalLinks/externalLink67.xml"/><Relationship Id="rId97" Type="http://schemas.openxmlformats.org/officeDocument/2006/relationships/externalLink" Target="externalLinks/externalLink88.xml"/><Relationship Id="rId104" Type="http://schemas.openxmlformats.org/officeDocument/2006/relationships/externalLink" Target="externalLinks/externalLink95.xml"/><Relationship Id="rId7" Type="http://schemas.openxmlformats.org/officeDocument/2006/relationships/worksheet" Target="worksheets/sheet7.xml"/><Relationship Id="rId71" Type="http://schemas.openxmlformats.org/officeDocument/2006/relationships/externalLink" Target="externalLinks/externalLink62.xml"/><Relationship Id="rId92" Type="http://schemas.openxmlformats.org/officeDocument/2006/relationships/externalLink" Target="externalLinks/externalLink83.xml"/><Relationship Id="rId2" Type="http://schemas.openxmlformats.org/officeDocument/2006/relationships/worksheet" Target="worksheets/sheet2.xml"/><Relationship Id="rId29" Type="http://schemas.openxmlformats.org/officeDocument/2006/relationships/externalLink" Target="externalLinks/externalLink20.xml"/><Relationship Id="rId24" Type="http://schemas.openxmlformats.org/officeDocument/2006/relationships/externalLink" Target="externalLinks/externalLink15.xml"/><Relationship Id="rId40" Type="http://schemas.openxmlformats.org/officeDocument/2006/relationships/externalLink" Target="externalLinks/externalLink31.xml"/><Relationship Id="rId45" Type="http://schemas.openxmlformats.org/officeDocument/2006/relationships/externalLink" Target="externalLinks/externalLink36.xml"/><Relationship Id="rId66" Type="http://schemas.openxmlformats.org/officeDocument/2006/relationships/externalLink" Target="externalLinks/externalLink57.xml"/><Relationship Id="rId87" Type="http://schemas.openxmlformats.org/officeDocument/2006/relationships/externalLink" Target="externalLinks/externalLink78.xml"/><Relationship Id="rId110" Type="http://schemas.openxmlformats.org/officeDocument/2006/relationships/calcChain" Target="calcChain.xml"/><Relationship Id="rId61" Type="http://schemas.openxmlformats.org/officeDocument/2006/relationships/externalLink" Target="externalLinks/externalLink52.xml"/><Relationship Id="rId82" Type="http://schemas.openxmlformats.org/officeDocument/2006/relationships/externalLink" Target="externalLinks/externalLink73.xml"/><Relationship Id="rId19" Type="http://schemas.openxmlformats.org/officeDocument/2006/relationships/externalLink" Target="externalLinks/externalLink10.xml"/><Relationship Id="rId14" Type="http://schemas.openxmlformats.org/officeDocument/2006/relationships/externalLink" Target="externalLinks/externalLink5.xml"/><Relationship Id="rId30" Type="http://schemas.openxmlformats.org/officeDocument/2006/relationships/externalLink" Target="externalLinks/externalLink21.xml"/><Relationship Id="rId35" Type="http://schemas.openxmlformats.org/officeDocument/2006/relationships/externalLink" Target="externalLinks/externalLink26.xml"/><Relationship Id="rId56" Type="http://schemas.openxmlformats.org/officeDocument/2006/relationships/externalLink" Target="externalLinks/externalLink47.xml"/><Relationship Id="rId77" Type="http://schemas.openxmlformats.org/officeDocument/2006/relationships/externalLink" Target="externalLinks/externalLink68.xml"/><Relationship Id="rId100" Type="http://schemas.openxmlformats.org/officeDocument/2006/relationships/externalLink" Target="externalLinks/externalLink91.xml"/><Relationship Id="rId105" Type="http://schemas.openxmlformats.org/officeDocument/2006/relationships/externalLink" Target="externalLinks/externalLink96.xml"/><Relationship Id="rId8" Type="http://schemas.openxmlformats.org/officeDocument/2006/relationships/worksheet" Target="worksheets/sheet8.xml"/><Relationship Id="rId51" Type="http://schemas.openxmlformats.org/officeDocument/2006/relationships/externalLink" Target="externalLinks/externalLink42.xml"/><Relationship Id="rId72" Type="http://schemas.openxmlformats.org/officeDocument/2006/relationships/externalLink" Target="externalLinks/externalLink63.xml"/><Relationship Id="rId93" Type="http://schemas.openxmlformats.org/officeDocument/2006/relationships/externalLink" Target="externalLinks/externalLink84.xml"/><Relationship Id="rId98" Type="http://schemas.openxmlformats.org/officeDocument/2006/relationships/externalLink" Target="externalLinks/externalLink89.xml"/><Relationship Id="rId3" Type="http://schemas.openxmlformats.org/officeDocument/2006/relationships/worksheet" Target="worksheets/sheet3.xml"/><Relationship Id="rId25" Type="http://schemas.openxmlformats.org/officeDocument/2006/relationships/externalLink" Target="externalLinks/externalLink16.xml"/><Relationship Id="rId46" Type="http://schemas.openxmlformats.org/officeDocument/2006/relationships/externalLink" Target="externalLinks/externalLink37.xml"/><Relationship Id="rId67" Type="http://schemas.openxmlformats.org/officeDocument/2006/relationships/externalLink" Target="externalLinks/externalLink58.xml"/><Relationship Id="rId20" Type="http://schemas.openxmlformats.org/officeDocument/2006/relationships/externalLink" Target="externalLinks/externalLink11.xml"/><Relationship Id="rId41" Type="http://schemas.openxmlformats.org/officeDocument/2006/relationships/externalLink" Target="externalLinks/externalLink32.xml"/><Relationship Id="rId62" Type="http://schemas.openxmlformats.org/officeDocument/2006/relationships/externalLink" Target="externalLinks/externalLink53.xml"/><Relationship Id="rId83" Type="http://schemas.openxmlformats.org/officeDocument/2006/relationships/externalLink" Target="externalLinks/externalLink74.xml"/><Relationship Id="rId88" Type="http://schemas.openxmlformats.org/officeDocument/2006/relationships/externalLink" Target="externalLinks/externalLink79.xml"/><Relationship Id="rId111"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6</xdr:col>
      <xdr:colOff>235556</xdr:colOff>
      <xdr:row>0</xdr:row>
      <xdr:rowOff>0</xdr:rowOff>
    </xdr:from>
    <xdr:to>
      <xdr:col>7</xdr:col>
      <xdr:colOff>1300382</xdr:colOff>
      <xdr:row>1</xdr:row>
      <xdr:rowOff>433167</xdr:rowOff>
    </xdr:to>
    <xdr:pic>
      <xdr:nvPicPr>
        <xdr:cNvPr id="3" name="Imagen 2">
          <a:extLst>
            <a:ext uri="{FF2B5EF4-FFF2-40B4-BE49-F238E27FC236}">
              <a16:creationId xmlns:a16="http://schemas.microsoft.com/office/drawing/2014/main" id="{2C613192-702D-4F93-897B-2FB2A3F7ABC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4690"/>
        <a:stretch>
          <a:fillRect/>
        </a:stretch>
      </xdr:blipFill>
      <xdr:spPr bwMode="auto">
        <a:xfrm>
          <a:off x="8472776" y="0"/>
          <a:ext cx="1704907" cy="76962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0</xdr:colOff>
      <xdr:row>1</xdr:row>
      <xdr:rowOff>0</xdr:rowOff>
    </xdr:from>
    <xdr:to>
      <xdr:col>8</xdr:col>
      <xdr:colOff>364435</xdr:colOff>
      <xdr:row>8</xdr:row>
      <xdr:rowOff>644254</xdr:rowOff>
    </xdr:to>
    <xdr:pic>
      <xdr:nvPicPr>
        <xdr:cNvPr id="3" name="Imagen 2">
          <a:extLst>
            <a:ext uri="{FF2B5EF4-FFF2-40B4-BE49-F238E27FC236}">
              <a16:creationId xmlns:a16="http://schemas.microsoft.com/office/drawing/2014/main" id="{63CBBE24-81AE-4E2A-8B83-DF74A5ACC28C}"/>
            </a:ext>
          </a:extLst>
        </xdr:cNvPr>
        <xdr:cNvPicPr>
          <a:picLocks noChangeAspect="1"/>
        </xdr:cNvPicPr>
      </xdr:nvPicPr>
      <xdr:blipFill>
        <a:blip xmlns:r="http://schemas.openxmlformats.org/officeDocument/2006/relationships" r:embed="rId1"/>
        <a:stretch>
          <a:fillRect/>
        </a:stretch>
      </xdr:blipFill>
      <xdr:spPr>
        <a:xfrm>
          <a:off x="4591050" y="476250"/>
          <a:ext cx="4269685" cy="397800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0</xdr:colOff>
      <xdr:row>41</xdr:row>
      <xdr:rowOff>0</xdr:rowOff>
    </xdr:from>
    <xdr:to>
      <xdr:col>7</xdr:col>
      <xdr:colOff>647700</xdr:colOff>
      <xdr:row>41</xdr:row>
      <xdr:rowOff>756746</xdr:rowOff>
    </xdr:to>
    <xdr:pic>
      <xdr:nvPicPr>
        <xdr:cNvPr id="3" name="Imagen 2">
          <a:extLst>
            <a:ext uri="{FF2B5EF4-FFF2-40B4-BE49-F238E27FC236}">
              <a16:creationId xmlns:a16="http://schemas.microsoft.com/office/drawing/2014/main" id="{4DADCF68-6AC1-A078-5C4B-A1229ABA4EE4}"/>
            </a:ext>
          </a:extLst>
        </xdr:cNvPr>
        <xdr:cNvPicPr>
          <a:picLocks noChangeAspect="1"/>
        </xdr:cNvPicPr>
      </xdr:nvPicPr>
      <xdr:blipFill>
        <a:blip xmlns:r="http://schemas.openxmlformats.org/officeDocument/2006/relationships" r:embed="rId1"/>
        <a:stretch>
          <a:fillRect/>
        </a:stretch>
      </xdr:blipFill>
      <xdr:spPr>
        <a:xfrm>
          <a:off x="6057900" y="9048750"/>
          <a:ext cx="1885950" cy="756746"/>
        </a:xfrm>
        <a:prstGeom prst="rect">
          <a:avLst/>
        </a:prstGeom>
      </xdr:spPr>
    </xdr:pic>
    <xdr:clientData/>
  </xdr:twoCellAnchor>
  <xdr:twoCellAnchor editAs="oneCell">
    <xdr:from>
      <xdr:col>6</xdr:col>
      <xdr:colOff>1</xdr:colOff>
      <xdr:row>60</xdr:row>
      <xdr:rowOff>1</xdr:rowOff>
    </xdr:from>
    <xdr:to>
      <xdr:col>7</xdr:col>
      <xdr:colOff>1176122</xdr:colOff>
      <xdr:row>61</xdr:row>
      <xdr:rowOff>89647</xdr:rowOff>
    </xdr:to>
    <xdr:pic>
      <xdr:nvPicPr>
        <xdr:cNvPr id="5" name="Imagen 4">
          <a:extLst>
            <a:ext uri="{FF2B5EF4-FFF2-40B4-BE49-F238E27FC236}">
              <a16:creationId xmlns:a16="http://schemas.microsoft.com/office/drawing/2014/main" id="{4D47A6A6-4669-C52C-4A53-13730CB0602E}"/>
            </a:ext>
          </a:extLst>
        </xdr:cNvPr>
        <xdr:cNvPicPr>
          <a:picLocks noChangeAspect="1"/>
        </xdr:cNvPicPr>
      </xdr:nvPicPr>
      <xdr:blipFill>
        <a:blip xmlns:r="http://schemas.openxmlformats.org/officeDocument/2006/relationships" r:embed="rId2"/>
        <a:stretch>
          <a:fillRect/>
        </a:stretch>
      </xdr:blipFill>
      <xdr:spPr>
        <a:xfrm>
          <a:off x="7037295" y="19139648"/>
          <a:ext cx="2419974" cy="103094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lgallo.CORANTIOQUIA\AppData\Local\Microsoft\Windows\INetCache\Content.Outlook\9BD58X42\ORLIDIA\CORANTIOQUIA\Procesos%202007\OBRA\SAN%20PEDRO\presupuesto%20san%20pedro_13%20junio"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orantioquia-my.sharepoint.com/Users/lgallo.CORANTIOQUIA/AppData/Local/Microsoft/Windows/INetCache/Content.Outlook/9BD58X42/ORLIDIA/CORANTIOQUIA/Procesos%202007/OBRA/SAN%20PEDRO/presupuesto%20san%20pedro_13%20junio"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corantioquia-my.sharepoint.com/Users/lgallo.CORANTIOQUIA/AppData/Local/Microsoft/Windows/INetCache/Content.Outlook/9BD58X42/1%20EP%20SANEAMIENTO%20HIDRICO%20RURAL%20MODELO%20201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lgallo.CORANTIOQUIA\AppData\Local\Microsoft\Windows\INetCache\Content.Outlook\9BD58X42\1%20EP%20SANEAMIENTO%20HIDRICO%20RURAL%20MODELO%20201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corantioquia-my.sharepoint.com/Pc-eleal/PMAA%20VALDIVIA/PROYECTOS/BASE%20PRESUPUESTOS/PMAA/CD%20Zaragoza%20Bombeo/Presupuesto/PRESUPUESTO%20DEFINITIVO%20ZARAGOZ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orantioquia-my.sharepoint.com/Wilsonvega/PMAACAMPAMENTO/CD-CAMPAMENTO/DISE&#209;O/PRESUPUESTOS-DIS/ALCANTARILLADO/Presupuestos%20sistema%20de%20alcantarillado%20(Campamento).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orantioquia-my.sharepoint.com/Lblanco3/CONTRATO5/REAJUSTE%20.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orantioquia-my.sharepoint.com/Pc-sgallo/Proyectos%20Sandra%20Gallo/Proyectos%20varios/Valdivia/PRESUPUESTOS%20CORREGIDOS/PRESUPUESTO%20ACTO.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corantioquia-my.sharepoint.com/Users/lgallo.CORANTIOQUIA/AppData/Local/Microsoft/Windows/INetCache/Content.Outlook/9BD58X42/ORLIDIA/IVA/SANTA%20ROSA/PRESUPUESTO%20SANTA_ROSA%20%20convenio_%2019%20agosto.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Users\lgallo.CORANTIOQUIA\AppData\Local\Microsoft\Windows\INetCache\Content.Outlook\9BD58X42\ORLIDIA\IVA\SANTA%20ROSA\PRESUPUESTO%20SANTA_ROSA%20%20convenio_%2019%20agosto.xls" TargetMode="External"/></Relationships>
</file>

<file path=xl/externalLinks/_rels/externalLink11.xml.rels><?xml version="1.0" encoding="UTF-8" standalone="yes"?>
<Relationships xmlns="http://schemas.openxmlformats.org/package/2006/relationships"><Relationship Id="rId2" Type="http://schemas.microsoft.com/office/2019/04/relationships/externalLinkLongPath" Target="https://corantioquia-my.sharepoint.com/Users/lgallo.CORANTIOQUIA/AppData/Local/Microsoft/Windows/INetCache/Content.Outlook/9BD58X42/Mis%20documentos/ORLIDIA/IVA/Pozos%20Maceo/IVA%20Ministrio/Ppto._Sln._Indiv_%2024%20Junio%20_%20Maceo%20(IVA).xls?C1C3C43A" TargetMode="External"/><Relationship Id="rId1" Type="http://schemas.openxmlformats.org/officeDocument/2006/relationships/externalLinkPath" Target="file:///\\C1C3C43A\Ppto._Sln._Indiv_%2024%20Junio%20_%20Maceo%20(IVA).xls" TargetMode="External"/></Relationships>
</file>

<file path=xl/externalLinks/_rels/externalLink12.xml.rels><?xml version="1.0" encoding="UTF-8" standalone="yes"?>
<Relationships xmlns="http://schemas.openxmlformats.org/package/2006/relationships"><Relationship Id="rId2" Type="http://schemas.microsoft.com/office/2019/04/relationships/externalLinkLongPath" Target="https://corantioquia-my.sharepoint.com/Users/lgallo.CORANTIOQUIA/AppData/Local/Microsoft/Windows/INetCache/Content.Outlook/9BD58X42/STELLA/CORANTIOQUIA/EVALUACION%20PROYECTOS%20-%202009/CISNEROS/Ppto.%20Sln.%20Indiv.%20Abril%2014%20Tarso.xls?103E8083" TargetMode="External"/><Relationship Id="rId1" Type="http://schemas.openxmlformats.org/officeDocument/2006/relationships/externalLinkPath" Target="file:///\\103E8083\Ppto.%20Sln.%20Indiv.%20Abril%2014%20Tars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orantioquia-my.sharepoint.com/Pc-cias3/AASSA/Documents/PRESUPUESTOS%20STA%20ROSA/ORIGINALES%20SANTA%20ROSA/ARAGON/Presupuesto%20Acueducto%20ARAGON.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corantioquia-my.sharepoint.com/Pc-cias3/compartido/SAN%20JOS&#201;%20ANDES/ANDES/EJEMPLOS%20PRESUPUESTOS/Presupuesto%20Acueducto%20ARAGON%20origi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orantioquia-my.sharepoint.com/Pc-cias3/compartido/INFORME%20EJEMPLO/Dise&#241;o/ARAGON/TOMO%201.%20ACUEDUCTO/ANEXOS%20DISE&#209;O/ANEXO%206.%20CANTIDADES%20DE%20OBRA%20PRESUPUESTO%20Y%20APU/Presupuesto%20Acueducto%20ARAGON.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B:\Darwin\AASSA\AASSA\INFORME%20EJEMPLO\Dise&#241;o\ARAGON\TOMO%201.%20ACUEDUCTO\ANEXOS%20DISE&#209;O\ANEXO%206.%20CANTIDADES%20DE%20OBRA%20PRESUPUESTO%20Y%20APU\Presupuesto%20Acueducto%20ARAGON.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orantioquia-my.sharepoint.com/Pc-cias3/compartido/TAPARTO/PALERMO/PRESUPUESTO_REDES_LORICA_FASE_I.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orantioquia-my.sharepoint.com/Pc-cias3/compartido/TAPARTO/AASSA/Documents/PRESUPUESTOS%20STA%20ROSA/ORIGINALES%20SANTA%20ROSA/SAN%20PABLO/Presupuesto%20Acueducto%20SAN%20PABLO.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Users\lgallo.CORANTIOQUIA\AppData\Local\Microsoft\Windows\INetCache\Content.Outlook\9BD58X42\Mis%20documentos\DIANA\DIANA\PROCESOS%202014\TITIRIBI\PTAR%20ORIENTAL-SEPT%202.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corantioquia-my.sharepoint.com/Users/lgallo.CORANTIOQUIA/AppData/Local/Microsoft/Windows/INetCache/Content.Outlook/9BD58X42/Mis%20documentos/DIANA/DIANA/PROCESOS%202014/TITIRIBI/PTAR%20ORIENTAL-SEPT%202.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Javier_or_compa\zulma\Fin\Anexos\PRESUPUESTOS-REV1.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orantioquia-my.sharepoint.com/Pc-cias3/compartido/TAPARTO/PALERMO/BASE%20PRESUPUESTOS%20CONS_080_13_ANT/BASE%20PRESUPUESTO%20ACUEDUCTO/Presupuesto%20Acueducto%20ARAGON%20Final.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orantioquia-my.sharepoint.com/PC-PROYECTOS13/Compartida/SANTA%20ROSA%20DE%20OSOS/A.P.U_y_Presupuesto_acueducto_final-LORICA(1).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orantioquia-my.sharepoint.com/Pc-cias3/compartido/TAPARTO/AASSA/Documents/PRESUPUESTOS%20STA%20ROSA/ORIGINALES%20SANTA%20ROSA/ARAGON/Presupuesto%20Acueducto%20ARAGON.xls" TargetMode="External"/></Relationships>
</file>

<file path=xl/externalLinks/_rels/externalLink25.xml.rels><?xml version="1.0" encoding="UTF-8" standalone="yes"?>
<Relationships xmlns="http://schemas.openxmlformats.org/package/2006/relationships"><Relationship Id="rId2" Type="http://schemas.microsoft.com/office/2019/04/relationships/externalLinkLongPath" Target="https://corantioquia-my.sharepoint.com/Users/lgallo.CORANTIOQUIA/AppData/Local/Microsoft/Windows/INetCache/Content.Outlook/9BD58X42/CORANTIOQUIA-%20CALIDAD%20AMBIENTAL-%201407-71/convenio%20PTAR%20-%20CARACOL&#205;/Anexo_8_%20PPTO%20y%20APU%20PTAR%20CARACOL&#205;%20N.xlsx?1C6D7D5D" TargetMode="External"/><Relationship Id="rId1" Type="http://schemas.openxmlformats.org/officeDocument/2006/relationships/externalLinkPath" Target="file:///\\1C6D7D5D\Anexo_8_%20PPTO%20y%20APU%20PTAR%20CARACOL&#205;%20N.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orantioquia-my.sharepoint.com/Pc-cias1/compartido/Users/aassa/AppData/Local/Microsoft/Windows/Temporary%20Internet%20Files/Content.IE5/MWC8IHW3/Presupuesto%20Acueducto%20SAN%20PABLO%20TERMINADO.xls" TargetMode="External"/></Relationships>
</file>

<file path=xl/externalLinks/_rels/externalLink27.xml.rels><?xml version="1.0" encoding="UTF-8" standalone="yes"?>
<Relationships xmlns="http://schemas.openxmlformats.org/package/2006/relationships"><Relationship Id="rId2" Type="http://schemas.microsoft.com/office/2019/04/relationships/externalLinkLongPath" Target="https://corantioquia.sharepoint.com/D:/Usuario/Mis%20documentos/12%20SECRETARIA%20INFRAESTRUCTURA/01%20Villa%20Delfina%20y%20La%20Granja/1.%20VILLA%20DELFINA/ANEXOS/Anexos%20Acueducto/Anexo%203%20Cantidades%20y%20Presupuesto/Anexo%203.4%20Presupto%20Villa%20Delfina.xlsx?0F9F52D7" TargetMode="External"/><Relationship Id="rId1" Type="http://schemas.openxmlformats.org/officeDocument/2006/relationships/externalLinkPath" Target="file:///\\0F9F52D7\Anexo%203.4%20Presupto%20Villa%20Delfina.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orantioquia-my.sharepoint.com/PC-PROYECTOS12/Altos%20de%20la%20Virgen/HLOPEZA/CANTIDADES%20GERONA/Documents%20and%20Settings/swilches/Configuraci&#243;n%20local/Archivos%20temporales%20de%20Internet/OLK6/formulario%20base.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orantioquia-my.sharepoint.com/Users/lgallo.CORANTIOQUIA/AppData/Local/Microsoft/Windows/INetCache/Content.Outlook/9BD58X42/Users/marias/Downloads/APU-SEPT%2011.xls" TargetMode="External"/></Relationships>
</file>

<file path=xl/externalLinks/_rels/externalLink30.xml.rels><?xml version="1.0" encoding="UTF-8" standalone="yes"?>
<Relationships xmlns="http://schemas.openxmlformats.org/package/2006/relationships"><Relationship Id="rId2" Type="http://schemas.microsoft.com/office/2019/04/relationships/externalLinkLongPath" Target="https://corantioquia-my.sharepoint.com/Users/lgallo.CORANTIOQUIA/AppData/Local/Microsoft/Windows/INetCache/Content.Outlook/9BD58X42/Mis%20documentos/DIANA/DIANA/PROCESOS%202014/VENECIA/Anexo_8_Cantidades%20de%20Obra,%20APU&#180;s%20%20y%20Presupuesto-%20MAYO%2020.xlsx?0E00DB46" TargetMode="External"/><Relationship Id="rId1" Type="http://schemas.openxmlformats.org/officeDocument/2006/relationships/externalLinkPath" Target="file:///\\0E00DB46\Anexo_8_Cantidades%20de%20Obra,%20APU&#180;s%20%20y%20Presupuesto-%20MAYO%2020.xlsx" TargetMode="External"/></Relationships>
</file>

<file path=xl/externalLinks/_rels/externalLink31.xml.rels><?xml version="1.0" encoding="UTF-8" standalone="yes"?>
<Relationships xmlns="http://schemas.openxmlformats.org/package/2006/relationships"><Relationship Id="rId2" Type="http://schemas.microsoft.com/office/2019/04/relationships/externalLinkLongPath" Target="https://corantioquia-my.sharepoint.com/Users/lgallo.CORANTIOQUIA/AppData/Local/Microsoft/Windows/INetCache/Content.Outlook/9BD58X42/CORANTIOQUIA-%20CALIDAD%20AMBIENTAL-%201407-71/convenio%20PTAR%20-%20CARACOL&#205;/PRESUPUESTO%20CARACOL&#205;%2029-10-2014.xlsx?1C6D7D5D" TargetMode="External"/><Relationship Id="rId1" Type="http://schemas.openxmlformats.org/officeDocument/2006/relationships/externalLinkPath" Target="file:///\\1C6D7D5D\PRESUPUESTO%20CARACOL&#205;%2029-10-2014.xlsx"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corantioquia-my.sharepoint.com/Users/lgallo.CORANTIOQUIA/AppData/Local/Microsoft/Windows/INetCache/Content.Outlook/9BD58X42/PlaneacionIntegral/Bpc/Proyectos%20Planes%20Tematicos/OPREFCJ1/CARBOCOL/MODCARBO.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C:\Users\lgallo.CORANTIOQUIA\AppData\Local\Microsoft\Windows\INetCache\Content.Outlook\9BD58X42\PlaneacionIntegral\Bpc\Proyectos%20Planes%20Tematicos\OPREFCJ1\CARBOCOL\MODCARBO.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corantioquia-my.sharepoint.com/Users/lgallo.CORANTIOQUIA/AppData/Local/Microsoft/Windows/INetCache/Content.Outlook/9BD58X42/PlaneacionIntegral/Bpc/Proyectos%20Planes%20Tematicos/OPREFCJ1/CAFE/MODCAFE.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C:\Users\lgallo.CORANTIOQUIA\AppData\Local\Microsoft\Windows\INetCache\Content.Outlook\9BD58X42\PlaneacionIntegral\Bpc\Proyectos%20Planes%20Tematicos\OPREFCJ1\CAFE\MODCAFE.XLS" TargetMode="External"/></Relationships>
</file>

<file path=xl/externalLinks/_rels/externalLink36.xml.rels><?xml version="1.0" encoding="UTF-8" standalone="yes"?>
<Relationships xmlns="http://schemas.openxmlformats.org/package/2006/relationships"><Relationship Id="rId2" Type="http://schemas.microsoft.com/office/2019/04/relationships/externalLinkLongPath" Target="https://corantioquia-my.sharepoint.com/Users/lgallo.CORANTIOQUIA/AppData/Local/Microsoft/Windows/INetCache/Content.Outlook/9BD58X42/COMPARTIDO/ZONA%204/La%20Mina%20Venecia/ALCANTARILLADO/presupuesto%20global%20ministerio/BASE_PPTOS_GOBANT_%2021-04-2014%20(1).xls?FD3DA928" TargetMode="External"/><Relationship Id="rId1" Type="http://schemas.openxmlformats.org/officeDocument/2006/relationships/externalLinkPath" Target="file:///\\FD3DA928\BASE_PPTOS_GOBANT_%2021-04-2014%20(1).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C:\Users\lgallo.CORANTIOQUIA\AppData\Local\Microsoft\Windows\INetCache\Content.Outlook\9BD58X42\Mis%20documentos\DIANA\DIANA\PROCESOS%202014\TITIRIBI\PPTO%20COLECTOR%20ORIENTAL-SEPT%202.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https://corantioquia-my.sharepoint.com/Users/lgallo.CORANTIOQUIA/AppData/Local/Microsoft/Windows/INetCache/Content.Outlook/9BD58X42/Mis%20documentos/DIANA/DIANA/PROCESOS%202014/TITIRIBI/PPTO%20COLECTOR%20ORIENTAL-SEPT%202.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https://corantioquia-my.sharepoint.com/PC-PROYECTOS12/Altos%20de%20la%20Virgen/Documents%20and%20Settings/molivar/Escritorio/Correccion%20APU&#180;s%20benja.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C:\Jsanchez1\d\USERS\AJORGES\INGEVIAS\INGEVIAS.XLW"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bitacora/AyA/Certificaci&#243;n%20Procesos%20Aguas/Documentos%20Interventoria1/Acumulados.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orantioquia-my.sharepoint.com/Pc-cias3/Users/aassa/Desktop/PRESUPUESTO_ALDO_MOMIL_ULTIMO_CONSOLIDADO.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s://corantioquia-my.sharepoint.com/Sanear19/D/windows/TEMP/ADMINISTRATIVA/BAAN/lista%20de%20precios%20definitiva%20sep16-98.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C:\Secre\d\Users\Altavista-primer%20paquete\Sistema%20de%20Gesti&#243;n%20de%20Calidad\formatos%20tecnicos%202.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corantioquia-my.sharepoint.com/Pc-cias21/compartido/Presupuestos/CONSTRUCCION_ALCAN%20MOMIL/PRESUPUESTO_ALDO_MOMIL_2.xlsx" TargetMode="External"/></Relationships>
</file>

<file path=xl/externalLinks/_rels/externalLink46.xml.rels><?xml version="1.0" encoding="UTF-8" standalone="yes"?>
<Relationships xmlns="http://schemas.openxmlformats.org/package/2006/relationships"><Relationship Id="rId2" Type="http://schemas.microsoft.com/office/2019/04/relationships/externalLinkLongPath" Target="https://corantioquia.sharepoint.com/D:/Documents%20and%20Settings/Nelson%20Diez%20Velez/Mis%20documentos/Dario%20Pacheco%20en%20Dario%20Pacheco%20(Dpacheco)/LISTA%20DE%20CANTIDAD/FORM%2017%20-%20Lista%20de%20cantidades%20de%20obra%20y%20precios%20unitarios%20-%20PRESA.xls?DC431780" TargetMode="External"/><Relationship Id="rId1" Type="http://schemas.openxmlformats.org/officeDocument/2006/relationships/externalLinkPath" Target="file:///\\DC431780\FORM%2017%20-%20Lista%20de%20cantidades%20de%20obra%20y%20precios%20unitarios%20-%20PRESA.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orantioquia-my.sharepoint.com/Users/lgallo.CORANTIOQUIA/AppData/Local/Microsoft/Windows/INetCache/Content.Outlook/9BD58X42/ORLIDIA/IVA/DON%20MATIAS/PRESUPUESTO%20DONMATIAS_JULIO%207__Filtro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Users\lgallo.CORANTIOQUIA\AppData\Local\Microsoft\Windows\INetCache\Content.Outlook\9BD58X42\ORLIDIA\IVA\DON%20MATIAS\PRESUPUESTO%20DONMATIAS_JULIO%207__Filtro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orantioquia-my.sharepoint.com/Users/lgallo.CORANTIOQUIA/AppData/Local/Microsoft/Windows/INetCache/Content.Outlook/9BD58X42/COMPARTIDO/Tapa_losa/PTO_%20ACUEDUCTO_%20TAPART&#211;.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C:\Users\lgallo.CORANTIOQUIA\AppData\Local\Microsoft\Windows\INetCache\Content.Outlook\9BD58X42\COMPARTIDO\Tapa_losa\PTO_%20ACUEDUCTO_%20TAPART&#211;.xlsx"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C:\Pc-cias20\compartida\AASSA\CONS-108-16-SAR-BOL\ENTRE%20FINAL\ANEXO%20DISE&#209;O\Anexo%205%20Cantidades%20de%20Obra,%20APU%20y%20Presupuesto\Anexo%205.2%20-%20APU%20y%20Presupuesto%20de%20Dise&#241;o.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orantioquia.sharepoint.com/D:/Usuario/Mis%20documentos/01%20MEDICION%20Y%20FACTURACION/ACTA%20OBRA%20No.%2048%20JULIO%202016/Memorias%20de%20Calculo%20Conpros%202014/FORMULARIO%2022%20-%20LISTA%20DE%20&#205;TEMS,%20CANTIDADES%20Y%20PRECIOS%20UNITARIOS.xlsx"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C:\1_ismp6\integral\Recip\Tunel%20Oriente\Cantidades%20Bonyic%20Puente%20El%20Silencio%20-%2002.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orantioquia.sharepoint.com/D:/A.P.U/01%20A.P.U.%20PRESA/APU/ANALISIS%20DE%20PRECIOS/APRESENTA&#199;&#195;O%20PRESA/FORMULARIO%2016%20-%20An&#225;lisis%20de%20Precios%20Unitarios%20-%20AUXILIARES%20PRESA.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orantioquia-my.sharepoint.com/Pc-wvega/PROYECTOS%20EN%20EJECUCION/AAS/BASE/HOJA%20BASE/BASE%20DE%20PRESUPUESTO.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C:\CCMEDPPLALM\GTECNICA\mvilla\SILO%2015000\users\AndreasK\MyProjects\Estimating%20Environment\Standard%20V1.4.xls" TargetMode="External"/></Relationships>
</file>

<file path=xl/externalLinks/_rels/externalLink57.xml.rels><?xml version="1.0" encoding="UTF-8" standalone="yes"?>
<Relationships xmlns="http://schemas.openxmlformats.org/package/2006/relationships"><Relationship Id="rId2" Type="http://schemas.microsoft.com/office/2019/04/relationships/externalLinkLongPath" Target="https://corantioquia-my.sharepoint.com/Users/lgallo.CORANTIOQUIA/AppData/Local/Microsoft/Windows/INetCache/Content.Outlook/9BD58X42/Documents%20and%20Settings/carenas/Escritorio/PRESUPUESTOS%20%20febr11/Copia%20de%20BASE%20DE%20PRESUPUEST(copia).xls?9B48E904" TargetMode="External"/><Relationship Id="rId1" Type="http://schemas.openxmlformats.org/officeDocument/2006/relationships/externalLinkPath" Target="file:///\\9B48E904\Copia%20de%20BASE%20DE%20PRESUPUEST(copia).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corantioquia-my.sharepoint.com/Arlex/Ca&#241;asgordas/Campamento/Presupuesto/DEFINITIVOS/OPTIMIZACI&#211;N%20DE%20LA%20RED%20DE%20DISTRIBUCI&#211;N.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orantioquia-my.sharepoint.com/Sanear9/d/PROYECTOS/CORANTIOQUIA/VENECIA/1.%20DIAGNOSTICO/ALCANTARILLADO/VENECI_AA_D_IN_01%20A%204.2%20RCH%20Alcantarillado.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orantioquia-my.sharepoint.com/Pc3/d/PROYECTOS/CARAMANTA/2.%20ANTEPROYECTO/ANEXOS%20AL%20INFORME/CARAMA_AA_D_IN_1_Anexo%20x.xx%20REDES%20DE%20DISTRIBUCI&#211;N.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orantioquia-my.sharepoint.com/Lrhenals/gobierno/Gobierno/Cierre97/OPEF%201997%20Cierre.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C:\Pc1\d\LIQ.TRANSPORTE%20DE%20MATERIALES%20OCTUBRE%20DE%202006%20HASMER%20FINAL.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orantioquia-my.sharepoint.com/Sanearpc8/d/PROYECTOS/BUENOS%20AIRES/DISE&#209;O/Dise&#241;o%20hidraulico%20de%20componentes.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orantioquia-my.sharepoint.com/Pc1/Mis%20documentos/Datos/K1/03%20Grupo%2005/02%20Dise&#241;os/01%20Ahorcado/02%20Memorias/02%20Hojas/Cantidades%20de%20Obra/02%20VILLAHERMOSA.Chalo/01%20Dis_AC_VH_021114.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orantioquia-my.sharepoint.com/Sanear16/d/PROYECTOS/Segovia1/ANTEPROYECTO/Anclajes-segovia2.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orantioquia-my.sharepoint.com/SANEAR16/DATOS/PROYECTOS/Nari&#241;o/11.%20A.P.U/A.P.U.%20.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orantioquia-my.sharepoint.com/Users/lgallo.CORANTIOQUIA/AppData/Local/Microsoft/Windows/INetCache/Content.Outlook/9BD58X42/Users/Sergio/documentos%202013/Documents/Downloads/APUS%20ARAGON%20PARA%20ENVIAR.xlsx"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C:\Users\lgallo.CORANTIOQUIA\AppData\Local\Microsoft\Windows\INetCache\Content.Outlook\9BD58X42\Users\Sergio\documentos%202013\Documents\Downloads\APUS%20ARAGON%20PARA%20ENVIAR.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C:\A_produccion\2028_dtunor\INF_NO_CLASIFICADA\VIAS\PRESUPUESTO\Los%20archivos%20finales\Cantidades_Obras_Hidraulicas_Tunel_orient.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Y:\INVPROG\SIS-DA&#209;OS\Acueducto\2000\Sur\Rendimientos_Sur%2012-99.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C:\Users\lgallo.CORANTIOQUIA\AppData\Local\Microsoft\Windows\INetCache\Content.Outlook\9BD58X42\Users\marias\Downloads\APU-SEPT%2011.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C:\Ingenieria-64\proyectos%202013\Users\otanche\Desktop\COSTOS%20Y%20PRESUPUESTOS\01.%20APUs\APUs%20Referencia%20%20-%20Invias%20Regional%20Boyaca%20febrero%20de%202012.xlsx"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corantioquia-my.sharepoint.com/Sanear12/sanear/PROYECTOS/EEPPM_225985/Dise&#241;o/GPZC_%20703/CAMBIO%20DI&#193;METRO/v3/COCACO_A_D_IN_01%20A%20Anteproyecto%20Alcantarillado.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orantioquia.sharepoint.com/E:/PRESUPUESTO%20REMODELACION%20PARQUE%20PRINCIPAL%20FINAL.xlsx"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orantioquia-my.sharepoint.com/Pc-wvega/PROYECTOS%20EN%20EJECUCION/San_Juan_LaMaria/CD%20SAN%20JUAN%20LA%20MARIA/ANEXOS/Anexo%2014_PresupuestoSAN_JUAN_LA_MARIA-MARZO.xls" TargetMode="External"/></Relationships>
</file>

<file path=xl/externalLinks/_rels/externalLink76.xml.rels><?xml version="1.0" encoding="UTF-8" standalone="yes"?>
<Relationships xmlns="http://schemas.openxmlformats.org/package/2006/relationships"><Relationship Id="rId2" Type="http://schemas.openxmlformats.org/officeDocument/2006/relationships/externalLinkPath" Target="https://corantioquia-my.sharepoint.com/personal/mmejia_corantioquia_gov_co/Documents/GESTION_AMBIENTAL_2024/RELLENOS_SANITARIOS/EP_RELLENOS/F-PGC-21_Componente_Financiero_EP_RELLENO_YALI.xlsx" TargetMode="External"/><Relationship Id="rId1" Type="http://schemas.openxmlformats.org/officeDocument/2006/relationships/externalLinkPath" Target="https://corantioquia-my.sharepoint.com/personal/mmejia_corantioquia_gov_co/Documents/GESTION_AMBIENTAL_2024/RELLENOS_SANITARIOS/EP_RELLENOS/F-PGC-21_Componente_Financiero_EP_RELLENO_YALI.xlsx"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orantioquia-my.sharepoint.com/Users/lgallo.CORANTIOQUIA/AppData/Local/Microsoft/Windows/INetCache/Content.Outlook/9BD58X42/Desktop/ESTUDIOS%20PREVIOS/PPTO%20MODELO.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C:\A_produccion\1991_ituvia\Tecnica\Cotizaciones\2003\28987%20CEMENTOS%20ANDINO%20SILO%20II\Ex-0176-03.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C:\A_produccion\2028_dtunor\INF_NO_CLASIFICADA\VIAS\PRESUPUESTO\Los%20archivos%20finales\Cantidades%20Resumen_EMILIO.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orantioquia-my.sharepoint.com/Sanear16/d/PERSONALES/FERNANDO/CURSO%20PTAP/PARSHALL%20AMAGA.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C:\A_produccion\1991_ituvia\Tecnica\Cotizaciones\APU%20PREFABRICADOS\Precios%20Materia%20Prima%20ceno%20y%20%20FERRASA%20a%20Marzo%2013%202003.xls" TargetMode="External"/></Relationships>
</file>

<file path=xl/externalLinks/_rels/externalLink82.xml.rels><?xml version="1.0" encoding="UTF-8" standalone="yes"?>
<Relationships xmlns="http://schemas.openxmlformats.org/package/2006/relationships"><Relationship Id="rId2" Type="http://schemas.microsoft.com/office/2019/04/relationships/externalLinkLongPath" Target="https://corantioquia-my.sharepoint.com/Users/lgallo.CORANTIOQUIA/AppData/Local/Microsoft/Windows/INetCache/Content.Outlook/9BD58X42/My_Docs/OBRAS/SANTA%20ROSA%20-%20REDES%20ACUEDUCTO/Formatos/PPTO%20OFICIAL%20ACUEDUCTO%20SANTA%20ROSA.xls?E5208489" TargetMode="External"/><Relationship Id="rId1" Type="http://schemas.openxmlformats.org/officeDocument/2006/relationships/externalLinkPath" Target="file:///\\E5208489\PPTO%20OFICIAL%20ACUEDUCTO%20SANTA%20ROS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C:\Users\lgallo.CORANTIOQUIA\AppData\Local\Microsoft\Windows\INetCache\Content.Outlook\9BD58X42\My_Docs\OBRAS\SANTA%20ROSA%20-%20REDES%20ACUEDUCTO\Formatos\PPTO%20OFICIAL%20ACUEDUCTO%20SANTA%20ROSA.xls" TargetMode="External"/></Relationships>
</file>

<file path=xl/externalLinks/_rels/externalLink84.xml.rels><?xml version="1.0" encoding="UTF-8" standalone="yes"?>
<Relationships xmlns="http://schemas.openxmlformats.org/package/2006/relationships"><Relationship Id="rId2" Type="http://schemas.microsoft.com/office/2019/04/relationships/externalLinkLongPath" Target="https://corantioquia.sharepoint.com/C:/Users/Infraestructura/Desktop/RTH/1.%20DOCUMENTOS%20PROYECTOS/2020/EN%20PROCESO/1.%20PROY_MEJORAMIENTOS/1.%20CONTRATISTA/SEGUIMIENTO/ACTAS%20DE%20OBRA/1.%20CHISPERO/1.%20MERCEDES%20SUAREZ%20LONDO&#209;O.xlsx?AD42EBFC" TargetMode="External"/><Relationship Id="rId1" Type="http://schemas.openxmlformats.org/officeDocument/2006/relationships/externalLinkPath" Target="file:///\\AD42EBFC\1.%20MERCEDES%20SUAREZ%20LONDO&#209;O.xlsx" TargetMode="External"/></Relationships>
</file>

<file path=xl/externalLinks/_rels/externalLink85.xml.rels><?xml version="1.0" encoding="UTF-8" standalone="yes"?>
<Relationships xmlns="http://schemas.openxmlformats.org/package/2006/relationships"><Relationship Id="rId2" Type="http://schemas.openxmlformats.org/officeDocument/2006/relationships/externalLinkPath" Target="file:///C:\Users\mmejia\Downloads\ENTREGA%20YALI%20ETAPA%201%20(1)\ENTREGA%20YALI%20ETAPA%201\PRESUPUESTO\PRESUPUESTO%20YALI%20FEBRERO%20ETAPA%201.xlsx" TargetMode="External"/><Relationship Id="rId1" Type="http://schemas.openxmlformats.org/officeDocument/2006/relationships/externalLinkPath" Target="file:///C:\Users\mmejia\Downloads\ENTREGA%20YALI%20ETAPA%201%20(1)\ENTREGA%20YALI%20ETAPA%201\PRESUPUESTO\PRESUPUESTO%20YALI%20FEBRERO%20ETAPA%201.xlsx"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orantioquia.sharepoint.com/C:/Users/Infraestructura/Desktop/RTH/2019/PROY_MEJORAMIENTOS/ACTAS/PRESUPUESTO%20OFICIAL%20DE%20CIERRE%20VIVA.xlsx"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orantioquia.sharepoint.com/C:/Users/Infraestructura/Desktop/RTH/1.%20DOCUMENTOS%20PROYECTOS/2020/EN%20PROCESO/PROY_MEJORAMIENTOS/CONTRACTUAL/ACTAS/PRESUPUESTO/PRESUPUESTO%20OFICIAL%20DE%20CIERRE%20VIVA.xlsx"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orantioquia-my.sharepoint.com/Lblanco3/COMPARTIR/PLANOPERATIVO1754/INFORME/INFORME/Tablas%20y%20gr&#225;ficas%201750%2003-00.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C:\Users\lgallo.CORANTIOQUIA\AppData\Local\Microsoft\Windows\INetCache\Content.Outlook\9BD58X42\TITIRIB&#205;\PTAR\Anexo_9_Cantid%20Obra,%20APU&#180;s%20%20Ppto%20PTAR.xlsx"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orantioquia-my.sharepoint.com/Users/lgallo.CORANTIOQUIA/AppData/Local/Microsoft/Windows/INetCache/Content.Outlook/9BD58X42/TITIRIB&#205;/PTAR/Anexo_9_Cantid%20Obra,%20APU&#180;s%20%20Ppto%20PTAR.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Pc-cias10\compartido\Jhon_Casta&#241;o\PMAA%202012\PLAN%20MAESTRO%20DE%20ALCANTARILLADO%20MOMIL-C&#211;RDOBA\CONSTRUCCION_ALCAN%20MOMIL\PRESUPUESTO_ALDO_MOMIL_2.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C:\Pc-cias20\compartida\COMPARTIDO\BOLOMBOLO\Anexo_9_Cantidad%20Obra,%20APU&#180;s,%20Pto\Anexo_9_Cantidades%20de%20Obra,%20APU&#180;s%20%20y%20Presupuesto_FAR.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94.xml.rels><?xml version="1.0" encoding="UTF-8" standalone="yes"?>
<Relationships xmlns="http://schemas.openxmlformats.org/package/2006/relationships"><Relationship Id="rId2" Type="http://schemas.microsoft.com/office/2019/04/relationships/externalLinkLongPath" Target="https://corantioquia-my.sharepoint.com/Users/lgallo.CORANTIOQUIA/AppData/Local/Microsoft/Windows/INetCache/Content.Outlook/9BD58X42/ORLIDIA/CORANTIOQUIA/Procesos%202008/Obra/SANTA%20ROSA/PROYECTO%20PTAR%20EL%20TURCO/PRESUPUESTO%20ALCANTARILLADO.xls?93883758" TargetMode="External"/><Relationship Id="rId1" Type="http://schemas.openxmlformats.org/officeDocument/2006/relationships/externalLinkPath" Target="file:///\\93883758\PRESUPUESTO%20ALCANTARILLADO.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C:\Pc-cias10\compartido\Jhon_Casta&#241;o\PMAA%202012\PLAN%20MAESTRO%20DE%20ACUEDUCTO%20DE%20SAN%20ANDRES%20GIRARDOTA%20-2009\ACTUALIZACI&#211;N%202012\PRESUPUESTO%202012\SAN%20ANDRES%20PRESUPUESTOS_2_DEFINITIVO.xlsx" TargetMode="External"/></Relationships>
</file>

<file path=xl/externalLinks/_rels/externalLink96.xml.rels><?xml version="1.0" encoding="UTF-8" standalone="yes"?>
<Relationships xmlns="http://schemas.openxmlformats.org/package/2006/relationships"><Relationship Id="rId2" Type="http://schemas.openxmlformats.org/officeDocument/2006/relationships/externalLinkPath" Target="file:///C:\Users\USER\Documents\MUNICIPIOS%20DE%20ANTIOQUIA\ANGELOPOLIS\PROYECTOS%20SECRETARIA%20PLANEACION\PLANEACION%202025\PROYECTO%20POZOS%20SEPTICOS%20CORANTIOQUIA\1.%20PRESUPUESTO%20POZOS-final.xlsx" TargetMode="External"/><Relationship Id="rId1" Type="http://schemas.openxmlformats.org/officeDocument/2006/relationships/externalLinkPath" Target="file:///C:\Users\USER\Documents\MUNICIPIOS%20DE%20ANTIOQUIA\ANGELOPOLIS\PROYECTOS%20SECRETARIA%20PLANEACION\PLANEACION%202025\PROYECTO%20POZOS%20SEPTICOS%20CORANTIOQUIA\1.%20PRESUPUESTO%20POZOS-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DE COSTOS"/>
      <sheetName val="MIRAFLORES"/>
      <sheetName val="APU_MIRAFLORES"/>
      <sheetName val="PULGARINADERECHO"/>
      <sheetName val="APU_PULDERECHO"/>
      <sheetName val="PULGARINAIZQUIERDO"/>
      <sheetName val="APU_PULIZQUIERDO"/>
      <sheetName val="APU_ELHATOPTAR"/>
      <sheetName val="ELHATOPTAR"/>
      <sheetName val="PTAR"/>
      <sheetName val="APU PTAR"/>
      <sheetName val="BASE CTOS"/>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sheetData sheetId="11" refreshError="1"/>
      <sheetData sheetId="1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DE COSTOS"/>
      <sheetName val="MIRAFLORES"/>
      <sheetName val="APU_MIRAFLORES"/>
      <sheetName val="PULGARINADERECHO"/>
      <sheetName val="APU_PULDERECHO"/>
      <sheetName val="PULGARINAIZQUIERDO"/>
      <sheetName val="APU_PULIZQUIERDO"/>
      <sheetName val="APU_ELHATOPTAR"/>
      <sheetName val="ELHATOPTAR"/>
      <sheetName val="PTAR"/>
      <sheetName val="APU PTAR"/>
      <sheetName val="BASE CTOS"/>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sheetData sheetId="11" refreshError="1"/>
      <sheetData sheetId="1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COSTOS"/>
      <sheetName val="Presupuesto Támesis"/>
      <sheetName val="IVA"/>
      <sheetName val="A.P.U."/>
      <sheetName val="BASE SALARIOS"/>
      <sheetName val="FORMATO_Tamesi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Presupuesto Tarzo"/>
      <sheetName val="APU SOL IND"/>
      <sheetName val="BASE"/>
      <sheetName val="BASE CTOS"/>
      <sheetName val="BASE ORIGINAL"/>
      <sheetName val="interv. pozos tarso"/>
      <sheetName val="RESUMEN COSTOS (2)"/>
      <sheetName val="Hoja1"/>
      <sheetName val="Hoja2"/>
      <sheetName val="Hoja3"/>
      <sheetName val="RESUMEN DE COSTOS"/>
      <sheetName val="MIRAFLORES"/>
      <sheetName val="APU_MIRAFLORES"/>
      <sheetName val="PULGARINADERECHO"/>
      <sheetName val="APU_PULDERECHO"/>
      <sheetName val="PULGARINAIZQUIERDO"/>
      <sheetName val="APU_PULIZQUIERDO"/>
      <sheetName val="APU_ELHATOPTAR"/>
      <sheetName val="ELHATOPTAR"/>
      <sheetName val="PTAR"/>
      <sheetName val="APU PTAR"/>
      <sheetName val="definición del subproyecto"/>
      <sheetName val="1. Solicitud iniciativa ext"/>
      <sheetName val="1. Solicitud iniciativa int "/>
      <sheetName val="2. Identificación"/>
      <sheetName val="3. Preparación"/>
      <sheetName val="4. Est. Previos Contratación"/>
      <sheetName val="5. Est. Previos Prest. Servicio"/>
      <sheetName val="6. Producto (POI)"/>
      <sheetName val="7. Memoria de Calculo"/>
      <sheetName val="Anexo 1 Subp. Saneam-Consult"/>
      <sheetName val="Anexo 2 S. Saneamiento-Obra"/>
      <sheetName val="Anexo 3. Ppto Obra Saneamiento"/>
      <sheetName val="Anexo 4. A.P.U Obra."/>
      <sheetName val="Anexo 5. Ppto. Consultoria"/>
      <sheetName val="mapa POMCH"/>
      <sheetName val="listado proyectos POMCH"/>
      <sheetName val="mapa DMI_RFP"/>
      <sheetName val="Listado proyectos DMI-RFP"/>
      <sheetName val="Clas_Mano de Obra"/>
      <sheetName val="mapa ZON_AMB"/>
      <sheetName val="mapa ZSH"/>
      <sheetName val="base de datos"/>
      <sheetName val="Tramites_ambientales"/>
      <sheetName val="BDCARBOCOL"/>
      <sheetName val="PRES NETO"/>
      <sheetName val="DEUDA EXTERNA"/>
      <sheetName val="SUPUESTOS"/>
      <sheetName val="RESUMEN"/>
      <sheetName val="RESUMEN CON PLAN"/>
      <sheetName val="PIB"/>
      <sheetName val="TRANSFERENCIAS"/>
      <sheetName val="PPTO97"/>
      <sheetName val="CARBOCOL"/>
      <sheetName val="INTERESES"/>
      <sheetName val="AMORTIZA"/>
      <sheetName val="DEXT"/>
      <sheetName val="Diálogo1"/>
      <sheetName val="Módulo1"/>
      <sheetName val="PROYECTO97"/>
      <sheetName val="SEG99"/>
      <sheetName val="RESU99"/>
      <sheetName val="SEG2000"/>
      <sheetName val="RESU2000"/>
      <sheetName val="C1-3vig97-00"/>
      <sheetName val="C1-3vIg98-00"/>
      <sheetName val="chequeo99"/>
      <sheetName val="plano-mensaje"/>
      <sheetName val="C1-3men"/>
      <sheetName val="DIFERENCIAS SIMUL"/>
      <sheetName val="Plan Ejecución-ORI"/>
      <sheetName val="Plan ejecución Modificado"/>
      <sheetName val="PRESUPUESTO ORI"/>
      <sheetName val="PRESUPUESTO MOD"/>
      <sheetName val="INTERVENTORIA"/>
      <sheetName val="memoria imagen Corporat"/>
      <sheetName val="memoria Viaticos Interv"/>
      <sheetName val="M DE C PTAR"/>
      <sheetName val="MDEC BOMBEO PTAR"/>
      <sheetName val="MDEC COLECTOR"/>
      <sheetName val="RESUMEN OBRAS"/>
      <sheetName val="AIU"/>
      <sheetName val="PRESTA"/>
      <sheetName val="PRELIM"/>
      <sheetName val="TUBERIA"/>
      <sheetName val="EXCAVA"/>
      <sheetName val="APU COLECTOR-NORTE"/>
      <sheetName val="APU COLECTOR-SUR"/>
      <sheetName val="APU Redes Secundarias  NORTE"/>
      <sheetName val="APU Redes Secundarias  SUR"/>
      <sheetName val="APU DOMICILIARES"/>
      <sheetName val="MDEC ADICIÓN"/>
      <sheetName val="Cantidades IVA"/>
      <sheetName val="APU COL"/>
      <sheetName val="PRESTACIONES"/>
      <sheetName val="FORMULARIO AIU"/>
      <sheetName val="APU CONCRETOS"/>
      <sheetName val="PRESUPUESTO PM ACUEDUCTO"/>
      <sheetName val="APU"/>
      <sheetName val="APU ACUEDUCTO"/>
      <sheetName val="TANQUE 120m3"/>
      <sheetName val="APU TANQUE 120 m3"/>
      <sheetName val="REDES DE DISTRUBICÓN"/>
      <sheetName val="APU REDES DISTRIBUCIÓN"/>
      <sheetName val="RESUMEN OBRAS "/>
      <sheetName val="COLECTOR-NORTE"/>
      <sheetName val="COLECTOR-SUR"/>
      <sheetName val="REDES SECUND NORTE"/>
      <sheetName val="REDES SECUND SUR"/>
      <sheetName val="DOMICILIARES"/>
      <sheetName val="PRESUPUESTO PTA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sheetData sheetId="45"/>
      <sheetData sheetId="46" refreshError="1"/>
      <sheetData sheetId="47" refreshError="1"/>
      <sheetData sheetId="48" refreshError="1"/>
      <sheetData sheetId="49" refreshError="1"/>
      <sheetData sheetId="50" refreshError="1"/>
      <sheetData sheetId="51" refreshError="1"/>
      <sheetData sheetId="52"/>
      <sheetData sheetId="53"/>
      <sheetData sheetId="54" refreshError="1"/>
      <sheetData sheetId="55"/>
      <sheetData sheetId="56"/>
      <sheetData sheetId="57"/>
      <sheetData sheetId="58"/>
      <sheetData sheetId="59"/>
      <sheetData sheetId="60"/>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refreshError="1"/>
      <sheetData sheetId="158" refreshError="1"/>
      <sheetData sheetId="159" refreshError="1"/>
      <sheetData sheetId="160" refreshError="1"/>
      <sheetData sheetId="161" refreshError="1"/>
      <sheetData sheetId="16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COSTOS"/>
      <sheetName val="Presupuesto Támesis"/>
      <sheetName val="IVA"/>
      <sheetName val="A.P.U."/>
      <sheetName val="BASE SALARIOS"/>
      <sheetName val="FORMATO_Tamesi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Presupuesto Tarzo"/>
      <sheetName val="APU SOL IND"/>
      <sheetName val="BASE"/>
      <sheetName val="BASE CTOS"/>
      <sheetName val="BASE ORIGINAL"/>
      <sheetName val="interv. pozos tarso"/>
      <sheetName val="RESUMEN COSTOS (2)"/>
      <sheetName val="Hoja1"/>
      <sheetName val="Hoja2"/>
      <sheetName val="Hoja3"/>
      <sheetName val="RESUMEN DE COSTOS"/>
      <sheetName val="MIRAFLORES"/>
      <sheetName val="APU_MIRAFLORES"/>
      <sheetName val="PULGARINADERECHO"/>
      <sheetName val="APU_PULDERECHO"/>
      <sheetName val="PULGARINAIZQUIERDO"/>
      <sheetName val="APU_PULIZQUIERDO"/>
      <sheetName val="APU_ELHATOPTAR"/>
      <sheetName val="ELHATOPTAR"/>
      <sheetName val="PTAR"/>
      <sheetName val="APU PTAR"/>
      <sheetName val="definición del subproyecto"/>
      <sheetName val="1. Solicitud iniciativa ext"/>
      <sheetName val="1. Solicitud iniciativa int "/>
      <sheetName val="2. Identificación"/>
      <sheetName val="3. Preparación"/>
      <sheetName val="4. Est. Previos Contratación"/>
      <sheetName val="5. Est. Previos Prest. Servicio"/>
      <sheetName val="6. Producto (POI)"/>
      <sheetName val="7. Memoria de Calculo"/>
      <sheetName val="Anexo 1 Subp. Saneam-Consult"/>
      <sheetName val="Anexo 2 S. Saneamiento-Obra"/>
      <sheetName val="Anexo 3. Ppto Obra Saneamiento"/>
      <sheetName val="Anexo 4. A.P.U Obra."/>
      <sheetName val="Anexo 5. Ppto. Consultoria"/>
      <sheetName val="mapa POMCH"/>
      <sheetName val="listado proyectos POMCH"/>
      <sheetName val="mapa DMI_RFP"/>
      <sheetName val="Listado proyectos DMI-RFP"/>
      <sheetName val="Clas_Mano de Obra"/>
      <sheetName val="mapa ZON_AMB"/>
      <sheetName val="mapa ZSH"/>
      <sheetName val="base de datos"/>
      <sheetName val="Tramites_ambientales"/>
      <sheetName val="BDCARBOCOL"/>
      <sheetName val="PRES NETO"/>
      <sheetName val="DEUDA EXTERNA"/>
      <sheetName val="SUPUESTOS"/>
      <sheetName val="RESUMEN"/>
      <sheetName val="RESUMEN CON PLAN"/>
      <sheetName val="PIB"/>
      <sheetName val="TRANSFERENCIAS"/>
      <sheetName val="PPTO97"/>
      <sheetName val="CARBOCOL"/>
      <sheetName val="INTERESES"/>
      <sheetName val="AMORTIZA"/>
      <sheetName val="DEXT"/>
      <sheetName val="Diálogo1"/>
      <sheetName val="Módulo1"/>
      <sheetName val="PROYECTO97"/>
      <sheetName val="SEG99"/>
      <sheetName val="RESU99"/>
      <sheetName val="SEG2000"/>
      <sheetName val="RESU2000"/>
      <sheetName val="C1-3vig97-00"/>
      <sheetName val="C1-3vIg98-00"/>
      <sheetName val="chequeo99"/>
      <sheetName val="plano-mensaje"/>
      <sheetName val="C1-3men"/>
      <sheetName val="DIFERENCIAS SIMUL"/>
      <sheetName val="Plan Ejecución-ORI"/>
      <sheetName val="Plan ejecución Modificado"/>
      <sheetName val="PRESUPUESTO ORI"/>
      <sheetName val="PRESUPUESTO MOD"/>
      <sheetName val="INTERVENTORIA"/>
      <sheetName val="memoria imagen Corporat"/>
      <sheetName val="memoria Viaticos Interv"/>
      <sheetName val="M DE C PTAR"/>
      <sheetName val="MDEC BOMBEO PTAR"/>
      <sheetName val="MDEC COLECTOR"/>
      <sheetName val="RESUMEN OBRAS"/>
      <sheetName val="AIU"/>
      <sheetName val="PRESTA"/>
      <sheetName val="PRELIM"/>
      <sheetName val="TUBERIA"/>
      <sheetName val="EXCAVA"/>
      <sheetName val="APU COLECTOR-NORTE"/>
      <sheetName val="APU COLECTOR-SUR"/>
      <sheetName val="APU Redes Secundarias  NORTE"/>
      <sheetName val="APU Redes Secundarias  SUR"/>
      <sheetName val="APU DOMICILIARES"/>
      <sheetName val="MDEC ADICIÓN"/>
      <sheetName val="Cantidades IVA"/>
      <sheetName val="APU COL"/>
      <sheetName val="PRESTACIONES"/>
      <sheetName val="FORMULARIO AIU"/>
      <sheetName val="APU CONCRETOS"/>
      <sheetName val="PRESUPUESTO PM ACUEDUCTO"/>
      <sheetName val="APU"/>
      <sheetName val="APU ACUEDUCTO"/>
      <sheetName val="TANQUE 120m3"/>
      <sheetName val="APU TANQUE 120 m3"/>
      <sheetName val="REDES DE DISTRUBICÓN"/>
      <sheetName val="APU REDES DISTRIBUCIÓN"/>
      <sheetName val="RESUMEN OBRAS "/>
      <sheetName val="COLECTOR-NORTE"/>
      <sheetName val="COLECTOR-SUR"/>
      <sheetName val="REDES SECUND NORTE"/>
      <sheetName val="REDES SECUND SUR"/>
      <sheetName val="DOMICILIARES"/>
      <sheetName val="PRESUPUESTO PTA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sheetData sheetId="45"/>
      <sheetData sheetId="46" refreshError="1"/>
      <sheetData sheetId="47" refreshError="1"/>
      <sheetData sheetId="48" refreshError="1"/>
      <sheetData sheetId="49" refreshError="1"/>
      <sheetData sheetId="50" refreshError="1"/>
      <sheetData sheetId="51" refreshError="1"/>
      <sheetData sheetId="52"/>
      <sheetData sheetId="53"/>
      <sheetData sheetId="54" refreshError="1"/>
      <sheetData sheetId="55"/>
      <sheetData sheetId="56"/>
      <sheetData sheetId="57"/>
      <sheetData sheetId="58"/>
      <sheetData sheetId="59"/>
      <sheetData sheetId="60"/>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refreshError="1"/>
      <sheetData sheetId="158" refreshError="1"/>
      <sheetData sheetId="159" refreshError="1"/>
      <sheetData sheetId="160" refreshError="1"/>
      <sheetData sheetId="161" refreshError="1"/>
      <sheetData sheetId="16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SEPARADORAS"/>
      <sheetName val="RESUMEN GENERAL OBRAS"/>
      <sheetName val="CAPTACIÓN"/>
      <sheetName val="APU CAPTACION"/>
      <sheetName val="DESARENADOR"/>
      <sheetName val="APU DESARENDOR"/>
      <sheetName val="ADUCCION"/>
      <sheetName val="APU ADUCCION"/>
      <sheetName val="POZO "/>
      <sheetName val="APU POZO"/>
      <sheetName val="CASETA"/>
      <sheetName val="APU CASETA"/>
      <sheetName val="SIS. BOMBEO"/>
      <sheetName val="APU SIST BOMBEO"/>
      <sheetName val="SIS. ELECTRICO"/>
      <sheetName val="APU SIS. ELECTRICO"/>
      <sheetName val="FORMULARIO AIU"/>
      <sheetName val="PRESTA"/>
      <sheetName val="1. SISTEMA  MEDIA FALDA"/>
      <sheetName val="2. SISTEMA LOS GILES"/>
      <sheetName val="3. SISTEMA BATEA MOJADA"/>
      <sheetName val="4.PTAP "/>
      <sheetName val="5. TANQUE 300"/>
      <sheetName val="6. TANQUE 50"/>
      <sheetName val="7. OPTIM TANQUES"/>
      <sheetName val="8. REDES"/>
      <sheetName val="9. MICROCUENCAS"/>
      <sheetName val="APU MED FALD,  PLANTA, TANQUES "/>
      <sheetName val="APU LOS GILES"/>
      <sheetName val="APU BATEA MOJADA"/>
      <sheetName val="APU REDES"/>
      <sheetName val="APU MICRO"/>
      <sheetName val="RESUMEN OBRAS"/>
      <sheetName val="resumen"/>
      <sheetName val="1. bocatoma la trinidad"/>
      <sheetName val=" BOCATOMA TRINIDAD"/>
      <sheetName val="2. BOCATOMA TIRANA"/>
      <sheetName val="3. DESARENADOR"/>
      <sheetName val="4. ADUCCION"/>
      <sheetName val="5. REDES"/>
      <sheetName val="listado de apu"/>
      <sheetName val="AIU"/>
      <sheetName val="1__bocatoma_la_trinidad"/>
      <sheetName val="_BOCATOMA_TRINIDAD"/>
      <sheetName val="2__BOCATOMA_TIRANA"/>
      <sheetName val="3__DESARENADOR"/>
      <sheetName val="4__ADUCCION"/>
      <sheetName val="5__REDES"/>
      <sheetName val="listado_de_apu"/>
      <sheetName val="BASE_CTOS"/>
      <sheetName val="RESUMEN_GENERAL_OBRAS"/>
      <sheetName val="APU_CAPTACION"/>
      <sheetName val="APU_DESARENDOR"/>
      <sheetName val="1__bocatoma_la_trinidad2"/>
      <sheetName val="_BOCATOMA_TRINIDAD2"/>
      <sheetName val="2__BOCATOMA_TIRANA2"/>
      <sheetName val="3__DESARENADOR2"/>
      <sheetName val="4__ADUCCION2"/>
      <sheetName val="5__REDES2"/>
      <sheetName val="listado_de_apu2"/>
      <sheetName val="BASE_CTOS2"/>
      <sheetName val="RESUMEN_GENERAL_OBRAS2"/>
      <sheetName val="APU_CAPTACION2"/>
      <sheetName val="APU_DESARENDOR2"/>
      <sheetName val="1__bocatoma_la_trinidad1"/>
      <sheetName val="_BOCATOMA_TRINIDAD1"/>
      <sheetName val="2__BOCATOMA_TIRANA1"/>
      <sheetName val="3__DESARENADOR1"/>
      <sheetName val="4__ADUCCION1"/>
      <sheetName val="5__REDES1"/>
      <sheetName val="listado_de_apu1"/>
      <sheetName val="BASE_CTOS1"/>
      <sheetName val="RESUMEN_GENERAL_OBRAS1"/>
      <sheetName val="APU_CAPTACION1"/>
      <sheetName val="APU_DESARENDOR1"/>
      <sheetName val="APU_ADUCCION2"/>
      <sheetName val="POZO_2"/>
      <sheetName val="APU_POZO2"/>
      <sheetName val="APU_CASETA2"/>
      <sheetName val="SIS__BOMBEO2"/>
      <sheetName val="APU_SIST_BOMBEO2"/>
      <sheetName val="SIS__ELECTRICO2"/>
      <sheetName val="APU_SIS__ELECTRICO2"/>
      <sheetName val="APU_ADUCCION"/>
      <sheetName val="POZO_"/>
      <sheetName val="APU_POZO"/>
      <sheetName val="APU_CASETA"/>
      <sheetName val="SIS__BOMBEO"/>
      <sheetName val="APU_SIST_BOMBEO"/>
      <sheetName val="SIS__ELECTRICO"/>
      <sheetName val="APU_SIS__ELECTRICO"/>
      <sheetName val="APU_ADUCCION1"/>
      <sheetName val="POZO_1"/>
      <sheetName val="APU_POZO1"/>
      <sheetName val="APU_CASETA1"/>
      <sheetName val="SIS__BOMBEO1"/>
      <sheetName val="APU_SIST_BOMBEO1"/>
      <sheetName val="SIS__ELECTRICO1"/>
      <sheetName val="APU_SIS__ELECTRICO1"/>
      <sheetName val="CALCULO PRESTACIONES"/>
      <sheetName val="RESUMEN OBRAS ACUEDUCTO"/>
      <sheetName val="CAPTACIÓN Y DESARENADOR"/>
      <sheetName val="APU CAPTACION-DESARENADOR"/>
      <sheetName val="ADUCCIÓN "/>
      <sheetName val="APU Aducción"/>
      <sheetName val="PTAP"/>
      <sheetName val="APU PTAP"/>
      <sheetName val="TANQUE 130 "/>
      <sheetName val="APU TANQUE"/>
      <sheetName val="REDES"/>
    </sheetNames>
    <sheetDataSet>
      <sheetData sheetId="0" refreshError="1">
        <row r="5">
          <cell r="C5">
            <v>0.1</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ALCANTARILLADO"/>
      <sheetName val="REDES SEC SUR"/>
      <sheetName val="APU REDES SEC SUR"/>
      <sheetName val="COLECTOR SUR "/>
      <sheetName val="APU COL SUR"/>
      <sheetName val="PTAR SUR"/>
      <sheetName val="REDES SEC NORTE"/>
      <sheetName val="APU REDES SEC NORTE"/>
      <sheetName val="COLECTOR NORTE"/>
      <sheetName val="APU COLEC NORTE"/>
      <sheetName val="PTAR NORTE"/>
      <sheetName val="APU PTAR NORTE"/>
      <sheetName val="REDES SEC Travesía."/>
      <sheetName val="APU REDES Travesía"/>
      <sheetName val="PTAR Travesía"/>
      <sheetName val="APU PTAR Travesía"/>
      <sheetName val="REDES SEC Mulatos"/>
      <sheetName val="APU REDES Mulatos"/>
      <sheetName val="PTAR Mulatos"/>
      <sheetName val="APU PTAR Mulatos"/>
      <sheetName val="REDES SEC Escuela"/>
      <sheetName val="APU REDES Escuela"/>
      <sheetName val="PTAR Escuela"/>
      <sheetName val="APU PTAR Escuela"/>
      <sheetName val="BASE CTOS"/>
      <sheetName val="BASE"/>
      <sheetName val="materiales"/>
      <sheetName val="APU PTAR SUR"/>
      <sheetName val="Tabla 1.1"/>
      <sheetName val="RESUMEN_OBRAS_ALCANTARILLADO"/>
      <sheetName val="REDES_SEC_SUR"/>
      <sheetName val="APU_REDES_SEC_SUR"/>
      <sheetName val="COLECTOR_SUR_"/>
      <sheetName val="APU_COL_SUR"/>
      <sheetName val="PTAR_SUR"/>
      <sheetName val="REDES_SEC_NORTE"/>
      <sheetName val="APU_REDES_SEC_NORTE"/>
      <sheetName val="COLECTOR_NORTE"/>
      <sheetName val="APU_COLEC_NORTE"/>
      <sheetName val="PTAR_NORTE"/>
      <sheetName val="APU_PTAR_NORTE"/>
      <sheetName val="REDES_SEC_Travesía_"/>
      <sheetName val="APU_REDES_Travesía"/>
      <sheetName val="PTAR_Travesía"/>
      <sheetName val="APU_PTAR_Travesía"/>
      <sheetName val="REDES_SEC_Mulatos"/>
      <sheetName val="APU_REDES_Mulatos"/>
      <sheetName val="PTAR_Mulatos"/>
      <sheetName val="APU_PTAR_Mulatos"/>
      <sheetName val="REDES_SEC_Escuela"/>
      <sheetName val="APU_REDES_Escuela"/>
      <sheetName val="PTAR_Escuela"/>
      <sheetName val="APU_PTAR_Escuela"/>
      <sheetName val="BASE_CTOS"/>
      <sheetName val="APU_PTAR_SUR"/>
      <sheetName val="Tabla_1_1"/>
      <sheetName val="RESUMEN_OBRAS_ALCANTARILLADO2"/>
      <sheetName val="REDES_SEC_SUR2"/>
      <sheetName val="APU_REDES_SEC_SUR2"/>
      <sheetName val="COLECTOR_SUR_2"/>
      <sheetName val="APU_COL_SUR2"/>
      <sheetName val="PTAR_SUR2"/>
      <sheetName val="REDES_SEC_NORTE2"/>
      <sheetName val="APU_REDES_SEC_NORTE2"/>
      <sheetName val="COLECTOR_NORTE2"/>
      <sheetName val="APU_COLEC_NORTE2"/>
      <sheetName val="PTAR_NORTE2"/>
      <sheetName val="APU_PTAR_NORTE2"/>
      <sheetName val="REDES_SEC_Travesía_2"/>
      <sheetName val="APU_REDES_Travesía2"/>
      <sheetName val="PTAR_Travesía2"/>
      <sheetName val="APU_PTAR_Travesía2"/>
      <sheetName val="REDES_SEC_Mulatos2"/>
      <sheetName val="APU_REDES_Mulatos2"/>
      <sheetName val="PTAR_Mulatos2"/>
      <sheetName val="APU_PTAR_Mulatos2"/>
      <sheetName val="REDES_SEC_Escuela2"/>
      <sheetName val="APU_REDES_Escuela2"/>
      <sheetName val="PTAR_Escuela2"/>
      <sheetName val="APU_PTAR_Escuela2"/>
      <sheetName val="BASE_CTOS2"/>
      <sheetName val="APU_PTAR_SUR2"/>
      <sheetName val="Tabla_1_12"/>
      <sheetName val="RESUMEN_OBRAS_ALCANTARILLADO1"/>
      <sheetName val="REDES_SEC_SUR1"/>
      <sheetName val="APU_REDES_SEC_SUR1"/>
      <sheetName val="COLECTOR_SUR_1"/>
      <sheetName val="APU_COL_SUR1"/>
      <sheetName val="PTAR_SUR1"/>
      <sheetName val="REDES_SEC_NORTE1"/>
      <sheetName val="APU_REDES_SEC_NORTE1"/>
      <sheetName val="COLECTOR_NORTE1"/>
      <sheetName val="APU_COLEC_NORTE1"/>
      <sheetName val="PTAR_NORTE1"/>
      <sheetName val="APU_PTAR_NORTE1"/>
      <sheetName val="REDES_SEC_Travesía_1"/>
      <sheetName val="APU_REDES_Travesía1"/>
      <sheetName val="PTAR_Travesía1"/>
      <sheetName val="APU_PTAR_Travesía1"/>
      <sheetName val="REDES_SEC_Mulatos1"/>
      <sheetName val="APU_REDES_Mulatos1"/>
      <sheetName val="PTAR_Mulatos1"/>
      <sheetName val="APU_PTAR_Mulatos1"/>
      <sheetName val="REDES_SEC_Escuela1"/>
      <sheetName val="APU_REDES_Escuela1"/>
      <sheetName val="PTAR_Escuela1"/>
      <sheetName val="APU_PTAR_Escuela1"/>
      <sheetName val="BASE_CTOS1"/>
      <sheetName val="APU_PTAR_SUR1"/>
      <sheetName val="Tabla_1_11"/>
      <sheetName val="SUB APU"/>
      <sheetName val="Hoja2"/>
      <sheetName val="OBRAS 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3">
          <cell r="C3">
            <v>0.25</v>
          </cell>
        </row>
        <row r="77">
          <cell r="D77">
            <v>88435</v>
          </cell>
        </row>
        <row r="85">
          <cell r="D85">
            <v>72702</v>
          </cell>
        </row>
        <row r="168">
          <cell r="D168">
            <v>561440</v>
          </cell>
        </row>
        <row r="172">
          <cell r="D172">
            <v>229679.99999999997</v>
          </cell>
        </row>
        <row r="252">
          <cell r="D252">
            <v>139200</v>
          </cell>
        </row>
        <row r="253">
          <cell r="D253">
            <v>810</v>
          </cell>
        </row>
        <row r="257">
          <cell r="D257">
            <v>163560</v>
          </cell>
        </row>
        <row r="306">
          <cell r="D306">
            <v>100</v>
          </cell>
        </row>
      </sheetData>
      <sheetData sheetId="26" refreshError="1"/>
      <sheetData sheetId="27"/>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rte (6)"/>
      <sheetName val="Corte (5)"/>
      <sheetName val="Corte (4)"/>
      <sheetName val="Corte (3)"/>
      <sheetName val="Corte (2)"/>
      <sheetName val="Corte (1)"/>
      <sheetName val="Corte"/>
      <sheetName val="pagos"/>
      <sheetName val="%EJECUTADO"/>
      <sheetName val="RESUMENREAJUSTES"/>
      <sheetName val="REAJUSTESACTA1PROVI"/>
      <sheetName val="REAJUSTE DEFINITACTA1"/>
      <sheetName val="REAJUSTESDEFINITACTAS2 (2)"/>
      <sheetName val="REAJUSTESDEFINITIVOSACTA3"/>
      <sheetName val="REAJUSTESDEFINITIVOSACTA4"/>
      <sheetName val="REAJUSTESDEFINITIVOSACTA5"/>
      <sheetName val="Hoja2"/>
      <sheetName val="Hoja1"/>
      <sheetName val="Gráfico6"/>
      <sheetName val="Valores"/>
      <sheetName val="Grafico"/>
      <sheetName val="Módulo1"/>
      <sheetName val="REAJUSTESDEFINITACTAS3"/>
      <sheetName val="REAJUSTESDEFINITACTAS4"/>
      <sheetName val="REAJUSTESDEFINITACTAS5"/>
      <sheetName val="BASE"/>
      <sheetName val="Corte_(6)"/>
      <sheetName val="Corte_(5)"/>
      <sheetName val="Corte_(4)"/>
      <sheetName val="Corte_(3)"/>
      <sheetName val="Corte_(2)"/>
      <sheetName val="Corte_(1)"/>
      <sheetName val="REAJUSTE_DEFINITACTA1"/>
      <sheetName val="REAJUSTESDEFINITACTAS2_(2)"/>
      <sheetName val="Paral. 1"/>
      <sheetName val="Paral. 2"/>
      <sheetName val="Paral. 3"/>
      <sheetName val="Paral.4"/>
      <sheetName val="Coloc. e Interc. Tapones"/>
      <sheetName val="Cambio de Valv."/>
      <sheetName val="Interc de Hidr."/>
      <sheetName val="Interc.tapones"/>
      <sheetName val="Interc.válv."/>
      <sheetName val="Varios."/>
      <sheetName val="Acum"/>
      <sheetName val="REAJ"/>
      <sheetName val="REAJUSTE "/>
      <sheetName val="Corte_(6)1"/>
      <sheetName val="Corte_(5)1"/>
      <sheetName val="Corte_(4)1"/>
      <sheetName val="Corte_(3)1"/>
      <sheetName val="Corte_(2)1"/>
      <sheetName val="Corte_(1)1"/>
      <sheetName val="REAJUSTE_DEFINITACTA11"/>
      <sheetName val="REAJUSTESDEFINITACTAS2_(2)1"/>
      <sheetName val="Paral__1"/>
      <sheetName val="Paral__2"/>
      <sheetName val="Paral__3"/>
      <sheetName val="Paral_4"/>
      <sheetName val="Coloc__e_Interc__Tapones"/>
      <sheetName val="Cambio_de_Valv_"/>
      <sheetName val="Interc_de_Hidr_"/>
      <sheetName val="Interc_tapones"/>
      <sheetName val="Interc_válv_"/>
      <sheetName val="Varios_"/>
      <sheetName val="LISTA CÓDIGOS"/>
      <sheetName val="BASE APU"/>
      <sheetName val="MANO DE OBRA"/>
      <sheetName val="INSUMOS"/>
      <sheetName val="EQUIPOS"/>
      <sheetName val="MATERIALES"/>
      <sheetName val="ESTRUCTURAS"/>
      <sheetName val="TRANSPORTE"/>
      <sheetName val="Listas"/>
      <sheetName val="ACTA MAYORES Y MENORES"/>
      <sheetName val="CRONOGRAMA DE OBRA "/>
      <sheetName val="Red Principal"/>
      <sheetName val="RESUMEN obra"/>
      <sheetName val="1, CAPT Y DES"/>
      <sheetName val="2,ADUCCIÓN"/>
      <sheetName val="4, Opt. PTAP existente"/>
      <sheetName val="8, REDES1"/>
      <sheetName val="9, REDES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sheetData sheetId="20"/>
      <sheetData sheetId="21" refreshError="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sheetData sheetId="75"/>
      <sheetData sheetId="76"/>
      <sheetData sheetId="77"/>
      <sheetData sheetId="78"/>
      <sheetData sheetId="79"/>
      <sheetData sheetId="80"/>
      <sheetData sheetId="81"/>
      <sheetData sheetId="8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
      <sheetName val="BASE"/>
      <sheetName val="BASE CTOS"/>
      <sheetName val="PRELIM"/>
      <sheetName val="TUBERIA"/>
      <sheetName val="EXCAVA"/>
      <sheetName val="RESUMEN OBRAS "/>
      <sheetName val="1. Caja de Control y Aforo"/>
      <sheetName val="1. APU CAJA CONTROL"/>
      <sheetName val="2. Desarenador"/>
      <sheetName val="2. APU DESARENADOR"/>
      <sheetName val="3. Conducción"/>
      <sheetName val="3. APU CONDUCCIÓN"/>
      <sheetName val="4. Tanques Existentes"/>
      <sheetName val="4. APU Tanques Existentes"/>
      <sheetName val="5. Red Distribución"/>
      <sheetName val="5. APU Red Distribución"/>
      <sheetName val="6.  Opt. PTAP existente"/>
      <sheetName val="6. APU OPT PTAP"/>
      <sheetName val="RES MATERERIALES ACUEDUCTO"/>
      <sheetName val="BASE_CTOS"/>
      <sheetName val="RESUMEN_OBRAS_"/>
      <sheetName val="1__Caja_de_Control_y_Aforo"/>
      <sheetName val="1__APU_CAJA_CONTROL"/>
      <sheetName val="2__Desarenador"/>
      <sheetName val="2__APU_DESARENADOR"/>
      <sheetName val="3__Conducción"/>
      <sheetName val="3__APU_CONDUCCIÓN"/>
      <sheetName val="4__Tanques_Existentes"/>
      <sheetName val="4__APU_Tanques_Existentes"/>
      <sheetName val="5__Red_Distribución"/>
      <sheetName val="5__APU_Red_Distribución"/>
      <sheetName val="6___Opt__PTAP_existente"/>
      <sheetName val="6__APU_OPT_PTAP"/>
      <sheetName val="RES_MATERERIALES_ACUEDUCTO"/>
      <sheetName val="BASE_CTOS2"/>
      <sheetName val="RESUMEN_OBRAS_2"/>
      <sheetName val="1__Caja_de_Control_y_Aforo2"/>
      <sheetName val="1__APU_CAJA_CONTROL2"/>
      <sheetName val="2__Desarenador2"/>
      <sheetName val="2__APU_DESARENADOR2"/>
      <sheetName val="3__Conducción2"/>
      <sheetName val="3__APU_CONDUCCIÓN2"/>
      <sheetName val="4__Tanques_Existentes2"/>
      <sheetName val="4__APU_Tanques_Existentes2"/>
      <sheetName val="5__Red_Distribución2"/>
      <sheetName val="5__APU_Red_Distribución2"/>
      <sheetName val="6___Opt__PTAP_existente2"/>
      <sheetName val="6__APU_OPT_PTAP2"/>
      <sheetName val="RES_MATERERIALES_ACUEDUCTO2"/>
      <sheetName val="BASE_CTOS1"/>
      <sheetName val="RESUMEN_OBRAS_1"/>
      <sheetName val="1__Caja_de_Control_y_Aforo1"/>
      <sheetName val="1__APU_CAJA_CONTROL1"/>
      <sheetName val="2__Desarenador1"/>
      <sheetName val="2__APU_DESARENADOR1"/>
      <sheetName val="3__Conducción1"/>
      <sheetName val="3__APU_CONDUCCIÓN1"/>
      <sheetName val="4__Tanques_Existentes1"/>
      <sheetName val="4__APU_Tanques_Existentes1"/>
      <sheetName val="5__Red_Distribución1"/>
      <sheetName val="5__APU_Red_Distribución1"/>
      <sheetName val="6___Opt__PTAP_existente1"/>
      <sheetName val="6__APU_OPT_PTAP1"/>
      <sheetName val="RES_MATERERIALES_ACUEDUCTO1"/>
    </sheetNames>
    <sheetDataSet>
      <sheetData sheetId="0">
        <row r="136">
          <cell r="D136">
            <v>18202.719999999998</v>
          </cell>
        </row>
      </sheetData>
      <sheetData sheetId="1" refreshError="1">
        <row r="136">
          <cell r="D136">
            <v>18202.719999999998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FORMULARIO AIU"/>
      <sheetName val="PRESTA"/>
      <sheetName val="BASE CTOS"/>
      <sheetName val="COLECTOR EL TURCO"/>
      <sheetName val="APU COLECTOR EL TURCO"/>
      <sheetName val=" PTAR Santa_Rosa"/>
      <sheetName val="APU PTAR"/>
      <sheetName val="resumen"/>
      <sheetName val="IVA"/>
      <sheetName val="FORMATO_Don Mati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FORMULARIO AIU"/>
      <sheetName val="PRESTA"/>
      <sheetName val="BASE CTOS"/>
      <sheetName val="COLECTOR EL TURCO"/>
      <sheetName val="APU COLECTOR EL TURCO"/>
      <sheetName val=" PTAR Santa_Rosa"/>
      <sheetName val="APU PTAR"/>
      <sheetName val="resumen"/>
      <sheetName val="IVA"/>
      <sheetName val="FORMATO_Don Mati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2)"/>
      <sheetName val="IVA"/>
      <sheetName val="RESUMEN SIN IVA"/>
      <sheetName val="BASE SALARIOS"/>
      <sheetName val="BASE"/>
      <sheetName val="BASE CTOS"/>
      <sheetName val="BASE ORIGINAL"/>
      <sheetName val="interv. pozos maceo"/>
    </sheetNames>
    <sheetDataSet>
      <sheetData sheetId="0"/>
      <sheetData sheetId="1"/>
      <sheetData sheetId="2"/>
      <sheetData sheetId="3"/>
      <sheetData sheetId="4"/>
      <sheetData sheetId="5"/>
      <sheetData sheetId="6"/>
      <sheetData sheetId="7"/>
      <sheetData sheetId="8"/>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Tarzo"/>
      <sheetName val="A.P.U."/>
      <sheetName val="IVA"/>
      <sheetName val="BASE SALARIOS"/>
      <sheetName val="APU SOL IND"/>
      <sheetName val="BASE"/>
      <sheetName val="BASE CTOS"/>
      <sheetName val="BASE ORIGINAL"/>
      <sheetName val="interv. pozos tarso"/>
      <sheetName val="RESUMEN COSTOS (2)"/>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MICROCUENCA"/>
      <sheetName val="APU MICROCUENCA"/>
      <sheetName val="Boc.Aduc.Desa.A"/>
      <sheetName val="APU Boc.Aduc.Desa.A"/>
      <sheetName val="PTAP ARAGÓN"/>
      <sheetName val="APUT PTAT ARAGÓN"/>
      <sheetName val="ALMACENAMIENTO"/>
      <sheetName val="APU ALMACENAMIENTO"/>
      <sheetName val="REDES"/>
      <sheetName val="APU REDES"/>
      <sheetName val="RESUMEN"/>
    </sheetNames>
    <sheetDataSet>
      <sheetData sheetId="0" refreshError="1"/>
      <sheetData sheetId="1" refreshError="1"/>
      <sheetData sheetId="2">
        <row r="3">
          <cell r="C3">
            <v>0.25</v>
          </cell>
        </row>
      </sheetData>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MICROCUENCA"/>
      <sheetName val="APU MICROCUENCA"/>
      <sheetName val="Boc.Aduc.Desa.A"/>
      <sheetName val="APU Boc.Aduc.Desa.A"/>
      <sheetName val="PTAP ARAGÓN"/>
      <sheetName val="APUT PTAT ARAGÓN"/>
      <sheetName val="ALMACENAMIENTO"/>
      <sheetName val="APU ALMACENAMIENTO"/>
      <sheetName val="REDES"/>
      <sheetName val="APU REDES"/>
      <sheetName val="RESUMEN"/>
    </sheetNames>
    <sheetDataSet>
      <sheetData sheetId="0" refreshError="1"/>
      <sheetData sheetId="1" refreshError="1"/>
      <sheetData sheetId="2" refreshError="1">
        <row r="3">
          <cell r="C3">
            <v>0.25</v>
          </cell>
        </row>
        <row r="86">
          <cell r="D86">
            <v>6156.8933333333334</v>
          </cell>
        </row>
        <row r="89">
          <cell r="D89">
            <v>13474.946666666665</v>
          </cell>
        </row>
        <row r="342">
          <cell r="D342">
            <v>73080</v>
          </cell>
        </row>
        <row r="397">
          <cell r="D397">
            <v>295800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MICROCUENCA"/>
      <sheetName val="APU MICROCUENCA"/>
      <sheetName val="Boc.Aduc.Desa.A"/>
      <sheetName val="APU Boc.Aduc.Desa.A"/>
      <sheetName val="PTAP ARAGÓN"/>
      <sheetName val="APU PTAP ARAGÓN"/>
      <sheetName val="ALMACENAMIENTO"/>
      <sheetName val="APU ALMACENAMIENTO"/>
      <sheetName val="REDES"/>
      <sheetName val="APU REDES"/>
      <sheetName val="RESUMEN"/>
    </sheetNames>
    <sheetDataSet>
      <sheetData sheetId="0" refreshError="1"/>
      <sheetData sheetId="1" refreshError="1"/>
      <sheetData sheetId="2" refreshError="1">
        <row r="3">
          <cell r="C3">
            <v>0.25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MICROCUENCA"/>
      <sheetName val="APU MICROCUENCA"/>
      <sheetName val="Boc.Aduc.Desa.A"/>
      <sheetName val="APU Boc.Aduc.Desa.A"/>
      <sheetName val="PTAP ARAGÓN"/>
      <sheetName val="APU PTAP ARAGÓN"/>
      <sheetName val="ALMACENAMIENTO"/>
      <sheetName val="APU ALMACENAMIENTO"/>
      <sheetName val="REDES"/>
      <sheetName val="APU REDES"/>
      <sheetName val="RESUMEN"/>
      <sheetName val="PRESTACIONES"/>
      <sheetName val="BASE_ CONCRETOS"/>
      <sheetName val="1.Tanque Superficial"/>
      <sheetName val="APU Tanque Superficial"/>
      <sheetName val="2. BOMBEO"/>
      <sheetName val="APU BOMBEO"/>
      <sheetName val="CÁLCULOS"/>
      <sheetName val="3. Tanque Almto Elevado"/>
      <sheetName val="APU Tanque Almto Elevado"/>
      <sheetName val="4. PTAP"/>
      <sheetName val="APU PTAP"/>
      <sheetName val="5. Red de Distribucion"/>
      <sheetName val="APUS Red de Distribucion"/>
      <sheetName val="6.PTAP_SistEléctrico"/>
      <sheetName val="APU_SisEléctrico"/>
      <sheetName val="RESUMEN OBRAS "/>
    </sheetNames>
    <sheetDataSet>
      <sheetData sheetId="0" refreshError="1"/>
      <sheetData sheetId="1" refreshError="1"/>
      <sheetData sheetId="2" refreshError="1">
        <row r="3">
          <cell r="C3">
            <v>0.25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REDES VEREDA CAMPO ALEGRE"/>
      <sheetName val="APU VEREDA CAMPO ALEGRE"/>
      <sheetName val="RED MATRIZCAMPOALEGRE"/>
      <sheetName val="APU REDMATRIZCAMPO ALEGRE"/>
      <sheetName val="REDESZONA NORTE1"/>
      <sheetName val="APU REDES ZONANORTE1"/>
      <sheetName val="REDES ZONA NORTE2"/>
      <sheetName val="APU REDESZONANORTE2"/>
      <sheetName val="REDMATRIZ NORTE"/>
      <sheetName val="APU REDMATRIZ NORTE"/>
      <sheetName val="REDES ZONA CENTRO1"/>
      <sheetName val="APU REDES ZONA CENTRO1"/>
      <sheetName val="REDESZONA CENTRO2"/>
      <sheetName val="APU REDES ZONA CENTRO2"/>
      <sheetName val="REDES ZONA CENTRO 3"/>
      <sheetName val="APU REDES ZONA CENTRO 3"/>
      <sheetName val="REDMATRIZ CENTRO"/>
      <sheetName val="APU REDMATRIZCENTRO"/>
      <sheetName val="RESUMEN"/>
      <sheetName val="CRONOGRAMA DE INVERSIONES"/>
    </sheetNames>
    <sheetDataSet>
      <sheetData sheetId="0"/>
      <sheetData sheetId="1"/>
      <sheetData sheetId="2">
        <row r="87">
          <cell r="D87">
            <v>13381</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MICROCUENCA"/>
      <sheetName val="APU MICROCUENCA"/>
      <sheetName val="Boc.Aduc.Desa.P"/>
      <sheetName val="APU Boc.Aduc.Desa.P"/>
      <sheetName val="LA HERMOSA"/>
      <sheetName val="APU LA HERMOSA"/>
      <sheetName val="PTAP SAN PABLO"/>
      <sheetName val="APU PTAP SAN PABLO"/>
      <sheetName val="PTAP LA HERMOSA  "/>
      <sheetName val="APU PTAP HERMOSA"/>
      <sheetName val="ALCANTARILLADO PTAP"/>
      <sheetName val="APU ALCANTARILLADO PTAP"/>
      <sheetName val="ALMACENAMIENTO"/>
      <sheetName val="APU ALMACENAMIENTO"/>
      <sheetName val="REDES"/>
      <sheetName val="APU REDES"/>
      <sheetName val="RESUMEN"/>
    </sheetNames>
    <sheetDataSet>
      <sheetData sheetId="0" refreshError="1"/>
      <sheetData sheetId="1" refreshError="1"/>
      <sheetData sheetId="2" refreshError="1">
        <row r="12">
          <cell r="D12">
            <v>53912.133000000016</v>
          </cell>
        </row>
        <row r="78">
          <cell r="D78">
            <v>1750</v>
          </cell>
        </row>
        <row r="89">
          <cell r="D89">
            <v>13475</v>
          </cell>
        </row>
        <row r="99">
          <cell r="D99">
            <v>11238</v>
          </cell>
        </row>
        <row r="399">
          <cell r="D399">
            <v>445439.99999999994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CIONES"/>
      <sheetName val="BASE"/>
      <sheetName val="BASE_Concretos11"/>
      <sheetName val="APU PTAR "/>
      <sheetName val="PTAR ORIENTAL"/>
      <sheetName val="APU_SisEléctric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CIONES"/>
      <sheetName val="BASE"/>
      <sheetName val="BASE_Concretos11"/>
      <sheetName val="APU PTAR "/>
      <sheetName val="PTAR ORIENTAL"/>
      <sheetName val="APU_SisEléctric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MICROCUENCA"/>
      <sheetName val="APU MICROCUENCA"/>
      <sheetName val="Boc.Aduc.Desa.A"/>
      <sheetName val="APU Boc.Aduc.Desa.A"/>
      <sheetName val="PTAP ARAGON "/>
      <sheetName val="APUT PTAT ARAGÓN"/>
      <sheetName val="ALMACENAMIENTO"/>
      <sheetName val="APU ALMACENAMIENTO"/>
      <sheetName val="REDES"/>
      <sheetName val="APU REDES"/>
      <sheetName val="RESUMEN"/>
    </sheetNames>
    <sheetDataSet>
      <sheetData sheetId="0" refreshError="1"/>
      <sheetData sheetId="1" refreshError="1"/>
      <sheetData sheetId="2" refreshError="1">
        <row r="342">
          <cell r="D342">
            <v>73080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REDES 441.2"/>
      <sheetName val="REDES 313.2"/>
      <sheetName val="APU REDES"/>
      <sheetName val="BASE"/>
      <sheetName val="BASE CTOS"/>
      <sheetName val="RESUMEN DE OBRAS"/>
      <sheetName val="IMPACTO"/>
      <sheetName val="APU Bocatoma.Aduc.Desarenador"/>
      <sheetName val="Boc.Aduc.Desarenador"/>
      <sheetName val="APU Aduc.Tanque Succión"/>
      <sheetName val="Aduc.Tanque Succión"/>
      <sheetName val="APU Sistema de Bombeo"/>
      <sheetName val="Sistema de Bombeo"/>
      <sheetName val="APU PTAP"/>
      <sheetName val="PTAP"/>
      <sheetName val="APU Conducción"/>
      <sheetName val="Conduccion"/>
      <sheetName val="APU Tanque Almacenamiento"/>
      <sheetName val="Tanque almacenamiento"/>
      <sheetName val="Redes"/>
      <sheetName val="RESUMEN OBRAS"/>
      <sheetName val="PRESTACIONES"/>
      <sheetName val="BASE_ CONCRETOS"/>
      <sheetName val="1. Bombeo Agua Cruda"/>
      <sheetName val="APU Bombeo Agua Cruda"/>
      <sheetName val=" Tanque "/>
      <sheetName val="APUS Tanque "/>
      <sheetName val="1.Tanque Superficial"/>
      <sheetName val="APU Tanque Superficial"/>
      <sheetName val="2. BOMBEO"/>
      <sheetName val="APU BOMBEO"/>
      <sheetName val="3. Tanque Almto Elevado"/>
      <sheetName val="APU Tanque Almto Elevado"/>
      <sheetName val="CÁLCULOS"/>
      <sheetName val="4. PTAP"/>
      <sheetName val="4. PTAP 10 LS"/>
      <sheetName val="APU PTAP 10L"/>
      <sheetName val="5. Red de Distribucion"/>
      <sheetName val="APUS Red de Distribucion"/>
      <sheetName val="RESUMEN OBRAS "/>
      <sheetName val="Red de distribución"/>
      <sheetName val="APU red Distribucion"/>
    </sheetNames>
    <sheetDataSet>
      <sheetData sheetId="0" refreshError="1"/>
      <sheetData sheetId="1" refreshError="1"/>
      <sheetData sheetId="2" refreshError="1"/>
      <sheetData sheetId="3" refreshError="1"/>
      <sheetData sheetId="4" refreshError="1"/>
      <sheetData sheetId="5" refreshError="1">
        <row r="493">
          <cell r="D493">
            <v>145000</v>
          </cell>
        </row>
      </sheetData>
      <sheetData sheetId="6" refreshError="1"/>
      <sheetData sheetId="7" refreshError="1"/>
      <sheetData sheetId="8"/>
      <sheetData sheetId="9"/>
      <sheetData sheetId="10"/>
      <sheetData sheetId="11"/>
      <sheetData sheetId="12"/>
      <sheetData sheetId="13" refreshError="1"/>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MICROCUENCA"/>
      <sheetName val="APU MICROCUENCA"/>
      <sheetName val="Boc.Aduc.Desa.A"/>
      <sheetName val="APU Boc.Aduc.Desa.A"/>
      <sheetName val="PTAP ARAGÓN"/>
      <sheetName val="APUT PTAT ARAGÓN"/>
      <sheetName val="ALMACENAMIENTO"/>
      <sheetName val="APU ALMACENAMIENTO"/>
      <sheetName val="REDES"/>
      <sheetName val="APU REDES"/>
      <sheetName val="RESUMEN"/>
    </sheetNames>
    <sheetDataSet>
      <sheetData sheetId="0" refreshError="1"/>
      <sheetData sheetId="1" refreshError="1"/>
      <sheetData sheetId="2" refreshError="1">
        <row r="75">
          <cell r="D75">
            <v>1245</v>
          </cell>
        </row>
        <row r="158">
          <cell r="D158">
            <v>12242.64</v>
          </cell>
        </row>
        <row r="187">
          <cell r="D187">
            <v>41891.079999999994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CIONES"/>
      <sheetName val="BASE"/>
      <sheetName val="BASE_Concretos11"/>
      <sheetName val="APU PTAR "/>
      <sheetName val="PTAR PPAL"/>
      <sheetName val="PTAR COLEGIO"/>
      <sheetName val="PTAR CANCHA"/>
      <sheetName val="APU_SisEléctrico"/>
      <sheetName val="RESUMEN PTAR"/>
    </sheetNames>
    <sheetDataSet>
      <sheetData sheetId="0"/>
      <sheetData sheetId="1"/>
      <sheetData sheetId="2">
        <row r="84">
          <cell r="D84">
            <v>1785</v>
          </cell>
        </row>
      </sheetData>
      <sheetData sheetId="3"/>
      <sheetData sheetId="4"/>
      <sheetData sheetId="5"/>
      <sheetData sheetId="6"/>
      <sheetData sheetId="7"/>
      <sheetData sheetId="8"/>
      <sheetData sheetId="9"/>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MICROCUENCA"/>
      <sheetName val="APU MICROCUENCA"/>
      <sheetName val="Bocatoma.Aduc.Desa."/>
      <sheetName val="APU Boc.Aduc.Desa.P"/>
      <sheetName val="LA HERMOSA"/>
      <sheetName val="APU LA HERMOSA"/>
      <sheetName val="PTAP SAN PABLO"/>
      <sheetName val="APU PTAP SAN PABLO"/>
      <sheetName val="PTAP LA HERMOSA  "/>
      <sheetName val="APU PTAP HERMOSA"/>
      <sheetName val="ALCANTARILLADO PTAP"/>
      <sheetName val="APU ALCANTARILLADO PTAP"/>
      <sheetName val="ALMACENAMIENTO"/>
      <sheetName val="APU ALMACENAMIENTO"/>
      <sheetName val="APU REDES"/>
      <sheetName val="REDES"/>
      <sheetName val="RESUMEN FINAL"/>
    </sheetNames>
    <sheetDataSet>
      <sheetData sheetId="0" refreshError="1"/>
      <sheetData sheetId="1" refreshError="1"/>
      <sheetData sheetId="2" refreshError="1">
        <row r="61">
          <cell r="D61">
            <v>56400</v>
          </cell>
        </row>
        <row r="89">
          <cell r="D89">
            <v>13475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heetName val="FORMULARIO AIU"/>
      <sheetName val="BASE"/>
      <sheetName val="APU CONCRETOS"/>
      <sheetName val="PRESUPUESTO PM ACUEDUCTO"/>
      <sheetName val="APU ACUEDUCTO"/>
      <sheetName val="RESUMEN"/>
    </sheetNames>
    <sheetDataSet>
      <sheetData sheetId="0">
        <row r="13">
          <cell r="D13">
            <v>737717</v>
          </cell>
        </row>
      </sheetData>
      <sheetData sheetId="1"/>
      <sheetData sheetId="2">
        <row r="9">
          <cell r="D9">
            <v>0.65000000000000013</v>
          </cell>
        </row>
        <row r="12">
          <cell r="D12">
            <v>101436.08749999999</v>
          </cell>
        </row>
        <row r="13">
          <cell r="D13">
            <v>60861.652500000004</v>
          </cell>
        </row>
        <row r="14">
          <cell r="D14">
            <v>48689.322</v>
          </cell>
        </row>
        <row r="15">
          <cell r="D15">
            <v>550000</v>
          </cell>
        </row>
        <row r="21">
          <cell r="D21">
            <v>20200</v>
          </cell>
        </row>
        <row r="28">
          <cell r="D28">
            <v>2608</v>
          </cell>
        </row>
        <row r="59">
          <cell r="D59">
            <v>491057.01928687503</v>
          </cell>
        </row>
        <row r="62">
          <cell r="D62">
            <v>347065.51304424996</v>
          </cell>
        </row>
        <row r="77">
          <cell r="D77">
            <v>34000</v>
          </cell>
        </row>
        <row r="80">
          <cell r="D80">
            <v>65450</v>
          </cell>
        </row>
        <row r="82">
          <cell r="D82">
            <v>59500</v>
          </cell>
        </row>
        <row r="83">
          <cell r="D83">
            <v>136000</v>
          </cell>
        </row>
        <row r="84">
          <cell r="D84">
            <v>28500</v>
          </cell>
        </row>
        <row r="117">
          <cell r="D117">
            <v>1785</v>
          </cell>
        </row>
        <row r="118">
          <cell r="D118">
            <v>19761</v>
          </cell>
        </row>
        <row r="120">
          <cell r="D120">
            <v>33554</v>
          </cell>
        </row>
        <row r="131">
          <cell r="D131">
            <v>53200</v>
          </cell>
        </row>
        <row r="132">
          <cell r="D132">
            <v>44625</v>
          </cell>
        </row>
        <row r="135">
          <cell r="D135">
            <v>29274</v>
          </cell>
        </row>
        <row r="159">
          <cell r="D159">
            <v>40000</v>
          </cell>
        </row>
        <row r="173">
          <cell r="D173">
            <v>28000</v>
          </cell>
        </row>
        <row r="174">
          <cell r="D174">
            <v>30000</v>
          </cell>
        </row>
        <row r="175">
          <cell r="D175">
            <v>12000</v>
          </cell>
        </row>
        <row r="176">
          <cell r="D176">
            <v>1200000</v>
          </cell>
        </row>
        <row r="180">
          <cell r="D180">
            <v>32000</v>
          </cell>
        </row>
        <row r="189">
          <cell r="D189">
            <v>6171.0000000000009</v>
          </cell>
        </row>
        <row r="219">
          <cell r="D219">
            <v>41096.665866666663</v>
          </cell>
        </row>
        <row r="220">
          <cell r="D220">
            <v>89735.202666666664</v>
          </cell>
        </row>
        <row r="1689">
          <cell r="D1689">
            <v>3031.3583999999996</v>
          </cell>
        </row>
        <row r="1690">
          <cell r="D1690">
            <v>2853.8783999999996</v>
          </cell>
        </row>
        <row r="1691">
          <cell r="D1691">
            <v>25500</v>
          </cell>
        </row>
        <row r="1692">
          <cell r="D1692">
            <v>21789</v>
          </cell>
        </row>
      </sheetData>
      <sheetData sheetId="3" refreshError="1"/>
      <sheetData sheetId="4" refreshError="1"/>
      <sheetData sheetId="5" refreshError="1"/>
      <sheetData sheetId="6"/>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 val="Hoja1"/>
      <sheetName val="PrecRec"/>
      <sheetName val="32"/>
      <sheetName val="APU"/>
      <sheetName val="LISTA CÓDIGOS"/>
      <sheetName val="BASE APU"/>
      <sheetName val="MANO DE OBRA"/>
      <sheetName val="INSUMOS"/>
      <sheetName val="EQUIPOS"/>
      <sheetName val="MATERIALES"/>
      <sheetName val="ESTRUCTURAS"/>
      <sheetName val="TRANSPORTE"/>
    </sheetNames>
    <sheetDataSet>
      <sheetData sheetId="0" refreshError="1"/>
      <sheetData sheetId="1" refreshError="1"/>
      <sheetData sheetId="2" refreshError="1"/>
      <sheetData sheetId="3" refreshError="1"/>
      <sheetData sheetId="4" refreshError="1"/>
      <sheetData sheetId="5" refreshError="1"/>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3">
          <cell r="E153">
            <v>6</v>
          </cell>
        </row>
        <row r="155">
          <cell r="E155">
            <v>21.7</v>
          </cell>
        </row>
        <row r="157">
          <cell r="E157">
            <v>3</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277">
          <cell r="E277">
            <v>6</v>
          </cell>
        </row>
        <row r="281">
          <cell r="E281">
            <v>6</v>
          </cell>
        </row>
        <row r="287">
          <cell r="E287">
            <v>2</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3">
          <cell r="E483">
            <v>0</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3">
          <cell r="E13">
            <v>2</v>
          </cell>
        </row>
        <row r="15">
          <cell r="E15">
            <v>6</v>
          </cell>
        </row>
        <row r="19">
          <cell r="E19">
            <v>3.38</v>
          </cell>
        </row>
        <row r="21">
          <cell r="E21">
            <v>1</v>
          </cell>
        </row>
        <row r="23">
          <cell r="E23">
            <v>1</v>
          </cell>
        </row>
        <row r="25">
          <cell r="E25">
            <v>4.6399999999999997</v>
          </cell>
        </row>
        <row r="27">
          <cell r="E27">
            <v>11</v>
          </cell>
        </row>
        <row r="29">
          <cell r="E29">
            <v>6.5</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69">
          <cell r="E69">
            <v>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1">
          <cell r="E101">
            <v>2</v>
          </cell>
        </row>
        <row r="107">
          <cell r="E107">
            <v>6.72</v>
          </cell>
        </row>
        <row r="123">
          <cell r="E123">
            <v>0</v>
          </cell>
        </row>
        <row r="124">
          <cell r="E124">
            <v>0</v>
          </cell>
        </row>
        <row r="125">
          <cell r="E125">
            <v>0</v>
          </cell>
        </row>
        <row r="126">
          <cell r="E126">
            <v>0</v>
          </cell>
        </row>
        <row r="127">
          <cell r="E127">
            <v>270</v>
          </cell>
        </row>
        <row r="141">
          <cell r="E141">
            <v>98</v>
          </cell>
        </row>
        <row r="143">
          <cell r="E143">
            <v>310</v>
          </cell>
        </row>
        <row r="153">
          <cell r="E153">
            <v>11.5</v>
          </cell>
        </row>
        <row r="155">
          <cell r="E155">
            <v>15</v>
          </cell>
        </row>
        <row r="157">
          <cell r="E157">
            <v>20</v>
          </cell>
        </row>
        <row r="159">
          <cell r="E159">
            <v>2</v>
          </cell>
        </row>
        <row r="161">
          <cell r="E161">
            <v>5</v>
          </cell>
        </row>
        <row r="163">
          <cell r="E163">
            <v>2</v>
          </cell>
        </row>
        <row r="165">
          <cell r="E165">
            <v>13</v>
          </cell>
        </row>
        <row r="171">
          <cell r="E171">
            <v>24</v>
          </cell>
        </row>
        <row r="175">
          <cell r="E175">
            <v>4</v>
          </cell>
        </row>
        <row r="177">
          <cell r="E177">
            <v>6</v>
          </cell>
        </row>
        <row r="179">
          <cell r="E179">
            <v>2</v>
          </cell>
        </row>
        <row r="193">
          <cell r="E193">
            <v>4</v>
          </cell>
        </row>
        <row r="195">
          <cell r="E195">
            <v>4</v>
          </cell>
        </row>
        <row r="197">
          <cell r="E197">
            <v>5</v>
          </cell>
        </row>
        <row r="209">
          <cell r="E209">
            <v>6</v>
          </cell>
        </row>
        <row r="211">
          <cell r="E211">
            <v>4</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426</v>
          </cell>
        </row>
        <row r="424">
          <cell r="E424">
            <v>4</v>
          </cell>
        </row>
        <row r="432">
          <cell r="E432">
            <v>1</v>
          </cell>
        </row>
        <row r="434">
          <cell r="E434">
            <v>2</v>
          </cell>
        </row>
        <row r="450">
          <cell r="E450">
            <v>1723.2</v>
          </cell>
        </row>
        <row r="452">
          <cell r="E452">
            <v>951.3</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4</v>
          </cell>
        </row>
        <row r="489">
          <cell r="E489">
            <v>0</v>
          </cell>
        </row>
        <row r="490">
          <cell r="E490">
            <v>0</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25">
          <cell r="E25">
            <v>4.6399999999999997</v>
          </cell>
        </row>
        <row r="27">
          <cell r="E27">
            <v>11</v>
          </cell>
        </row>
        <row r="29">
          <cell r="E29">
            <v>6.5</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79">
          <cell r="E79">
            <v>5</v>
          </cell>
        </row>
        <row r="83">
          <cell r="E83">
            <v>5</v>
          </cell>
        </row>
        <row r="85">
          <cell r="E85">
            <v>23</v>
          </cell>
        </row>
        <row r="89">
          <cell r="E89">
            <v>2.74</v>
          </cell>
        </row>
        <row r="99">
          <cell r="E99">
            <v>19.84</v>
          </cell>
        </row>
        <row r="101">
          <cell r="E101">
            <v>1</v>
          </cell>
        </row>
        <row r="107">
          <cell r="E107">
            <v>10.08</v>
          </cell>
        </row>
        <row r="123">
          <cell r="E123">
            <v>0</v>
          </cell>
        </row>
        <row r="124">
          <cell r="E124">
            <v>0</v>
          </cell>
        </row>
        <row r="125">
          <cell r="E125">
            <v>0</v>
          </cell>
        </row>
        <row r="126">
          <cell r="E126">
            <v>0</v>
          </cell>
        </row>
        <row r="127">
          <cell r="E127">
            <v>420</v>
          </cell>
        </row>
        <row r="141">
          <cell r="E141">
            <v>98</v>
          </cell>
        </row>
        <row r="143">
          <cell r="E143">
            <v>310</v>
          </cell>
        </row>
        <row r="153">
          <cell r="E153">
            <v>3</v>
          </cell>
        </row>
        <row r="155">
          <cell r="E155">
            <v>15</v>
          </cell>
        </row>
        <row r="157">
          <cell r="E157">
            <v>19</v>
          </cell>
        </row>
        <row r="159">
          <cell r="E159">
            <v>2</v>
          </cell>
        </row>
        <row r="161">
          <cell r="E161">
            <v>5</v>
          </cell>
        </row>
        <row r="163">
          <cell r="E163">
            <v>2</v>
          </cell>
        </row>
        <row r="165">
          <cell r="E165">
            <v>10</v>
          </cell>
        </row>
        <row r="171">
          <cell r="E171">
            <v>12</v>
          </cell>
        </row>
        <row r="175">
          <cell r="E175">
            <v>2</v>
          </cell>
        </row>
        <row r="177">
          <cell r="E177">
            <v>4</v>
          </cell>
        </row>
        <row r="179">
          <cell r="E179">
            <v>2</v>
          </cell>
        </row>
        <row r="193">
          <cell r="E193">
            <v>4</v>
          </cell>
        </row>
        <row r="195">
          <cell r="E195">
            <v>4</v>
          </cell>
        </row>
        <row r="197">
          <cell r="E197">
            <v>4</v>
          </cell>
        </row>
        <row r="209">
          <cell r="E209">
            <v>2</v>
          </cell>
        </row>
        <row r="211">
          <cell r="E211">
            <v>4</v>
          </cell>
        </row>
        <row r="213">
          <cell r="E213">
            <v>2</v>
          </cell>
        </row>
        <row r="217">
          <cell r="E217">
            <v>2</v>
          </cell>
        </row>
        <row r="219">
          <cell r="E219">
            <v>4</v>
          </cell>
        </row>
        <row r="225">
          <cell r="E225">
            <v>2</v>
          </cell>
        </row>
        <row r="233">
          <cell r="E233">
            <v>2</v>
          </cell>
        </row>
        <row r="263">
          <cell r="E263">
            <v>1</v>
          </cell>
        </row>
        <row r="267">
          <cell r="E267">
            <v>3</v>
          </cell>
        </row>
        <row r="269">
          <cell r="E269">
            <v>1</v>
          </cell>
        </row>
        <row r="273">
          <cell r="E273">
            <v>1</v>
          </cell>
        </row>
        <row r="294">
          <cell r="E294">
            <v>4</v>
          </cell>
        </row>
        <row r="296">
          <cell r="E296">
            <v>4</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165</v>
          </cell>
        </row>
        <row r="424">
          <cell r="E424">
            <v>2</v>
          </cell>
        </row>
        <row r="432">
          <cell r="E432">
            <v>1</v>
          </cell>
        </row>
        <row r="434">
          <cell r="E434">
            <v>2</v>
          </cell>
        </row>
        <row r="450">
          <cell r="E450">
            <v>3438.1</v>
          </cell>
        </row>
        <row r="452">
          <cell r="E452">
            <v>167.4</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2</v>
          </cell>
        </row>
        <row r="489">
          <cell r="E489">
            <v>0</v>
          </cell>
        </row>
        <row r="490">
          <cell r="E490">
            <v>0</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3">
          <cell r="E13">
            <v>1</v>
          </cell>
        </row>
        <row r="15">
          <cell r="E15">
            <v>6</v>
          </cell>
        </row>
        <row r="19">
          <cell r="E19">
            <v>2.86</v>
          </cell>
        </row>
        <row r="21">
          <cell r="E21">
            <v>2</v>
          </cell>
        </row>
        <row r="23">
          <cell r="E23">
            <v>2</v>
          </cell>
        </row>
        <row r="25">
          <cell r="E25">
            <v>4.6399999999999997</v>
          </cell>
        </row>
        <row r="27">
          <cell r="E27">
            <v>11</v>
          </cell>
        </row>
        <row r="29">
          <cell r="E29">
            <v>6.5</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75">
          <cell r="E75">
            <v>2</v>
          </cell>
        </row>
        <row r="77">
          <cell r="E77">
            <v>2</v>
          </cell>
        </row>
        <row r="79">
          <cell r="E79">
            <v>5</v>
          </cell>
        </row>
        <row r="83">
          <cell r="E83">
            <v>6</v>
          </cell>
        </row>
        <row r="85">
          <cell r="E85">
            <v>10</v>
          </cell>
        </row>
        <row r="89">
          <cell r="E89">
            <v>5.0999999999999996</v>
          </cell>
        </row>
        <row r="99">
          <cell r="E99">
            <v>15.11</v>
          </cell>
        </row>
        <row r="101">
          <cell r="E101">
            <v>1</v>
          </cell>
        </row>
        <row r="107">
          <cell r="E107">
            <v>10.08</v>
          </cell>
        </row>
        <row r="123">
          <cell r="E123">
            <v>0</v>
          </cell>
        </row>
        <row r="124">
          <cell r="E124">
            <v>0</v>
          </cell>
        </row>
        <row r="125">
          <cell r="E125">
            <v>0</v>
          </cell>
        </row>
        <row r="126">
          <cell r="E126">
            <v>0</v>
          </cell>
        </row>
        <row r="127">
          <cell r="E127">
            <v>270</v>
          </cell>
        </row>
        <row r="141">
          <cell r="E141">
            <v>98</v>
          </cell>
        </row>
        <row r="143">
          <cell r="E143">
            <v>310</v>
          </cell>
        </row>
        <row r="153">
          <cell r="E153">
            <v>3</v>
          </cell>
        </row>
        <row r="155">
          <cell r="E155">
            <v>1</v>
          </cell>
        </row>
        <row r="157">
          <cell r="E157">
            <v>16</v>
          </cell>
        </row>
        <row r="159">
          <cell r="E159">
            <v>2</v>
          </cell>
        </row>
        <row r="161">
          <cell r="E161">
            <v>5</v>
          </cell>
        </row>
        <row r="163">
          <cell r="E163">
            <v>2</v>
          </cell>
        </row>
        <row r="165">
          <cell r="E165">
            <v>15</v>
          </cell>
        </row>
        <row r="171">
          <cell r="E171">
            <v>12</v>
          </cell>
        </row>
        <row r="175">
          <cell r="E175">
            <v>2</v>
          </cell>
        </row>
        <row r="177">
          <cell r="E177">
            <v>2</v>
          </cell>
        </row>
        <row r="179">
          <cell r="E179">
            <v>2</v>
          </cell>
        </row>
        <row r="193">
          <cell r="E193">
            <v>4</v>
          </cell>
        </row>
        <row r="195">
          <cell r="E195">
            <v>3</v>
          </cell>
        </row>
        <row r="197">
          <cell r="E197">
            <v>4</v>
          </cell>
        </row>
        <row r="209">
          <cell r="E209">
            <v>2</v>
          </cell>
        </row>
        <row r="211">
          <cell r="E211">
            <v>2</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250</v>
          </cell>
        </row>
        <row r="424">
          <cell r="E424">
            <v>2</v>
          </cell>
        </row>
        <row r="432">
          <cell r="E432">
            <v>1</v>
          </cell>
        </row>
        <row r="434">
          <cell r="E434">
            <v>2</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ow r="5">
          <cell r="E5" t="str">
            <v>CANTIDAD</v>
          </cell>
        </row>
      </sheetData>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row r="5">
          <cell r="E5" t="str">
            <v>CANTIDAD</v>
          </cell>
        </row>
      </sheetData>
      <sheetData sheetId="23">
        <row r="5">
          <cell r="E5" t="str">
            <v>CANTIDAD</v>
          </cell>
        </row>
      </sheetData>
      <sheetData sheetId="24">
        <row r="5">
          <cell r="E5" t="str">
            <v>CANTIDAD</v>
          </cell>
        </row>
      </sheetData>
      <sheetData sheetId="25">
        <row r="5">
          <cell r="E5" t="str">
            <v>CANTIDAD</v>
          </cell>
        </row>
      </sheetData>
      <sheetData sheetId="26">
        <row r="5">
          <cell r="E5" t="str">
            <v>CANTIDAD</v>
          </cell>
        </row>
      </sheetData>
      <sheetData sheetId="27">
        <row r="5">
          <cell r="E5" t="str">
            <v>CANTIDAD</v>
          </cell>
        </row>
      </sheetData>
      <sheetData sheetId="28">
        <row r="5">
          <cell r="E5" t="str">
            <v>CANTIDAD</v>
          </cell>
        </row>
      </sheetData>
      <sheetData sheetId="29">
        <row r="5">
          <cell r="E5" t="str">
            <v>CANTIDAD</v>
          </cell>
        </row>
      </sheetData>
      <sheetData sheetId="30">
        <row r="5">
          <cell r="E5" t="str">
            <v>CANTIDAD</v>
          </cell>
        </row>
      </sheetData>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sheetData sheetId="46">
        <row r="1">
          <cell r="E1">
            <v>0</v>
          </cell>
        </row>
      </sheetData>
      <sheetData sheetId="47"/>
      <sheetData sheetId="48"/>
      <sheetData sheetId="49"/>
      <sheetData sheetId="50"/>
      <sheetData sheetId="51"/>
      <sheetData sheetId="52"/>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8.1 FORMULARIO AIU"/>
      <sheetName val="8.2 PRESTACIONES"/>
      <sheetName val="8.2 BASE"/>
      <sheetName val="8.2 APACONCRETOS"/>
      <sheetName val="8.3 PRESUPUESTO"/>
      <sheetName val="8.4 APU´S"/>
      <sheetName val="TANQUE 120m3"/>
      <sheetName val="APU TANQUE 120 m3"/>
      <sheetName val="REDES DE DISTRUBICÓN"/>
      <sheetName val="APU REDES DISTRIBUCIÓN"/>
      <sheetName val="RESUMEN OBRAS "/>
      <sheetName val="8.5 RESUMEN"/>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CIONES"/>
      <sheetName val="BASE"/>
      <sheetName val="APU CONCRETOS"/>
      <sheetName val="PRESUPUESTO"/>
      <sheetName val="APU´S"/>
      <sheetName val="TANQUE 120m3"/>
      <sheetName val="APU TANQUE 120 m3"/>
      <sheetName val="REDES DE DISTRUBICÓN"/>
      <sheetName val="APU REDES DISTRIBUCIÓN"/>
      <sheetName val="RESUMEN OBRAS "/>
      <sheetName val="RESUMEN"/>
    </sheetNames>
    <sheetDataSet>
      <sheetData sheetId="0" refreshError="1"/>
      <sheetData sheetId="1" refreshError="1"/>
      <sheetData sheetId="2" refreshError="1">
        <row r="16">
          <cell r="D16">
            <v>180000</v>
          </cell>
        </row>
        <row r="72">
          <cell r="D72">
            <v>31000</v>
          </cell>
        </row>
        <row r="77">
          <cell r="D77">
            <v>875</v>
          </cell>
        </row>
        <row r="92">
          <cell r="D92">
            <v>2544</v>
          </cell>
        </row>
        <row r="93">
          <cell r="D93">
            <v>3156</v>
          </cell>
        </row>
        <row r="169">
          <cell r="D169">
            <v>25256</v>
          </cell>
        </row>
        <row r="1489">
          <cell r="D1489">
            <v>16659.455999999998</v>
          </cell>
        </row>
        <row r="1490">
          <cell r="D1490">
            <v>35279.474399999999</v>
          </cell>
        </row>
        <row r="1514">
          <cell r="D1514">
            <v>114547</v>
          </cell>
        </row>
        <row r="1569">
          <cell r="D1569">
            <v>160080</v>
          </cell>
        </row>
        <row r="1573">
          <cell r="D1573">
            <v>222441.59999999998</v>
          </cell>
        </row>
        <row r="1574">
          <cell r="D1574">
            <v>114770.4</v>
          </cell>
        </row>
        <row r="1575">
          <cell r="D1575">
            <v>101755.2</v>
          </cell>
        </row>
        <row r="1576">
          <cell r="D1576">
            <v>121800</v>
          </cell>
        </row>
        <row r="1577">
          <cell r="D1577">
            <v>82360</v>
          </cell>
        </row>
        <row r="1578">
          <cell r="D1578">
            <v>64960</v>
          </cell>
        </row>
        <row r="1635">
          <cell r="D1635">
            <v>717.01919999999996</v>
          </cell>
        </row>
        <row r="1636">
          <cell r="D1636">
            <v>3006.96</v>
          </cell>
        </row>
        <row r="1654">
          <cell r="D1654">
            <v>70000</v>
          </cell>
        </row>
        <row r="1662">
          <cell r="D1662">
            <v>12311.4</v>
          </cell>
        </row>
        <row r="1681">
          <cell r="D1681">
            <v>185640</v>
          </cell>
        </row>
        <row r="1687">
          <cell r="D1687">
            <v>2805</v>
          </cell>
        </row>
        <row r="1692">
          <cell r="D1692">
            <v>2550</v>
          </cell>
        </row>
        <row r="1720">
          <cell r="D1720">
            <v>584640</v>
          </cell>
        </row>
        <row r="1721">
          <cell r="D1721">
            <v>438479.99999999994</v>
          </cell>
        </row>
        <row r="1725">
          <cell r="D1725">
            <v>372360</v>
          </cell>
        </row>
        <row r="1765">
          <cell r="D1765">
            <v>260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heetName val="FORMULARIO AIU"/>
      <sheetName val="BASE"/>
      <sheetName val="APU CONCRETOS"/>
      <sheetName val="APU ALCANTARILLADO"/>
      <sheetName val="CANTIDAD DE OBRA RESIDUAL"/>
      <sheetName val="APU ALCANT"/>
      <sheetName val="PRPTO ALCANTARILLADO"/>
      <sheetName val="PRESUPUESTO"/>
      <sheetName val="TANQUE 120m3"/>
      <sheetName val="APU TANQUE 120 m3"/>
      <sheetName val="REDES DE DISTRUBICÓN"/>
      <sheetName val="APU REDES DISTRIBUCIÓN"/>
      <sheetName val="RESUMEN OBRAS "/>
      <sheetName val="PRESUPUESTO ALDO RESIDUAL"/>
      <sheetName val="Hoja1"/>
      <sheetName val="Hoja2"/>
      <sheetName val="CANTIDAD DE OBRA LLUVIAS"/>
      <sheetName val="PRESUPUESTOS ALDO LLUVIAS"/>
      <sheetName val="RESUMEN DE OBRA"/>
    </sheetNames>
    <sheetDataSet>
      <sheetData sheetId="0"/>
      <sheetData sheetId="1"/>
      <sheetData sheetId="2">
        <row r="38">
          <cell r="D38">
            <v>420077.16649999999</v>
          </cell>
        </row>
        <row r="63">
          <cell r="D63">
            <v>48600</v>
          </cell>
        </row>
        <row r="99">
          <cell r="D99">
            <v>32234</v>
          </cell>
        </row>
        <row r="100">
          <cell r="D100">
            <v>28400</v>
          </cell>
        </row>
        <row r="107">
          <cell r="D107">
            <v>14000</v>
          </cell>
        </row>
        <row r="108">
          <cell r="D108">
            <v>3300</v>
          </cell>
        </row>
        <row r="124">
          <cell r="D124">
            <v>35000</v>
          </cell>
        </row>
        <row r="129">
          <cell r="D129">
            <v>30000</v>
          </cell>
        </row>
        <row r="130">
          <cell r="D130">
            <v>12000</v>
          </cell>
        </row>
        <row r="131">
          <cell r="D131">
            <v>1300000</v>
          </cell>
        </row>
        <row r="135">
          <cell r="D135">
            <v>18560</v>
          </cell>
        </row>
        <row r="1251">
          <cell r="D1251">
            <v>27031.209333333332</v>
          </cell>
        </row>
        <row r="1252">
          <cell r="D1252">
            <v>36916.168666666665</v>
          </cell>
        </row>
        <row r="1253">
          <cell r="D1253">
            <v>53918.018000000004</v>
          </cell>
        </row>
        <row r="1254">
          <cell r="D1254">
            <v>79719.801333333337</v>
          </cell>
        </row>
        <row r="1256">
          <cell r="D1256">
            <v>173028.36466666669</v>
          </cell>
        </row>
        <row r="1257">
          <cell r="D1257">
            <v>214773.12999999998</v>
          </cell>
        </row>
        <row r="1610">
          <cell r="D1610">
            <v>2958</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CARBOCOL"/>
      <sheetName val="PRES NETO"/>
      <sheetName val="DEUDA EXTERNA"/>
      <sheetName val="SUPUESTOS"/>
      <sheetName val="RESUMEN"/>
      <sheetName val="RESUMEN CON PLAN"/>
      <sheetName val="PIB"/>
      <sheetName val="TRANSFERENCIAS"/>
      <sheetName val="PPTO97"/>
      <sheetName val="CARBOCOL"/>
      <sheetName val="INTERESES"/>
      <sheetName val="AMORTIZA"/>
      <sheetName val="DEXT"/>
      <sheetName val="Diálogo1"/>
      <sheetName val="Módulo1"/>
      <sheetName val="PROYECTO97"/>
      <sheetName val="Hoja1"/>
      <sheetName val="SEG99"/>
      <sheetName val="RESU99"/>
      <sheetName val="SEG2000"/>
      <sheetName val="RESU2000"/>
      <sheetName val="C1-3vig97-00"/>
      <sheetName val="C1-3vIg98-00"/>
      <sheetName val="chequeo99"/>
      <sheetName val="plano-mensaje"/>
      <sheetName val="C1-3men"/>
      <sheetName val="DIFERENCIAS SIMU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CARBOCOL"/>
      <sheetName val="PRES NETO"/>
      <sheetName val="DEUDA EXTERNA"/>
      <sheetName val="SUPUESTOS"/>
      <sheetName val="RESUMEN"/>
      <sheetName val="RESUMEN CON PLAN"/>
      <sheetName val="PIB"/>
      <sheetName val="TRANSFERENCIAS"/>
      <sheetName val="PPTO97"/>
      <sheetName val="CARBOCOL"/>
      <sheetName val="INTERESES"/>
      <sheetName val="AMORTIZA"/>
      <sheetName val="DEXT"/>
      <sheetName val="Diálogo1"/>
      <sheetName val="Módulo1"/>
      <sheetName val="PROYECTO97"/>
      <sheetName val="Hoja1"/>
      <sheetName val="SEG99"/>
      <sheetName val="RESU99"/>
      <sheetName val="SEG2000"/>
      <sheetName val="RESU2000"/>
      <sheetName val="C1-3vig97-00"/>
      <sheetName val="C1-3vIg98-00"/>
      <sheetName val="chequeo99"/>
      <sheetName val="plano-mensaje"/>
      <sheetName val="C1-3men"/>
      <sheetName val="DIFERENCIAS SIMU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CAFE"/>
      <sheetName val="PRES NETO"/>
      <sheetName val="DEUDA EXTERNA"/>
      <sheetName val="PIB"/>
      <sheetName val="RESUMEN"/>
      <sheetName val="RESUMEN CON PLAN"/>
      <sheetName val="SUPUESTOS"/>
      <sheetName val="CONSOLIDADO"/>
      <sheetName val="CRECIMIENTOS %"/>
      <sheetName val="ANUAL1"/>
      <sheetName val="Asesores Junio 01"/>
      <sheetName val="TRANSFERENCIAS"/>
      <sheetName val="Módulo1"/>
      <sheetName val="MODCAFE"/>
      <sheetName val="DIFERENCIAS SIMUL"/>
      <sheetName val="ASESORES AGOSTO 13"/>
      <sheetName val="ASESORES AGOSTO 11"/>
      <sheetName val="ASESORES SEPTIEM 9"/>
      <sheetName val="ASESORES SEPTIEM 7"/>
      <sheetName val="ASESORES AGOSTO 26"/>
      <sheetName val="ASESORES AGOSTO 24"/>
      <sheetName val="Asesores"/>
      <sheetName val="Asesores nov8-00"/>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CAFE"/>
      <sheetName val="PRES NETO"/>
      <sheetName val="DEUDA EXTERNA"/>
      <sheetName val="PIB"/>
      <sheetName val="RESUMEN"/>
      <sheetName val="RESUMEN CON PLAN"/>
      <sheetName val="SUPUESTOS"/>
      <sheetName val="CONSOLIDADO"/>
      <sheetName val="CRECIMIENTOS %"/>
      <sheetName val="ANUAL1"/>
      <sheetName val="Asesores Junio 01"/>
      <sheetName val="TRANSFERENCIAS"/>
      <sheetName val="Módulo1"/>
      <sheetName val="MODCAFE"/>
      <sheetName val="DIFERENCIAS SIMUL"/>
      <sheetName val="ASESORES AGOSTO 13"/>
      <sheetName val="ASESORES AGOSTO 11"/>
      <sheetName val="ASESORES SEPTIEM 9"/>
      <sheetName val="ASESORES SEPTIEM 7"/>
      <sheetName val="ASESORES AGOSTO 26"/>
      <sheetName val="ASESORES AGOSTO 24"/>
      <sheetName val="Asesores"/>
      <sheetName val="Asesores nov8-00"/>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heetName val="BASE"/>
      <sheetName val="APU CONCRETOS"/>
      <sheetName val="APU´S"/>
      <sheetName val="PRESUPUESTO"/>
      <sheetName val="TANQUE 120m3"/>
      <sheetName val="APU TANQUE 120 m3"/>
      <sheetName val="REDES DE DISTRUBICÓN"/>
      <sheetName val="APU REDES DISTRIBUCIÓN"/>
      <sheetName val="RESUMEN OBRAS "/>
      <sheetName val="RESUMEN"/>
    </sheetNames>
    <sheetDataSet>
      <sheetData sheetId="0" refreshError="1"/>
      <sheetData sheetId="1" refreshError="1">
        <row r="136">
          <cell r="D136">
            <v>10000</v>
          </cell>
        </row>
        <row r="162">
          <cell r="D162">
            <v>42124.245042133341</v>
          </cell>
        </row>
        <row r="239">
          <cell r="D239">
            <v>58575.75070656</v>
          </cell>
        </row>
        <row r="644">
          <cell r="D644">
            <v>455879.99999999994</v>
          </cell>
        </row>
        <row r="645">
          <cell r="D645">
            <v>607840</v>
          </cell>
        </row>
        <row r="893">
          <cell r="D893">
            <v>17948.68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heetName val="FORMULARIO AIU"/>
      <sheetName val="BASE"/>
      <sheetName val="APU CONCRETOS"/>
      <sheetName val="APU ALCANT"/>
      <sheetName val="PRPTO ALCANTARILLADO"/>
      <sheetName val="PRESUPUESTO"/>
      <sheetName val="TANQUE 120m3"/>
      <sheetName val="APU TANQUE 120 m3"/>
      <sheetName val="REDES DE DISTRUBICÓN"/>
      <sheetName val="APU REDES DISTRIBUCIÓN"/>
      <sheetName val="RESUMEN OBRAS "/>
      <sheetName val="CANTIDADES"/>
      <sheetName val="APU ALCANTARILLADO"/>
      <sheetName val="PRESUPUESTO ALDO ORIENCOMBINAD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heetName val="FORMULARIO AIU"/>
      <sheetName val="BASE"/>
      <sheetName val="APU CONCRETOS"/>
      <sheetName val="APU ALCANT"/>
      <sheetName val="PRPTO ALCANTARILLADO"/>
      <sheetName val="PRESUPUESTO"/>
      <sheetName val="TANQUE 120m3"/>
      <sheetName val="APU TANQUE 120 m3"/>
      <sheetName val="REDES DE DISTRUBICÓN"/>
      <sheetName val="APU REDES DISTRIBUCIÓN"/>
      <sheetName val="RESUMEN OBRAS "/>
      <sheetName val="CANTIDADES"/>
      <sheetName val="APU ALCANTARILLADO"/>
      <sheetName val="PRESUPUESTO ALDO ORIENCOMBINAD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REDES"/>
      <sheetName val="APU REDES"/>
      <sheetName val="BASE"/>
      <sheetName val="BASE CTOS"/>
      <sheetName val="RESUMEN DE OBRAS"/>
    </sheetNames>
    <sheetDataSet>
      <sheetData sheetId="0" refreshError="1"/>
      <sheetData sheetId="1" refreshError="1"/>
      <sheetData sheetId="2" refreshError="1"/>
      <sheetData sheetId="3" refreshError="1"/>
      <sheetData sheetId="4" refreshError="1">
        <row r="8">
          <cell r="D8">
            <v>0.66280000000000006</v>
          </cell>
        </row>
      </sheetData>
      <sheetData sheetId="5" refreshError="1"/>
      <sheetData sheetId="6"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GEVIAS.XLS"/>
    </sheetNames>
    <sheetDataSet>
      <sheetData sheetId="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ecto 1"/>
      <sheetName val="Proyecto 2"/>
      <sheetName val="Proyecto 3"/>
      <sheetName val="Proyecto 4"/>
      <sheetName val="ACUMULADOS"/>
      <sheetName val="TRAMITE ACTA"/>
      <sheetName val="CONTROLPAGOS1"/>
      <sheetName val="CONTROLPAGOS2"/>
      <sheetName val="CONTROLPAGOS3"/>
      <sheetName val="Control Pagos X cuentas"/>
    </sheetNames>
    <sheetDataSet>
      <sheetData sheetId="0" refreshError="1">
        <row r="10">
          <cell r="C10" t="str">
            <v>CANTIDADES DE OBRA PARA EL PROYECTO:</v>
          </cell>
        </row>
      </sheetData>
      <sheetData sheetId="1"/>
      <sheetData sheetId="2"/>
      <sheetData sheetId="3"/>
      <sheetData sheetId="4"/>
      <sheetData sheetId="5" refreshError="1"/>
      <sheetData sheetId="6" refreshError="1"/>
      <sheetData sheetId="7"/>
      <sheetData sheetId="8"/>
      <sheetData sheetId="9"/>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CTOS"/>
      <sheetName val="BASE"/>
      <sheetName val="PRESUP. COLECTOR PPAL"/>
      <sheetName val="APU COLECTOR PPAL"/>
      <sheetName val="PRESUP. INTERCEPTOR"/>
      <sheetName val="APU INTERCEPTOR"/>
      <sheetName val="PRESUP. TRAMOS OPTIMIZADOS"/>
      <sheetName val="APU TRAMOS OPTIMIZADOS"/>
      <sheetName val="PRESUP. TRAMOS PROYECTADOS"/>
      <sheetName val="APU TRAMOS PROYECTADOS"/>
      <sheetName val="PRESUP. TRAMOS PROY ZONA INUNDA"/>
      <sheetName val="APU TRAMOS PROY ZONA INUNDA"/>
      <sheetName val="PRESUP. IMPULSIÓN"/>
      <sheetName val="APU IMPULSIÓN"/>
      <sheetName val="PRESUP. OBRAS EBAR"/>
      <sheetName val="APU OBRAS EBAR"/>
      <sheetName val="ESTACION ELEVADORA"/>
      <sheetName val="APU ESTACION ELEVADORA"/>
      <sheetName val="ESTACION ELEVADORA ZONA INUNDA."/>
      <sheetName val="APU ESTACION ELEVADORA INUNDA"/>
      <sheetName val="LAGUNA DE OXIDACIÓN"/>
      <sheetName val="APU LAGUNA DE OXIDACIÓN"/>
      <sheetName val="RESUMEN DE OBRAS"/>
      <sheetName val="CONSOLIDADO"/>
    </sheetNames>
    <sheetDataSet>
      <sheetData sheetId="0" refreshError="1">
        <row r="38">
          <cell r="C38">
            <v>0.15000000000000002</v>
          </cell>
        </row>
      </sheetData>
      <sheetData sheetId="1" refreshError="1"/>
      <sheetData sheetId="2" refreshError="1"/>
      <sheetData sheetId="3" refreshError="1">
        <row r="42">
          <cell r="D42">
            <v>491290.48387250002</v>
          </cell>
        </row>
        <row r="504">
          <cell r="D504">
            <v>31900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ión"/>
      <sheetName val="Sanitaria"/>
      <sheetName val="CPVC"/>
      <sheetName val="CANALES"/>
      <sheetName val="Conduit"/>
      <sheetName val="Union-Z"/>
      <sheetName val="NOVAFORT"/>
      <sheetName val="Alcantarillado"/>
      <sheetName val="Cobre"/>
      <sheetName val="Galvanizado"/>
      <sheetName val="PRES.AGRI"/>
      <sheetName val="CORR.DREN"/>
      <sheetName val="POZOS."/>
      <sheetName val="RIEGO-CONDUCC."/>
      <sheetName val="RIEGO MOVIL"/>
      <sheetName val="GEOMECANICO"/>
      <sheetName val="POLIETILENO "/>
      <sheetName val="GAS "/>
      <sheetName val="REFERENCIAS BAN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
          <cell r="B1" t="str">
            <v>Sistema de Tubería y Accesorios</v>
          </cell>
        </row>
        <row r="2">
          <cell r="B2" t="str">
            <v>Presión Uso Agricola PAVCO</v>
          </cell>
        </row>
        <row r="3">
          <cell r="B3" t="str">
            <v>Lista de Precios</v>
          </cell>
        </row>
        <row r="5">
          <cell r="B5">
            <v>1</v>
          </cell>
        </row>
        <row r="6">
          <cell r="B6" t="str">
            <v>PRECIOS: NO INCLUYEN I.V.A.</v>
          </cell>
          <cell r="I6" t="str">
            <v>FECHA:</v>
          </cell>
          <cell r="J6" t="str">
            <v>Septiembre 1 de 1998</v>
          </cell>
        </row>
        <row r="9">
          <cell r="B9" t="str">
            <v>Tuberías</v>
          </cell>
          <cell r="D9" t="str">
            <v>Referencia</v>
          </cell>
          <cell r="E9" t="str">
            <v>Diámetro</v>
          </cell>
          <cell r="F9" t="str">
            <v>Precio por Metro</v>
          </cell>
        </row>
        <row r="10">
          <cell r="B10" t="str">
            <v>Tramos de 6 metros</v>
          </cell>
        </row>
        <row r="11">
          <cell r="B11" t="str">
            <v>Extremos lisos</v>
          </cell>
        </row>
        <row r="12">
          <cell r="B12" t="str">
            <v>RDE   Presión de</v>
          </cell>
        </row>
        <row r="13">
          <cell r="B13" t="str">
            <v xml:space="preserve">      trabajo a</v>
          </cell>
        </row>
        <row r="14">
          <cell r="B14" t="str">
            <v xml:space="preserve">      23°C psi</v>
          </cell>
        </row>
        <row r="15">
          <cell r="B15" t="str">
            <v>21    200</v>
          </cell>
          <cell r="D15" t="str">
            <v>0150201001</v>
          </cell>
          <cell r="E15" t="str">
            <v>1/2</v>
          </cell>
          <cell r="F15" t="str">
            <v>$</v>
          </cell>
          <cell r="G15">
            <v>602.85714285714289</v>
          </cell>
        </row>
        <row r="16">
          <cell r="B16" t="str">
            <v>26    160</v>
          </cell>
          <cell r="D16" t="str">
            <v>0150301001</v>
          </cell>
          <cell r="E16" t="str">
            <v>3/4</v>
          </cell>
          <cell r="F16" t="str">
            <v>$</v>
          </cell>
          <cell r="G16">
            <v>765.71428571428578</v>
          </cell>
        </row>
        <row r="17">
          <cell r="D17" t="str">
            <v>0150401001</v>
          </cell>
          <cell r="E17" t="str">
            <v>1</v>
          </cell>
          <cell r="G17">
            <v>1088.5714285714287</v>
          </cell>
        </row>
        <row r="18">
          <cell r="D18" t="str">
            <v>0150501001</v>
          </cell>
          <cell r="E18" t="str">
            <v>1-1/4</v>
          </cell>
          <cell r="G18">
            <v>1588.5714285714287</v>
          </cell>
        </row>
        <row r="19">
          <cell r="D19" t="str">
            <v>0150601001</v>
          </cell>
          <cell r="E19" t="str">
            <v>1-1/2</v>
          </cell>
          <cell r="G19">
            <v>2017.1428571428573</v>
          </cell>
        </row>
        <row r="21">
          <cell r="B21" t="str">
            <v>Tuberías</v>
          </cell>
          <cell r="D21" t="str">
            <v>Referencia</v>
          </cell>
          <cell r="E21" t="str">
            <v>Diámetro</v>
          </cell>
          <cell r="F21" t="str">
            <v>Precio por Metro</v>
          </cell>
        </row>
        <row r="22">
          <cell r="B22" t="str">
            <v>Tramos de 6 metros</v>
          </cell>
        </row>
        <row r="23">
          <cell r="B23" t="str">
            <v>campana Union Z</v>
          </cell>
        </row>
        <row r="24">
          <cell r="B24" t="str">
            <v>RDE   Presión de</v>
          </cell>
        </row>
        <row r="25">
          <cell r="B25" t="str">
            <v xml:space="preserve">      trabajo a</v>
          </cell>
        </row>
        <row r="26">
          <cell r="B26" t="str">
            <v xml:space="preserve">      23°C psi</v>
          </cell>
        </row>
        <row r="27">
          <cell r="B27" t="str">
            <v>32.5  125</v>
          </cell>
          <cell r="D27" t="str">
            <v>0210702003</v>
          </cell>
          <cell r="E27" t="str">
            <v>2</v>
          </cell>
          <cell r="F27" t="str">
            <v>$</v>
          </cell>
          <cell r="G27">
            <v>2650</v>
          </cell>
        </row>
        <row r="28">
          <cell r="B28" t="str">
            <v>41    100</v>
          </cell>
          <cell r="D28" t="str">
            <v>0210702004</v>
          </cell>
          <cell r="E28" t="str">
            <v>2</v>
          </cell>
          <cell r="F28" t="str">
            <v>$</v>
          </cell>
          <cell r="G28">
            <v>2208.5714285714289</v>
          </cell>
        </row>
        <row r="29">
          <cell r="D29" t="str">
            <v>0210902004</v>
          </cell>
          <cell r="E29" t="str">
            <v>3</v>
          </cell>
          <cell r="G29">
            <v>4531.4285714285716</v>
          </cell>
        </row>
        <row r="30">
          <cell r="B30" t="str">
            <v>51     80</v>
          </cell>
          <cell r="D30" t="str">
            <v>0210902005</v>
          </cell>
          <cell r="E30" t="str">
            <v>3</v>
          </cell>
          <cell r="F30" t="str">
            <v>$</v>
          </cell>
          <cell r="G30">
            <v>3794.2857142857147</v>
          </cell>
        </row>
        <row r="31">
          <cell r="D31" t="str">
            <v>0211002005</v>
          </cell>
          <cell r="E31" t="str">
            <v>4</v>
          </cell>
          <cell r="G31">
            <v>6082.8571428571431</v>
          </cell>
        </row>
        <row r="32">
          <cell r="D32" t="str">
            <v>0211202005</v>
          </cell>
          <cell r="E32" t="str">
            <v>6</v>
          </cell>
          <cell r="G32">
            <v>13038.571428571429</v>
          </cell>
        </row>
        <row r="33">
          <cell r="D33" t="str">
            <v>0211302005</v>
          </cell>
          <cell r="E33" t="str">
            <v>8</v>
          </cell>
          <cell r="G33">
            <v>22107.142857142859</v>
          </cell>
        </row>
        <row r="34">
          <cell r="D34" t="str">
            <v>0211402005</v>
          </cell>
          <cell r="E34" t="str">
            <v>10</v>
          </cell>
          <cell r="G34">
            <v>34177.142857142862</v>
          </cell>
        </row>
        <row r="35">
          <cell r="D35" t="str">
            <v>0211502005</v>
          </cell>
          <cell r="E35" t="str">
            <v>12</v>
          </cell>
          <cell r="G35">
            <v>48884.285714285717</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spensión Agua Potable"/>
    </sheetNames>
    <sheetDataSet>
      <sheetData sheetId="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CTOS"/>
      <sheetName val="BASE"/>
      <sheetName val="PRESUP. COLECTOR PPAL"/>
      <sheetName val="APU COLECTOR PPAL"/>
      <sheetName val="PRESUP. INTERCEPTOR"/>
      <sheetName val="APU INTERCEPTOR"/>
      <sheetName val="PRESUP. TRAMOS OPTIMIZADOS"/>
      <sheetName val="APU TRAMOS OPTIMIZADOS"/>
      <sheetName val="PRESUP. TRAMOS PROYECTADOS"/>
      <sheetName val="APU TRAMOS PROYECTADOS"/>
      <sheetName val="PRESUP. TRAMOS PROY ZONA INUNDA"/>
      <sheetName val="APU TRAMOS PROY ZONA INUNDA"/>
      <sheetName val="PRESUP. IMPULSIÓN"/>
      <sheetName val="APU IMPULSIÓN"/>
      <sheetName val="PRESUP. OBRAS EBAR"/>
      <sheetName val="APU OBRAS EBAR"/>
      <sheetName val="ESTACION ELEVADORA"/>
      <sheetName val="APU ESTACION ELEVADORA"/>
      <sheetName val="ESTACION ELEVADORA ZONA INUNDA."/>
      <sheetName val="APU ESTACION ELEVADORA INUNDA"/>
      <sheetName val="LAGUNA DE OXIDACIÓN"/>
      <sheetName val="APU LAGUNA DE OXIDACIÓN"/>
      <sheetName val="RESUMEN DE OBRAS"/>
    </sheetNames>
    <sheetDataSet>
      <sheetData sheetId="0" refreshError="1">
        <row r="44">
          <cell r="C44">
            <v>0.30000000000000004</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is Presa"/>
      <sheetName val="Nomes Presa"/>
      <sheetName val="Embalse"/>
      <sheetName val="Presa"/>
      <sheetName val="Vertedero"/>
      <sheetName val="Sistema de desviación"/>
      <sheetName val="Descarga de fondo"/>
      <sheetName val="Captación y pozo de comp."/>
      <sheetName val="Túnel y ventanas de aducción"/>
      <sheetName val="Sistemas de conexión a tierra"/>
      <sheetName val="Alumbrado y tomacorrientes"/>
      <sheetName val="Cableado estructurado"/>
      <sheetName val="Montaje de equipos"/>
    </sheetNames>
    <sheetDataSet>
      <sheetData sheetId="0" refreshError="1"/>
      <sheetData sheetId="1" refreshError="1"/>
      <sheetData sheetId="2" refreshError="1">
        <row r="2">
          <cell r="B2" t="str">
            <v>PROYECTO HIDROELÉCTRICO PORCE III</v>
          </cell>
        </row>
        <row r="4">
          <cell r="B4" t="str">
            <v>PROCESO DE LICITACIÓN No. PC - 009013</v>
          </cell>
        </row>
        <row r="5">
          <cell r="B5" t="str">
            <v xml:space="preserve">CONSTRUCCIÓN DE LA PRESA Y OBRAS ASOCIADAS </v>
          </cell>
        </row>
        <row r="7">
          <cell r="B7" t="str">
            <v>FORMULARIO DE LA PROPUESTA</v>
          </cell>
        </row>
        <row r="9">
          <cell r="B9" t="str">
            <v>FORMULARIO 17 - LISTA DE CANTIDADES DE OBRA Y PRECIOS UNITARIOS</v>
          </cell>
        </row>
        <row r="12">
          <cell r="C12" t="str">
            <v xml:space="preserve">FRENTE DE OBRA: </v>
          </cell>
          <cell r="D12" t="str">
            <v>EMBALSE</v>
          </cell>
        </row>
        <row r="14">
          <cell r="B14" t="str">
            <v>Ítem No</v>
          </cell>
          <cell r="C14" t="str">
            <v>Descripción</v>
          </cell>
          <cell r="D14" t="str">
            <v>Unidad</v>
          </cell>
          <cell r="E14" t="str">
            <v>Cantidad</v>
          </cell>
          <cell r="F14" t="str">
            <v>Precio unitario</v>
          </cell>
          <cell r="H14" t="str">
            <v>Precio total</v>
          </cell>
        </row>
        <row r="15">
          <cell r="F15" t="str">
            <v>Componente Nacional               ($ Col.)</v>
          </cell>
          <cell r="G15" t="str">
            <v>Componente Extranjera (*)</v>
          </cell>
          <cell r="H15" t="str">
            <v>Componente Nacional                        ($ Col.)</v>
          </cell>
          <cell r="I15" t="str">
            <v>Componente Extranjera (*)</v>
          </cell>
        </row>
        <row r="16">
          <cell r="B16">
            <v>4</v>
          </cell>
          <cell r="C16" t="str">
            <v>EXCAVACIONES EN CORTE ABIERTO</v>
          </cell>
          <cell r="H16">
            <v>3741436800</v>
          </cell>
          <cell r="I16">
            <v>0</v>
          </cell>
        </row>
        <row r="17">
          <cell r="A17">
            <v>1</v>
          </cell>
          <cell r="B17">
            <v>4.1399999999999997</v>
          </cell>
          <cell r="C17" t="str">
            <v>Desmonte del área del embalse.</v>
          </cell>
          <cell r="D17" t="str">
            <v>ha</v>
          </cell>
          <cell r="E17">
            <v>300</v>
          </cell>
          <cell r="F17">
            <v>12471456</v>
          </cell>
          <cell r="G17">
            <v>0</v>
          </cell>
          <cell r="H17">
            <v>3741436800</v>
          </cell>
          <cell r="I17">
            <v>0</v>
          </cell>
        </row>
        <row r="18">
          <cell r="B18" t="str">
            <v>5</v>
          </cell>
          <cell r="C18" t="str">
            <v>PROTECCIÓN DE SUPERFICIES Y TALUDES</v>
          </cell>
          <cell r="D18">
            <v>0</v>
          </cell>
          <cell r="H18">
            <v>1057256880</v>
          </cell>
          <cell r="I18">
            <v>0</v>
          </cell>
        </row>
        <row r="19">
          <cell r="A19">
            <v>2</v>
          </cell>
          <cell r="B19" t="str">
            <v>5.9</v>
          </cell>
          <cell r="C19" t="str">
            <v>Revegetalización de la zona del embalse</v>
          </cell>
          <cell r="D19" t="str">
            <v>m²</v>
          </cell>
          <cell r="E19">
            <v>21000</v>
          </cell>
          <cell r="F19">
            <v>30696</v>
          </cell>
          <cell r="G19">
            <v>0</v>
          </cell>
          <cell r="H19">
            <v>644616000</v>
          </cell>
          <cell r="I19">
            <v>0</v>
          </cell>
        </row>
        <row r="20">
          <cell r="A20">
            <v>3</v>
          </cell>
          <cell r="B20" t="str">
            <v>5.10</v>
          </cell>
          <cell r="C20" t="str">
            <v>Trinchos sobre los taludes de las carcavas del embalse</v>
          </cell>
          <cell r="D20" t="str">
            <v>m</v>
          </cell>
          <cell r="E20">
            <v>15000</v>
          </cell>
          <cell r="F20">
            <v>25920</v>
          </cell>
          <cell r="G20">
            <v>0</v>
          </cell>
          <cell r="H20">
            <v>388800000</v>
          </cell>
          <cell r="I20">
            <v>0</v>
          </cell>
        </row>
        <row r="21">
          <cell r="A21">
            <v>4</v>
          </cell>
          <cell r="B21" t="str">
            <v>5.11</v>
          </cell>
          <cell r="C21" t="str">
            <v>Trinchos sobre taludes de la quebrada Guayabal</v>
          </cell>
          <cell r="D21" t="str">
            <v>m</v>
          </cell>
          <cell r="E21">
            <v>230</v>
          </cell>
          <cell r="F21">
            <v>103656</v>
          </cell>
          <cell r="G21">
            <v>0</v>
          </cell>
          <cell r="H21">
            <v>23840880</v>
          </cell>
          <cell r="I21">
            <v>0</v>
          </cell>
        </row>
        <row r="22">
          <cell r="A22" t="str">
            <v>EMBALSE</v>
          </cell>
          <cell r="B22" t="str">
            <v>SUBTOTAL EMBALSE</v>
          </cell>
          <cell r="H22">
            <v>4798693680</v>
          </cell>
          <cell r="I22">
            <v>0</v>
          </cell>
        </row>
        <row r="24">
          <cell r="B24" t="str">
            <v xml:space="preserve">(*) </v>
          </cell>
          <cell r="C24" t="str">
            <v>Cada proponente utilizará el número de columnas necesarias para las monedas de la componente extranjera.</v>
          </cell>
        </row>
        <row r="26">
          <cell r="C26" t="str">
            <v>Ítems a los cuales se les debe adjuntar análisis de precios unitarios.</v>
          </cell>
        </row>
      </sheetData>
      <sheetData sheetId="3" refreshError="1">
        <row r="2">
          <cell r="B2" t="str">
            <v>PROYECTO HIDROELÉCTRICO PORCE III</v>
          </cell>
        </row>
        <row r="4">
          <cell r="B4" t="str">
            <v>PROCESO DE LICITACIÓN No. PC - 009013</v>
          </cell>
        </row>
        <row r="5">
          <cell r="B5" t="str">
            <v xml:space="preserve">CONSTRUCCIÓN DE LA PRESA Y OBRAS ASOCIADAS </v>
          </cell>
        </row>
        <row r="7">
          <cell r="B7" t="str">
            <v>FORMULARIO DE LA PROPUESTA</v>
          </cell>
        </row>
        <row r="9">
          <cell r="B9" t="str">
            <v>FORMULARIO 17 - LISTA DE CANTIDADES DE OBRA Y PRECIOS UNITARIOS</v>
          </cell>
        </row>
        <row r="12">
          <cell r="C12" t="str">
            <v xml:space="preserve">FRENTE DE OBRA: </v>
          </cell>
          <cell r="D12" t="str">
            <v>PRESA</v>
          </cell>
        </row>
        <row r="14">
          <cell r="B14" t="str">
            <v>Ítem No</v>
          </cell>
          <cell r="C14" t="str">
            <v>Descripción</v>
          </cell>
          <cell r="D14" t="str">
            <v>Unidad</v>
          </cell>
          <cell r="E14" t="str">
            <v>Cantidad</v>
          </cell>
          <cell r="F14" t="str">
            <v>Precio unitario</v>
          </cell>
          <cell r="H14" t="str">
            <v>Precio total</v>
          </cell>
        </row>
        <row r="15">
          <cell r="F15" t="str">
            <v>Componente Nacional               ($ Col.)</v>
          </cell>
          <cell r="G15" t="str">
            <v>Componente Extranjera (*)</v>
          </cell>
          <cell r="H15" t="str">
            <v>Componente Nacional                        ($ Col.)</v>
          </cell>
          <cell r="I15" t="str">
            <v>Componente Extranjera (*)</v>
          </cell>
        </row>
        <row r="16">
          <cell r="B16" t="str">
            <v>4</v>
          </cell>
          <cell r="C16" t="str">
            <v>EXCAVACIONES EN CORTE ABIERTO</v>
          </cell>
          <cell r="H16">
            <v>11591652634</v>
          </cell>
          <cell r="I16">
            <v>4769842</v>
          </cell>
        </row>
        <row r="17">
          <cell r="A17">
            <v>5</v>
          </cell>
          <cell r="B17" t="str">
            <v>4.1</v>
          </cell>
          <cell r="C17" t="str">
            <v>Excavación bajo la elevación 580 msnm para la fundación del plinto y las zonas 2B y 3A de la presa y la fundación de la ataguía</v>
          </cell>
          <cell r="D17" t="str">
            <v>m³</v>
          </cell>
          <cell r="E17">
            <v>47000</v>
          </cell>
          <cell r="F17">
            <v>21067.06</v>
          </cell>
          <cell r="G17">
            <v>8.75</v>
          </cell>
          <cell r="H17">
            <v>990151820</v>
          </cell>
          <cell r="I17">
            <v>411250</v>
          </cell>
        </row>
        <row r="18">
          <cell r="A18">
            <v>6</v>
          </cell>
          <cell r="B18" t="str">
            <v>4.2</v>
          </cell>
          <cell r="C18" t="str">
            <v>Excavación del estribo izquierdo de la presa para la fundación del plinto y las zonas 2B y 3A sobre la elevación 580 msnm</v>
          </cell>
          <cell r="D18" t="str">
            <v>m³</v>
          </cell>
          <cell r="E18">
            <v>67000</v>
          </cell>
          <cell r="F18">
            <v>21067.06</v>
          </cell>
          <cell r="G18">
            <v>8.75</v>
          </cell>
          <cell r="H18">
            <v>1411493020</v>
          </cell>
          <cell r="I18">
            <v>586250</v>
          </cell>
        </row>
        <row r="19">
          <cell r="A19">
            <v>7</v>
          </cell>
          <cell r="B19" t="str">
            <v>4.3</v>
          </cell>
          <cell r="C19" t="str">
            <v>Excavación del estribo derecho de la presa para la fundación del plinto y las zonas 2B y 3A sobre la elevación 580 msnm</v>
          </cell>
          <cell r="D19" t="str">
            <v>m³</v>
          </cell>
          <cell r="E19">
            <v>341000</v>
          </cell>
          <cell r="F19">
            <v>19662.13</v>
          </cell>
          <cell r="G19">
            <v>8.16</v>
          </cell>
          <cell r="H19">
            <v>6704786330</v>
          </cell>
          <cell r="I19">
            <v>2782560</v>
          </cell>
        </row>
        <row r="20">
          <cell r="A20">
            <v>8</v>
          </cell>
          <cell r="B20" t="str">
            <v>4.4</v>
          </cell>
          <cell r="C20" t="str">
            <v>Excavación para la fundación de las zonas 3B, 3C, 3D y 4 de la presa</v>
          </cell>
          <cell r="D20" t="str">
            <v>m³</v>
          </cell>
          <cell r="E20">
            <v>110000</v>
          </cell>
          <cell r="F20">
            <v>17554.72</v>
          </cell>
          <cell r="G20">
            <v>7.26</v>
          </cell>
          <cell r="H20">
            <v>1931019200</v>
          </cell>
          <cell r="I20">
            <v>798600</v>
          </cell>
        </row>
        <row r="21">
          <cell r="A21">
            <v>9</v>
          </cell>
          <cell r="B21" t="str">
            <v xml:space="preserve">4.5 </v>
          </cell>
          <cell r="C21" t="str">
            <v>Tratamiento para la fundación del plinto y las zonas 2A, 2B y 3A de la presa</v>
          </cell>
          <cell r="D21" t="str">
            <v>m²</v>
          </cell>
          <cell r="E21">
            <v>13600</v>
          </cell>
          <cell r="F21">
            <v>10524.75</v>
          </cell>
          <cell r="G21">
            <v>0.39</v>
          </cell>
          <cell r="H21">
            <v>143136600</v>
          </cell>
          <cell r="I21">
            <v>5304</v>
          </cell>
        </row>
        <row r="22">
          <cell r="A22">
            <v>10</v>
          </cell>
          <cell r="B22" t="str">
            <v>4.8</v>
          </cell>
          <cell r="C22" t="str">
            <v>Excavación para portales</v>
          </cell>
          <cell r="D22" t="str">
            <v>m³</v>
          </cell>
          <cell r="E22">
            <v>100</v>
          </cell>
          <cell r="F22">
            <v>33546.720000000001</v>
          </cell>
          <cell r="G22">
            <v>15.76</v>
          </cell>
          <cell r="H22">
            <v>3354672</v>
          </cell>
          <cell r="I22">
            <v>1576</v>
          </cell>
        </row>
        <row r="23">
          <cell r="A23">
            <v>11</v>
          </cell>
          <cell r="B23" t="str">
            <v>4.10</v>
          </cell>
          <cell r="C23" t="str">
            <v>Excavaciones misceláneas</v>
          </cell>
          <cell r="D23" t="str">
            <v>m³</v>
          </cell>
          <cell r="E23">
            <v>1000</v>
          </cell>
          <cell r="F23">
            <v>19773.84</v>
          </cell>
          <cell r="G23">
            <v>9.2899999999999991</v>
          </cell>
          <cell r="H23">
            <v>19773840</v>
          </cell>
          <cell r="I23">
            <v>9290</v>
          </cell>
        </row>
        <row r="24">
          <cell r="A24">
            <v>12</v>
          </cell>
          <cell r="B24" t="str">
            <v>4.11</v>
          </cell>
          <cell r="C24" t="str">
            <v>Remoción de derrumbes</v>
          </cell>
          <cell r="D24" t="str">
            <v>m³</v>
          </cell>
          <cell r="E24">
            <v>6400</v>
          </cell>
          <cell r="F24">
            <v>19773.84</v>
          </cell>
          <cell r="G24">
            <v>9.2899999999999991</v>
          </cell>
          <cell r="H24">
            <v>126552576</v>
          </cell>
          <cell r="I24">
            <v>59456</v>
          </cell>
        </row>
        <row r="25">
          <cell r="A25">
            <v>13</v>
          </cell>
          <cell r="B25" t="str">
            <v>4.12</v>
          </cell>
          <cell r="C25" t="str">
            <v>Remoción de material inestable por fuera de los límites de las excavaciones</v>
          </cell>
          <cell r="D25" t="str">
            <v>m³</v>
          </cell>
          <cell r="E25">
            <v>6400</v>
          </cell>
          <cell r="F25">
            <v>19773.84</v>
          </cell>
          <cell r="G25">
            <v>9.2899999999999991</v>
          </cell>
          <cell r="H25">
            <v>126552576</v>
          </cell>
          <cell r="I25">
            <v>59456</v>
          </cell>
        </row>
        <row r="26">
          <cell r="A26">
            <v>14</v>
          </cell>
          <cell r="B26" t="str">
            <v>4.13</v>
          </cell>
          <cell r="C26" t="str">
            <v>Excavaciones adicionales</v>
          </cell>
          <cell r="D26" t="str">
            <v>m³</v>
          </cell>
          <cell r="E26">
            <v>6000</v>
          </cell>
          <cell r="F26">
            <v>22472</v>
          </cell>
          <cell r="G26">
            <v>9.35</v>
          </cell>
          <cell r="H26">
            <v>134832000</v>
          </cell>
          <cell r="I26">
            <v>56100</v>
          </cell>
        </row>
        <row r="27">
          <cell r="B27" t="str">
            <v>5</v>
          </cell>
          <cell r="C27" t="str">
            <v>PROTECCIÓN DE SUPERFICIES Y TALUDES</v>
          </cell>
          <cell r="H27">
            <v>1115237944.8</v>
          </cell>
          <cell r="I27">
            <v>29463.84</v>
          </cell>
        </row>
        <row r="28">
          <cell r="A28">
            <v>15</v>
          </cell>
          <cell r="B28" t="str">
            <v>5.1</v>
          </cell>
          <cell r="C28" t="str">
            <v>Mortero y malla tipo gallinero</v>
          </cell>
          <cell r="D28" t="str">
            <v>m²</v>
          </cell>
          <cell r="E28">
            <v>800</v>
          </cell>
          <cell r="F28">
            <v>129600</v>
          </cell>
          <cell r="G28">
            <v>0</v>
          </cell>
          <cell r="H28">
            <v>103680000</v>
          </cell>
          <cell r="I28">
            <v>0</v>
          </cell>
        </row>
        <row r="29">
          <cell r="A29">
            <v>16</v>
          </cell>
          <cell r="B29" t="str">
            <v>5.2</v>
          </cell>
          <cell r="C29" t="str">
            <v>Mampostería de piedra pegada</v>
          </cell>
          <cell r="D29" t="str">
            <v>m²</v>
          </cell>
          <cell r="E29">
            <v>1000</v>
          </cell>
          <cell r="F29">
            <v>368904</v>
          </cell>
          <cell r="G29">
            <v>0</v>
          </cell>
          <cell r="H29">
            <v>368904000</v>
          </cell>
          <cell r="I29">
            <v>0</v>
          </cell>
        </row>
        <row r="30">
          <cell r="A30">
            <v>17</v>
          </cell>
          <cell r="B30" t="str">
            <v>5.3</v>
          </cell>
          <cell r="C30" t="str">
            <v>Empradización con pasto Braquiaria</v>
          </cell>
          <cell r="D30" t="str">
            <v>m²</v>
          </cell>
          <cell r="E30">
            <v>15840</v>
          </cell>
          <cell r="F30">
            <v>5880</v>
          </cell>
          <cell r="G30">
            <v>0</v>
          </cell>
          <cell r="H30">
            <v>93139200</v>
          </cell>
          <cell r="I30">
            <v>0</v>
          </cell>
        </row>
        <row r="31">
          <cell r="A31">
            <v>18</v>
          </cell>
          <cell r="B31" t="str">
            <v>5.4</v>
          </cell>
          <cell r="C31" t="str">
            <v>Tierra orgánica</v>
          </cell>
          <cell r="D31" t="str">
            <v>m³</v>
          </cell>
          <cell r="E31">
            <v>792</v>
          </cell>
          <cell r="F31">
            <v>47544</v>
          </cell>
          <cell r="G31">
            <v>0</v>
          </cell>
          <cell r="H31">
            <v>37654848</v>
          </cell>
          <cell r="I31">
            <v>0</v>
          </cell>
        </row>
        <row r="32">
          <cell r="A32">
            <v>19</v>
          </cell>
          <cell r="B32" t="str">
            <v>5.5</v>
          </cell>
          <cell r="C32" t="str">
            <v>Gaviones</v>
          </cell>
          <cell r="D32" t="str">
            <v>m³</v>
          </cell>
          <cell r="E32">
            <v>300</v>
          </cell>
          <cell r="F32">
            <v>246600</v>
          </cell>
          <cell r="G32">
            <v>0</v>
          </cell>
          <cell r="H32">
            <v>73980000</v>
          </cell>
          <cell r="I32">
            <v>0</v>
          </cell>
        </row>
        <row r="33">
          <cell r="A33">
            <v>20</v>
          </cell>
          <cell r="B33" t="str">
            <v>5.6</v>
          </cell>
          <cell r="C33" t="str">
            <v>Cunetas revestidas en concreto simple</v>
          </cell>
          <cell r="D33" t="str">
            <v>m³</v>
          </cell>
          <cell r="E33">
            <v>259</v>
          </cell>
          <cell r="F33">
            <v>1547095.2</v>
          </cell>
          <cell r="G33">
            <v>113.76</v>
          </cell>
          <cell r="H33">
            <v>400697656.80000001</v>
          </cell>
          <cell r="I33">
            <v>29463.84</v>
          </cell>
        </row>
        <row r="34">
          <cell r="A34">
            <v>21</v>
          </cell>
          <cell r="B34" t="str">
            <v>5.7</v>
          </cell>
          <cell r="C34" t="str">
            <v>Geotextil</v>
          </cell>
          <cell r="D34" t="str">
            <v>m²</v>
          </cell>
          <cell r="E34">
            <v>1000</v>
          </cell>
          <cell r="F34">
            <v>12456</v>
          </cell>
          <cell r="G34">
            <v>0</v>
          </cell>
          <cell r="H34">
            <v>12456000</v>
          </cell>
          <cell r="I34">
            <v>0</v>
          </cell>
        </row>
        <row r="35">
          <cell r="A35">
            <v>22</v>
          </cell>
          <cell r="B35" t="str">
            <v>5.8</v>
          </cell>
          <cell r="C35" t="str">
            <v>Suministro de tubería de gres y/o concreto simple perforado de 20 cm de diámetro</v>
          </cell>
          <cell r="D35" t="str">
            <v>m</v>
          </cell>
          <cell r="E35">
            <v>220</v>
          </cell>
          <cell r="F35">
            <v>112392</v>
          </cell>
          <cell r="G35">
            <v>0</v>
          </cell>
          <cell r="H35">
            <v>24726240</v>
          </cell>
          <cell r="I35">
            <v>0</v>
          </cell>
        </row>
        <row r="36">
          <cell r="B36" t="str">
            <v>6</v>
          </cell>
          <cell r="C36" t="str">
            <v>EXCAVACIONES SUBTERRÁNEAS</v>
          </cell>
          <cell r="H36">
            <v>1454426749.9200001</v>
          </cell>
          <cell r="I36">
            <v>270606.90000000002</v>
          </cell>
        </row>
        <row r="37">
          <cell r="A37">
            <v>23</v>
          </cell>
          <cell r="B37" t="str">
            <v>6.6</v>
          </cell>
          <cell r="C37" t="str">
            <v>Excavación de galerías de inyecciones y drenaje</v>
          </cell>
          <cell r="D37" t="str">
            <v>m³</v>
          </cell>
          <cell r="E37">
            <v>2412</v>
          </cell>
          <cell r="F37">
            <v>540352.16</v>
          </cell>
          <cell r="G37">
            <v>100.95</v>
          </cell>
          <cell r="H37">
            <v>1303329409.9200001</v>
          </cell>
          <cell r="I37">
            <v>243491.4</v>
          </cell>
        </row>
        <row r="38">
          <cell r="A38">
            <v>24</v>
          </cell>
          <cell r="B38" t="str">
            <v>6.29</v>
          </cell>
          <cell r="C38" t="str">
            <v>Excavación subterránea adicional</v>
          </cell>
          <cell r="D38" t="str">
            <v>m³</v>
          </cell>
          <cell r="E38">
            <v>25</v>
          </cell>
          <cell r="F38">
            <v>554599.19999999995</v>
          </cell>
          <cell r="G38">
            <v>113.82</v>
          </cell>
          <cell r="H38">
            <v>13864980</v>
          </cell>
          <cell r="I38">
            <v>2845.5</v>
          </cell>
        </row>
        <row r="39">
          <cell r="A39">
            <v>25</v>
          </cell>
          <cell r="B39" t="str">
            <v>6.31</v>
          </cell>
          <cell r="C39" t="str">
            <v>Tuberías de drenaje de 20 cm de diámetro</v>
          </cell>
          <cell r="D39" t="str">
            <v>m</v>
          </cell>
          <cell r="E39">
            <v>50</v>
          </cell>
          <cell r="F39">
            <v>379440</v>
          </cell>
          <cell r="G39">
            <v>0</v>
          </cell>
          <cell r="H39">
            <v>18972000</v>
          </cell>
          <cell r="I39">
            <v>0</v>
          </cell>
        </row>
        <row r="40">
          <cell r="A40">
            <v>26</v>
          </cell>
          <cell r="B40" t="str">
            <v>6.40</v>
          </cell>
          <cell r="C40" t="str">
            <v>Excavación pozo de drenaje para unión con el túnel de desviación</v>
          </cell>
          <cell r="D40" t="str">
            <v>m³</v>
          </cell>
          <cell r="E40">
            <v>75</v>
          </cell>
          <cell r="F40">
            <v>1576804.8</v>
          </cell>
          <cell r="G40">
            <v>323.60000000000002</v>
          </cell>
          <cell r="H40">
            <v>118260360</v>
          </cell>
          <cell r="I40">
            <v>24270</v>
          </cell>
        </row>
        <row r="41">
          <cell r="B41" t="str">
            <v>7</v>
          </cell>
          <cell r="C41" t="str">
            <v>PERNOS Y BARRAS DE ANCLAJE</v>
          </cell>
          <cell r="H41">
            <v>2730521639.3800001</v>
          </cell>
          <cell r="I41">
            <v>282922.69</v>
          </cell>
        </row>
        <row r="42">
          <cell r="A42">
            <v>27</v>
          </cell>
          <cell r="B42" t="str">
            <v>7.1</v>
          </cell>
          <cell r="C42" t="str">
            <v>Pernos tipo A1 y barras de anclaje en excavaciones en corte abierto y en superficies naturales del terreno</v>
          </cell>
          <cell r="D42" t="str">
            <v>m</v>
          </cell>
          <cell r="E42">
            <v>5631</v>
          </cell>
          <cell r="F42">
            <v>140798.14000000001</v>
          </cell>
          <cell r="G42">
            <v>15.03</v>
          </cell>
          <cell r="H42">
            <v>792834326.34000003</v>
          </cell>
          <cell r="I42">
            <v>84633.93</v>
          </cell>
        </row>
        <row r="43">
          <cell r="A43">
            <v>28</v>
          </cell>
          <cell r="B43" t="str">
            <v>7.2</v>
          </cell>
          <cell r="C43" t="str">
            <v>Pernos tipo A1 y barras de anclaje en excavaciones subterráneas</v>
          </cell>
          <cell r="D43" t="str">
            <v>m</v>
          </cell>
          <cell r="E43">
            <v>3004</v>
          </cell>
          <cell r="F43">
            <v>164454.35999999999</v>
          </cell>
          <cell r="G43">
            <v>22.79</v>
          </cell>
          <cell r="H43">
            <v>494020897.44</v>
          </cell>
          <cell r="I43">
            <v>68461.16</v>
          </cell>
        </row>
        <row r="44">
          <cell r="A44">
            <v>29</v>
          </cell>
          <cell r="B44" t="str">
            <v>7.7</v>
          </cell>
          <cell r="C44" t="str">
            <v>Barras de anclaje tipo D de 32 mm de diámetro</v>
          </cell>
          <cell r="D44" t="str">
            <v>m</v>
          </cell>
          <cell r="E44">
            <v>9320</v>
          </cell>
          <cell r="F44">
            <v>154899.82999999999</v>
          </cell>
          <cell r="G44">
            <v>13.93</v>
          </cell>
          <cell r="H44">
            <v>1443666415.5999999</v>
          </cell>
          <cell r="I44">
            <v>129827.6</v>
          </cell>
        </row>
        <row r="45">
          <cell r="B45" t="str">
            <v>8</v>
          </cell>
          <cell r="C45" t="str">
            <v>ARCOS DE ACERO ESTRUCTURAL</v>
          </cell>
          <cell r="H45">
            <v>116508478.75</v>
          </cell>
          <cell r="I45">
            <v>25402.5</v>
          </cell>
        </row>
        <row r="46">
          <cell r="A46">
            <v>30</v>
          </cell>
          <cell r="B46" t="str">
            <v>8.1</v>
          </cell>
          <cell r="C46" t="str">
            <v>Arcos de acero estructural</v>
          </cell>
          <cell r="D46" t="str">
            <v>kN</v>
          </cell>
          <cell r="E46">
            <v>125</v>
          </cell>
          <cell r="F46">
            <v>932067.83</v>
          </cell>
          <cell r="G46">
            <v>203.22</v>
          </cell>
          <cell r="H46">
            <v>116508478.75</v>
          </cell>
          <cell r="I46">
            <v>25402.5</v>
          </cell>
        </row>
        <row r="47">
          <cell r="B47" t="str">
            <v>9</v>
          </cell>
          <cell r="C47" t="str">
            <v>RELLENOS</v>
          </cell>
          <cell r="H47">
            <v>25532140.800000001</v>
          </cell>
          <cell r="I47">
            <v>11120.5</v>
          </cell>
        </row>
        <row r="48">
          <cell r="A48">
            <v>31</v>
          </cell>
          <cell r="B48" t="str">
            <v>9.1</v>
          </cell>
          <cell r="C48" t="str">
            <v>Relleno Tipo A</v>
          </cell>
          <cell r="D48" t="str">
            <v>m³</v>
          </cell>
          <cell r="E48">
            <v>515</v>
          </cell>
          <cell r="F48">
            <v>15736.32</v>
          </cell>
          <cell r="G48">
            <v>7.1</v>
          </cell>
          <cell r="H48">
            <v>8104204.7999999998</v>
          </cell>
          <cell r="I48">
            <v>3656.5</v>
          </cell>
        </row>
        <row r="49">
          <cell r="A49">
            <v>32</v>
          </cell>
          <cell r="B49" t="str">
            <v>9.2</v>
          </cell>
          <cell r="C49" t="str">
            <v>Relleno Tipo B</v>
          </cell>
          <cell r="D49" t="str">
            <v>m³</v>
          </cell>
          <cell r="E49">
            <v>600</v>
          </cell>
          <cell r="F49">
            <v>15736.32</v>
          </cell>
          <cell r="G49">
            <v>7.1</v>
          </cell>
          <cell r="H49">
            <v>9441792</v>
          </cell>
          <cell r="I49">
            <v>4260</v>
          </cell>
        </row>
        <row r="50">
          <cell r="A50">
            <v>33</v>
          </cell>
          <cell r="B50" t="str">
            <v>9.3</v>
          </cell>
          <cell r="C50" t="str">
            <v>Relleno Tipo C</v>
          </cell>
          <cell r="D50" t="str">
            <v>m³</v>
          </cell>
          <cell r="E50">
            <v>100</v>
          </cell>
          <cell r="F50">
            <v>15736.32</v>
          </cell>
          <cell r="G50">
            <v>7.1</v>
          </cell>
          <cell r="H50">
            <v>1573632</v>
          </cell>
          <cell r="I50">
            <v>710</v>
          </cell>
        </row>
        <row r="51">
          <cell r="A51">
            <v>34</v>
          </cell>
          <cell r="B51" t="str">
            <v>9.4</v>
          </cell>
          <cell r="C51" t="str">
            <v>Relleno Tipo D</v>
          </cell>
          <cell r="D51" t="str">
            <v>m³</v>
          </cell>
          <cell r="E51">
            <v>200</v>
          </cell>
          <cell r="F51">
            <v>15736.32</v>
          </cell>
          <cell r="G51">
            <v>7.1</v>
          </cell>
          <cell r="H51">
            <v>3147264</v>
          </cell>
          <cell r="I51">
            <v>1420</v>
          </cell>
        </row>
        <row r="52">
          <cell r="A52">
            <v>35</v>
          </cell>
          <cell r="B52" t="str">
            <v>9.5</v>
          </cell>
          <cell r="C52" t="str">
            <v>Relleno con gravilla o Tipo E</v>
          </cell>
          <cell r="D52" t="str">
            <v>m³</v>
          </cell>
          <cell r="E52">
            <v>100</v>
          </cell>
          <cell r="F52">
            <v>20326.080000000002</v>
          </cell>
          <cell r="G52">
            <v>5.19</v>
          </cell>
          <cell r="H52">
            <v>2032608</v>
          </cell>
          <cell r="I52">
            <v>519</v>
          </cell>
        </row>
        <row r="53">
          <cell r="A53">
            <v>36</v>
          </cell>
          <cell r="B53" t="str">
            <v>9.6</v>
          </cell>
          <cell r="C53" t="str">
            <v>Relleno impermeable para muros, fundaciones, zapatas y vigas</v>
          </cell>
          <cell r="D53" t="str">
            <v>m³</v>
          </cell>
          <cell r="E53">
            <v>500</v>
          </cell>
          <cell r="F53">
            <v>2465.2800000000002</v>
          </cell>
          <cell r="G53">
            <v>1.1100000000000001</v>
          </cell>
          <cell r="H53">
            <v>1232640</v>
          </cell>
          <cell r="I53">
            <v>555</v>
          </cell>
        </row>
        <row r="54">
          <cell r="B54" t="str">
            <v>10</v>
          </cell>
          <cell r="C54" t="str">
            <v>CONCRETO LANZADO</v>
          </cell>
          <cell r="H54">
            <v>1523791309.7299998</v>
          </cell>
          <cell r="I54">
            <v>378152.58999999997</v>
          </cell>
        </row>
        <row r="55">
          <cell r="B55" t="str">
            <v>10.1</v>
          </cell>
          <cell r="C55" t="str">
            <v>Concreto lanzado, en superficies de excavación en corte abierto</v>
          </cell>
          <cell r="D55">
            <v>0</v>
          </cell>
          <cell r="H55">
            <v>1156681418.0999999</v>
          </cell>
          <cell r="I55">
            <v>287023.62</v>
          </cell>
        </row>
        <row r="56">
          <cell r="A56">
            <v>37</v>
          </cell>
          <cell r="B56" t="str">
            <v>10.1.1</v>
          </cell>
          <cell r="C56" t="str">
            <v xml:space="preserve">En portales de túneles, galerías y ventanas </v>
          </cell>
          <cell r="D56" t="str">
            <v>m³</v>
          </cell>
          <cell r="E56">
            <v>100</v>
          </cell>
          <cell r="F56">
            <v>559594.30000000005</v>
          </cell>
          <cell r="G56">
            <v>138.86000000000001</v>
          </cell>
          <cell r="H56">
            <v>55959430</v>
          </cell>
          <cell r="I56">
            <v>13886</v>
          </cell>
        </row>
        <row r="57">
          <cell r="A57">
            <v>38</v>
          </cell>
          <cell r="B57" t="str">
            <v>10.1.2</v>
          </cell>
          <cell r="C57" t="str">
            <v>En los taludes de excavación y fundación del plinto y ataguía</v>
          </cell>
          <cell r="D57" t="str">
            <v>m³</v>
          </cell>
          <cell r="E57">
            <v>1942</v>
          </cell>
          <cell r="F57">
            <v>559594.30000000005</v>
          </cell>
          <cell r="G57">
            <v>138.86000000000001</v>
          </cell>
          <cell r="H57">
            <v>1086732130.5999999</v>
          </cell>
          <cell r="I57">
            <v>269666.12</v>
          </cell>
        </row>
        <row r="58">
          <cell r="A58">
            <v>39</v>
          </cell>
          <cell r="B58" t="str">
            <v>10.1.4</v>
          </cell>
          <cell r="C58" t="str">
            <v>En otras obras en corte abierto</v>
          </cell>
          <cell r="D58" t="str">
            <v>m³</v>
          </cell>
          <cell r="E58">
            <v>25</v>
          </cell>
          <cell r="F58">
            <v>559594.30000000005</v>
          </cell>
          <cell r="G58">
            <v>138.86000000000001</v>
          </cell>
          <cell r="H58">
            <v>13989857.5</v>
          </cell>
          <cell r="I58">
            <v>3471.5</v>
          </cell>
        </row>
        <row r="59">
          <cell r="A59">
            <v>40</v>
          </cell>
          <cell r="B59" t="str">
            <v>10.2</v>
          </cell>
          <cell r="C59" t="str">
            <v>Concreto lanzado en la fundación de la presa, ataguía y superficies naturales</v>
          </cell>
          <cell r="D59" t="str">
            <v>m³</v>
          </cell>
          <cell r="E59">
            <v>272</v>
          </cell>
          <cell r="F59">
            <v>559594.30000000005</v>
          </cell>
          <cell r="G59">
            <v>138.86000000000001</v>
          </cell>
          <cell r="H59">
            <v>152209649.59999999</v>
          </cell>
          <cell r="I59">
            <v>37769.919999999998</v>
          </cell>
        </row>
        <row r="60">
          <cell r="B60" t="str">
            <v>10.3</v>
          </cell>
          <cell r="C60" t="str">
            <v>Concreto lanzado en superficies de excavación subterránea</v>
          </cell>
          <cell r="D60">
            <v>0</v>
          </cell>
          <cell r="H60">
            <v>214900242.03</v>
          </cell>
          <cell r="I60">
            <v>53359.049999999996</v>
          </cell>
        </row>
        <row r="61">
          <cell r="A61">
            <v>41</v>
          </cell>
          <cell r="B61" t="str">
            <v>10.3.1</v>
          </cell>
          <cell r="C61" t="str">
            <v>En túneles, galerías y ventanas</v>
          </cell>
          <cell r="D61" t="str">
            <v>m³</v>
          </cell>
          <cell r="E61">
            <v>374</v>
          </cell>
          <cell r="F61">
            <v>564042.63</v>
          </cell>
          <cell r="G61">
            <v>140.05000000000001</v>
          </cell>
          <cell r="H61">
            <v>210951943.62</v>
          </cell>
          <cell r="I61">
            <v>52378.7</v>
          </cell>
        </row>
        <row r="62">
          <cell r="A62">
            <v>42</v>
          </cell>
          <cell r="B62" t="str">
            <v>10.3.2</v>
          </cell>
          <cell r="C62" t="str">
            <v>En pozos</v>
          </cell>
          <cell r="D62" t="str">
            <v>m³</v>
          </cell>
          <cell r="E62">
            <v>7</v>
          </cell>
          <cell r="F62">
            <v>564042.63</v>
          </cell>
          <cell r="G62">
            <v>140.05000000000001</v>
          </cell>
          <cell r="H62">
            <v>3948298.41</v>
          </cell>
          <cell r="I62">
            <v>980.35</v>
          </cell>
        </row>
        <row r="63">
          <cell r="B63" t="str">
            <v>11</v>
          </cell>
          <cell r="C63" t="str">
            <v>INYECCIONES A PRESION Y HUECOS DE DRENAJE</v>
          </cell>
          <cell r="H63">
            <v>6050186187.04</v>
          </cell>
          <cell r="I63">
            <v>1271573.7300000002</v>
          </cell>
        </row>
        <row r="64">
          <cell r="B64" t="str">
            <v>11.1</v>
          </cell>
          <cell r="C64" t="str">
            <v>Perforación de huecos desde superficie para  inyecciones en cualquier dirección:</v>
          </cell>
          <cell r="D64">
            <v>0</v>
          </cell>
          <cell r="H64">
            <v>3107805587.1999998</v>
          </cell>
          <cell r="I64">
            <v>686398.4</v>
          </cell>
        </row>
        <row r="65">
          <cell r="A65">
            <v>43</v>
          </cell>
          <cell r="B65" t="str">
            <v>11.1.1</v>
          </cell>
          <cell r="C65" t="str">
            <v>Perforación de huecos con profundidades hasta 15 m</v>
          </cell>
          <cell r="D65" t="str">
            <v xml:space="preserve">m  </v>
          </cell>
          <cell r="E65">
            <v>9620</v>
          </cell>
          <cell r="F65">
            <v>170861.96</v>
          </cell>
          <cell r="G65">
            <v>35.92</v>
          </cell>
          <cell r="H65">
            <v>1643692055.2</v>
          </cell>
          <cell r="I65">
            <v>345550.4</v>
          </cell>
        </row>
        <row r="66">
          <cell r="A66">
            <v>44</v>
          </cell>
          <cell r="B66" t="str">
            <v>11.1.2</v>
          </cell>
          <cell r="C66" t="str">
            <v>Perforación de huecos con profundidades mayores de 15 m y hasta 50 m</v>
          </cell>
          <cell r="D66" t="str">
            <v>m</v>
          </cell>
          <cell r="E66">
            <v>7500</v>
          </cell>
          <cell r="F66">
            <v>189340.48</v>
          </cell>
          <cell r="G66">
            <v>43.92</v>
          </cell>
          <cell r="H66">
            <v>1420053600</v>
          </cell>
          <cell r="I66">
            <v>329400</v>
          </cell>
        </row>
        <row r="67">
          <cell r="A67">
            <v>45</v>
          </cell>
          <cell r="B67" t="str">
            <v>11.1.3</v>
          </cell>
          <cell r="C67" t="str">
            <v>Perforación de huecos con profundidades mayores de 50 m y hasta 100 m</v>
          </cell>
          <cell r="D67" t="str">
            <v>m</v>
          </cell>
          <cell r="E67">
            <v>200</v>
          </cell>
          <cell r="F67">
            <v>220299.66</v>
          </cell>
          <cell r="G67">
            <v>57.24</v>
          </cell>
          <cell r="H67">
            <v>44059932</v>
          </cell>
          <cell r="I67">
            <v>11448</v>
          </cell>
        </row>
        <row r="68">
          <cell r="B68" t="str">
            <v>11.2</v>
          </cell>
          <cell r="C68" t="str">
            <v>Perforación de huecos desde excavaciones subterráneas para inyección en cualquier dirección</v>
          </cell>
          <cell r="D68">
            <v>0</v>
          </cell>
          <cell r="H68">
            <v>209689452</v>
          </cell>
          <cell r="I68">
            <v>55860</v>
          </cell>
        </row>
        <row r="69">
          <cell r="A69">
            <v>46</v>
          </cell>
          <cell r="B69" t="str">
            <v>11.2.1</v>
          </cell>
          <cell r="C69" t="str">
            <v>Perforación de huecos con profundidades hasta 25 m</v>
          </cell>
          <cell r="D69" t="str">
            <v>m</v>
          </cell>
          <cell r="E69">
            <v>525</v>
          </cell>
          <cell r="F69">
            <v>199704.24</v>
          </cell>
          <cell r="G69">
            <v>53.2</v>
          </cell>
          <cell r="H69">
            <v>104844726</v>
          </cell>
          <cell r="I69">
            <v>27930</v>
          </cell>
        </row>
        <row r="70">
          <cell r="A70">
            <v>47</v>
          </cell>
          <cell r="B70" t="str">
            <v>11.2.2</v>
          </cell>
          <cell r="C70" t="str">
            <v>Perforación de huecos con profundidades mayores de 25 m y hasta 50 m</v>
          </cell>
          <cell r="D70" t="str">
            <v>m</v>
          </cell>
          <cell r="E70">
            <v>525</v>
          </cell>
          <cell r="F70">
            <v>199704.24</v>
          </cell>
          <cell r="G70">
            <v>53.2</v>
          </cell>
          <cell r="H70">
            <v>104844726</v>
          </cell>
          <cell r="I70">
            <v>27930</v>
          </cell>
        </row>
        <row r="71">
          <cell r="B71" t="str">
            <v>11.3</v>
          </cell>
          <cell r="C71" t="str">
            <v>Perforación de huecos para exploración, para chequeo y para piezómetros de 76 mm de diámetro ó NQ en cualquier dirección y de 100 mm de diámetro para inclinómetros:</v>
          </cell>
          <cell r="D71">
            <v>0</v>
          </cell>
          <cell r="H71">
            <v>196362367.19999999</v>
          </cell>
          <cell r="I71">
            <v>52309.3</v>
          </cell>
        </row>
        <row r="72">
          <cell r="A72">
            <v>48</v>
          </cell>
          <cell r="B72" t="str">
            <v>11.3.1</v>
          </cell>
          <cell r="C72" t="str">
            <v xml:space="preserve">Perforación de huecos para exploración y chequeo  e instalación de piezómetros con profundidades hasta 50 m </v>
          </cell>
          <cell r="D72" t="str">
            <v>m</v>
          </cell>
          <cell r="E72">
            <v>360</v>
          </cell>
          <cell r="F72">
            <v>455274.72</v>
          </cell>
          <cell r="G72">
            <v>121.28</v>
          </cell>
          <cell r="H72">
            <v>163898899.19999999</v>
          </cell>
          <cell r="I72">
            <v>43660.800000000003</v>
          </cell>
        </row>
        <row r="73">
          <cell r="A73">
            <v>49</v>
          </cell>
          <cell r="B73" t="str">
            <v>11.3.2</v>
          </cell>
          <cell r="C73" t="str">
            <v>Perforación de huecos para exploración y chequeo  e instalación de piezómetros con profundidades mayores de 50 m y hasta 120 m</v>
          </cell>
          <cell r="D73" t="str">
            <v>m</v>
          </cell>
          <cell r="E73">
            <v>50</v>
          </cell>
          <cell r="F73">
            <v>455274.72</v>
          </cell>
          <cell r="G73">
            <v>121.28</v>
          </cell>
          <cell r="H73">
            <v>22763736</v>
          </cell>
          <cell r="I73">
            <v>6064</v>
          </cell>
        </row>
        <row r="74">
          <cell r="A74">
            <v>50</v>
          </cell>
          <cell r="B74" t="str">
            <v>11.3.3</v>
          </cell>
          <cell r="C74" t="str">
            <v xml:space="preserve">Perforación de huecos para inclinómetros con diámetro de 100 mm </v>
          </cell>
          <cell r="D74" t="str">
            <v>m</v>
          </cell>
          <cell r="E74">
            <v>150</v>
          </cell>
          <cell r="F74">
            <v>64664.88</v>
          </cell>
          <cell r="G74">
            <v>17.23</v>
          </cell>
          <cell r="H74">
            <v>9699732</v>
          </cell>
          <cell r="I74">
            <v>2584.5</v>
          </cell>
        </row>
        <row r="75">
          <cell r="B75" t="str">
            <v>11.5</v>
          </cell>
          <cell r="C75" t="str">
            <v>Perforación de huecos de drenaje en cualquier dirección desde obras  subterráneas</v>
          </cell>
          <cell r="H75">
            <v>543266976</v>
          </cell>
          <cell r="I75">
            <v>144732</v>
          </cell>
        </row>
        <row r="76">
          <cell r="A76">
            <v>51</v>
          </cell>
          <cell r="B76" t="str">
            <v>11.5.1</v>
          </cell>
          <cell r="C76" t="str">
            <v>Perforación de huecos hasta 25 m</v>
          </cell>
          <cell r="D76" t="str">
            <v>m</v>
          </cell>
          <cell r="E76">
            <v>1900</v>
          </cell>
          <cell r="F76">
            <v>194023.92</v>
          </cell>
          <cell r="G76">
            <v>51.69</v>
          </cell>
          <cell r="H76">
            <v>368645448</v>
          </cell>
          <cell r="I76">
            <v>98211</v>
          </cell>
        </row>
        <row r="77">
          <cell r="A77">
            <v>52</v>
          </cell>
          <cell r="B77" t="str">
            <v>11.5.2</v>
          </cell>
          <cell r="C77" t="str">
            <v>Perforación de huecos mayores de 25 m y hasta 50 m</v>
          </cell>
          <cell r="D77" t="str">
            <v>m</v>
          </cell>
          <cell r="E77">
            <v>900</v>
          </cell>
          <cell r="F77">
            <v>194023.92</v>
          </cell>
          <cell r="G77">
            <v>51.69</v>
          </cell>
          <cell r="H77">
            <v>174621528</v>
          </cell>
          <cell r="I77">
            <v>46521</v>
          </cell>
        </row>
        <row r="78">
          <cell r="A78">
            <v>53</v>
          </cell>
          <cell r="B78" t="str">
            <v>11.6</v>
          </cell>
          <cell r="C78" t="str">
            <v>Perforación de lagrimales</v>
          </cell>
          <cell r="D78" t="str">
            <v>m</v>
          </cell>
          <cell r="E78">
            <v>2427</v>
          </cell>
          <cell r="F78">
            <v>173264.4</v>
          </cell>
          <cell r="G78">
            <v>46.16</v>
          </cell>
          <cell r="H78">
            <v>420512698.80000001</v>
          </cell>
          <cell r="I78">
            <v>112030.32</v>
          </cell>
        </row>
        <row r="79">
          <cell r="B79" t="str">
            <v>11.7</v>
          </cell>
          <cell r="C79" t="str">
            <v>Perforación de huecos de drenaje desde la superficie en cualquier dirección</v>
          </cell>
          <cell r="D79">
            <v>0</v>
          </cell>
          <cell r="H79">
            <v>421608078.24000001</v>
          </cell>
          <cell r="I79">
            <v>112302.8</v>
          </cell>
        </row>
        <row r="80">
          <cell r="A80">
            <v>54</v>
          </cell>
          <cell r="B80" t="str">
            <v>11.7.1</v>
          </cell>
          <cell r="C80" t="str">
            <v>Perforación de huecos con profundidades hasta 15 m</v>
          </cell>
          <cell r="D80" t="str">
            <v>m</v>
          </cell>
          <cell r="E80">
            <v>2518</v>
          </cell>
          <cell r="F80">
            <v>167437.68</v>
          </cell>
          <cell r="G80">
            <v>44.6</v>
          </cell>
          <cell r="H80">
            <v>421608078.24000001</v>
          </cell>
          <cell r="I80">
            <v>112302.8</v>
          </cell>
        </row>
        <row r="81">
          <cell r="B81" t="str">
            <v>11.8</v>
          </cell>
          <cell r="C81" t="str">
            <v>Tubería para revestimiento y drenaje</v>
          </cell>
          <cell r="D81">
            <v>0</v>
          </cell>
          <cell r="H81">
            <v>96812064</v>
          </cell>
          <cell r="I81">
            <v>0</v>
          </cell>
        </row>
        <row r="82">
          <cell r="A82">
            <v>55</v>
          </cell>
          <cell r="B82" t="str">
            <v>11.8.2</v>
          </cell>
          <cell r="C82" t="str">
            <v>Tubería plástica para drenaje de 64 mm de diámetro</v>
          </cell>
          <cell r="D82" t="str">
            <v>m</v>
          </cell>
          <cell r="E82">
            <v>2518</v>
          </cell>
          <cell r="F82">
            <v>38448</v>
          </cell>
          <cell r="G82">
            <v>0</v>
          </cell>
          <cell r="H82">
            <v>96812064</v>
          </cell>
          <cell r="I82">
            <v>0</v>
          </cell>
        </row>
        <row r="83">
          <cell r="B83" t="str">
            <v>11.9</v>
          </cell>
          <cell r="C83" t="str">
            <v>Conexiones para inyecciones</v>
          </cell>
          <cell r="D83">
            <v>0</v>
          </cell>
          <cell r="H83">
            <v>103058453.5</v>
          </cell>
          <cell r="I83">
            <v>0</v>
          </cell>
        </row>
        <row r="84">
          <cell r="A84">
            <v>56</v>
          </cell>
          <cell r="B84" t="str">
            <v>11.9.1</v>
          </cell>
          <cell r="C84" t="str">
            <v>Conexiones para inyecciones desde la superficie</v>
          </cell>
          <cell r="D84" t="str">
            <v>un</v>
          </cell>
          <cell r="E84">
            <v>650</v>
          </cell>
          <cell r="F84">
            <v>152933.03</v>
          </cell>
          <cell r="G84">
            <v>0</v>
          </cell>
          <cell r="H84">
            <v>99406469.5</v>
          </cell>
          <cell r="I84">
            <v>0</v>
          </cell>
        </row>
        <row r="85">
          <cell r="A85">
            <v>57</v>
          </cell>
          <cell r="B85" t="str">
            <v>11.9.2</v>
          </cell>
          <cell r="C85" t="str">
            <v>Conexiones para inyecciones desde obras subterráneas</v>
          </cell>
          <cell r="D85" t="str">
            <v>un</v>
          </cell>
          <cell r="E85">
            <v>21</v>
          </cell>
          <cell r="F85">
            <v>173904</v>
          </cell>
          <cell r="G85">
            <v>0</v>
          </cell>
          <cell r="H85">
            <v>3651984</v>
          </cell>
          <cell r="I85">
            <v>0</v>
          </cell>
        </row>
        <row r="86">
          <cell r="A86">
            <v>58</v>
          </cell>
          <cell r="B86" t="str">
            <v>11.10</v>
          </cell>
          <cell r="C86" t="str">
            <v>Ensayos con agua a presión</v>
          </cell>
          <cell r="D86" t="str">
            <v>h</v>
          </cell>
          <cell r="E86">
            <v>200</v>
          </cell>
          <cell r="F86">
            <v>476832</v>
          </cell>
          <cell r="G86">
            <v>0</v>
          </cell>
          <cell r="H86">
            <v>95366400</v>
          </cell>
          <cell r="I86">
            <v>0</v>
          </cell>
        </row>
        <row r="87">
          <cell r="A87">
            <v>59</v>
          </cell>
          <cell r="B87" t="str">
            <v>11.11</v>
          </cell>
          <cell r="C87" t="str">
            <v>Inyecciones a presión</v>
          </cell>
          <cell r="D87" t="str">
            <v>Sacos de 0,5 kN (50 kg)</v>
          </cell>
          <cell r="E87">
            <v>18130</v>
          </cell>
          <cell r="F87">
            <v>47190.17</v>
          </cell>
          <cell r="G87">
            <v>5.26</v>
          </cell>
          <cell r="H87">
            <v>855557782.10000002</v>
          </cell>
          <cell r="I87">
            <v>95363.8</v>
          </cell>
        </row>
        <row r="88">
          <cell r="A88">
            <v>60</v>
          </cell>
          <cell r="B88" t="str">
            <v>11.13</v>
          </cell>
          <cell r="C88" t="str">
            <v>Suministro de superplastificante</v>
          </cell>
          <cell r="D88" t="str">
            <v>kN</v>
          </cell>
          <cell r="E88">
            <v>91</v>
          </cell>
          <cell r="F88">
            <v>0</v>
          </cell>
          <cell r="G88">
            <v>138.21</v>
          </cell>
          <cell r="H88">
            <v>0</v>
          </cell>
          <cell r="I88">
            <v>12577.11</v>
          </cell>
        </row>
        <row r="89">
          <cell r="A89">
            <v>61</v>
          </cell>
          <cell r="B89" t="str">
            <v>11.14</v>
          </cell>
          <cell r="C89" t="str">
            <v>Arena para inyecciones</v>
          </cell>
          <cell r="D89" t="str">
            <v>kN</v>
          </cell>
          <cell r="E89">
            <v>91</v>
          </cell>
          <cell r="F89">
            <v>1608</v>
          </cell>
          <cell r="G89">
            <v>0</v>
          </cell>
          <cell r="H89">
            <v>146328</v>
          </cell>
          <cell r="I89">
            <v>0</v>
          </cell>
        </row>
        <row r="90">
          <cell r="B90" t="str">
            <v>12</v>
          </cell>
          <cell r="C90" t="str">
            <v>RELLENOS PARA LA PRESA</v>
          </cell>
          <cell r="H90">
            <v>17334642496.400002</v>
          </cell>
          <cell r="I90">
            <v>6267548.9000000004</v>
          </cell>
        </row>
        <row r="91">
          <cell r="A91">
            <v>62</v>
          </cell>
          <cell r="B91" t="str">
            <v>12.1</v>
          </cell>
          <cell r="C91" t="str">
            <v>Relleno compactado para la Zona 1A de la presa</v>
          </cell>
          <cell r="D91" t="str">
            <v>m³</v>
          </cell>
          <cell r="E91">
            <v>19800</v>
          </cell>
          <cell r="F91">
            <v>9641.65</v>
          </cell>
          <cell r="G91">
            <v>3.86</v>
          </cell>
          <cell r="H91">
            <v>190904670</v>
          </cell>
          <cell r="I91">
            <v>76428</v>
          </cell>
        </row>
        <row r="92">
          <cell r="A92">
            <v>63</v>
          </cell>
          <cell r="B92" t="str">
            <v>12.2</v>
          </cell>
          <cell r="C92" t="str">
            <v>Relleno compactado para la Zona 2A de la presa</v>
          </cell>
          <cell r="D92" t="str">
            <v>m³</v>
          </cell>
          <cell r="E92">
            <v>15500</v>
          </cell>
          <cell r="F92">
            <v>27998.84</v>
          </cell>
          <cell r="G92">
            <v>6.25</v>
          </cell>
          <cell r="H92">
            <v>433982020</v>
          </cell>
          <cell r="I92">
            <v>96875</v>
          </cell>
        </row>
        <row r="93">
          <cell r="A93">
            <v>64</v>
          </cell>
          <cell r="B93" t="str">
            <v>12.3</v>
          </cell>
          <cell r="C93" t="str">
            <v>Relleno compactado para la Zona 2B de la presa</v>
          </cell>
          <cell r="D93" t="str">
            <v>m³</v>
          </cell>
          <cell r="E93">
            <v>199300</v>
          </cell>
          <cell r="F93">
            <v>17251.63</v>
          </cell>
          <cell r="G93">
            <v>5.71</v>
          </cell>
          <cell r="H93">
            <v>3438249859</v>
          </cell>
          <cell r="I93">
            <v>1138003</v>
          </cell>
        </row>
        <row r="94">
          <cell r="A94">
            <v>65</v>
          </cell>
          <cell r="B94" t="str">
            <v>12.4</v>
          </cell>
          <cell r="C94" t="str">
            <v>Relleno compactado para la Zona 3A de la presa</v>
          </cell>
          <cell r="D94" t="str">
            <v>m³</v>
          </cell>
          <cell r="E94">
            <v>137400</v>
          </cell>
          <cell r="F94">
            <v>15984.82</v>
          </cell>
          <cell r="G94">
            <v>5.27</v>
          </cell>
          <cell r="H94">
            <v>2196314268</v>
          </cell>
          <cell r="I94">
            <v>724098</v>
          </cell>
        </row>
        <row r="95">
          <cell r="A95">
            <v>66</v>
          </cell>
          <cell r="B95" t="str">
            <v>12.5</v>
          </cell>
          <cell r="C95" t="str">
            <v>Relleno compactado para la Zona 3B de la presa</v>
          </cell>
          <cell r="D95" t="str">
            <v>m³</v>
          </cell>
          <cell r="E95">
            <v>1890400</v>
          </cell>
          <cell r="F95">
            <v>2818.35</v>
          </cell>
          <cell r="G95">
            <v>1.1299999999999999</v>
          </cell>
          <cell r="H95">
            <v>5327808840</v>
          </cell>
          <cell r="I95">
            <v>2136152</v>
          </cell>
        </row>
        <row r="96">
          <cell r="A96">
            <v>67</v>
          </cell>
          <cell r="B96" t="str">
            <v>12.6</v>
          </cell>
          <cell r="C96" t="str">
            <v>Relleno compactado para la Zona 3C de la presa</v>
          </cell>
          <cell r="D96" t="str">
            <v>m³</v>
          </cell>
          <cell r="E96">
            <v>530300</v>
          </cell>
          <cell r="F96">
            <v>1324.77</v>
          </cell>
          <cell r="G96">
            <v>0.51</v>
          </cell>
          <cell r="H96">
            <v>702525531</v>
          </cell>
          <cell r="I96">
            <v>270453</v>
          </cell>
        </row>
        <row r="97">
          <cell r="A97">
            <v>68</v>
          </cell>
          <cell r="B97" t="str">
            <v>12.7</v>
          </cell>
          <cell r="C97" t="str">
            <v>Relleno compactado para la Zona 3D de la presa</v>
          </cell>
          <cell r="D97" t="str">
            <v>m³</v>
          </cell>
          <cell r="E97">
            <v>1256500</v>
          </cell>
          <cell r="F97">
            <v>2528.34</v>
          </cell>
          <cell r="G97">
            <v>1.01</v>
          </cell>
          <cell r="H97">
            <v>3176859210</v>
          </cell>
          <cell r="I97">
            <v>1269065</v>
          </cell>
        </row>
        <row r="98">
          <cell r="A98">
            <v>69</v>
          </cell>
          <cell r="B98" t="str">
            <v>12.8</v>
          </cell>
          <cell r="C98" t="str">
            <v>Relleno compactado para la Zona 4 de la presa</v>
          </cell>
          <cell r="D98" t="str">
            <v>m³</v>
          </cell>
          <cell r="E98">
            <v>108100</v>
          </cell>
          <cell r="F98">
            <v>15201.96</v>
          </cell>
          <cell r="G98">
            <v>5.05</v>
          </cell>
          <cell r="H98">
            <v>1643331876</v>
          </cell>
          <cell r="I98">
            <v>545905</v>
          </cell>
        </row>
        <row r="99">
          <cell r="A99">
            <v>70</v>
          </cell>
          <cell r="B99" t="str">
            <v>12.9</v>
          </cell>
          <cell r="C99" t="str">
            <v>Apiques para ensayos en el relleno de la presa</v>
          </cell>
          <cell r="D99" t="str">
            <v>m³</v>
          </cell>
          <cell r="E99">
            <v>2100</v>
          </cell>
          <cell r="F99">
            <v>32784</v>
          </cell>
          <cell r="G99">
            <v>0</v>
          </cell>
          <cell r="H99">
            <v>68846400</v>
          </cell>
          <cell r="I99">
            <v>0</v>
          </cell>
        </row>
        <row r="100">
          <cell r="A100">
            <v>71</v>
          </cell>
          <cell r="B100" t="str">
            <v>12.10</v>
          </cell>
          <cell r="C100" t="str">
            <v>Relleno con mortero para la fundación de la presa y otras estructuras</v>
          </cell>
          <cell r="D100" t="str">
            <v>m³</v>
          </cell>
          <cell r="E100">
            <v>330</v>
          </cell>
          <cell r="F100">
            <v>472181.28</v>
          </cell>
          <cell r="G100">
            <v>32.03</v>
          </cell>
          <cell r="H100">
            <v>155819822.40000001</v>
          </cell>
          <cell r="I100">
            <v>10569.9</v>
          </cell>
        </row>
        <row r="101">
          <cell r="B101" t="str">
            <v>13</v>
          </cell>
          <cell r="C101" t="str">
            <v>CONCRETO CONVENCIONAL</v>
          </cell>
          <cell r="H101">
            <v>28187691760.919998</v>
          </cell>
          <cell r="I101">
            <v>1689163.91</v>
          </cell>
        </row>
        <row r="102">
          <cell r="B102" t="str">
            <v>13.1</v>
          </cell>
          <cell r="C102" t="str">
            <v>Concretos para la presa</v>
          </cell>
          <cell r="H102">
            <v>22261696988.759998</v>
          </cell>
          <cell r="I102">
            <v>1570352.48</v>
          </cell>
        </row>
        <row r="103">
          <cell r="A103">
            <v>72</v>
          </cell>
          <cell r="B103" t="str">
            <v>13.1.1</v>
          </cell>
          <cell r="C103" t="str">
            <v>Concreto extrudado para el bordillo de la cara de la presa</v>
          </cell>
          <cell r="D103" t="str">
            <v>m²</v>
          </cell>
          <cell r="E103">
            <v>53730</v>
          </cell>
          <cell r="F103">
            <v>31752.05</v>
          </cell>
          <cell r="G103">
            <v>3.78</v>
          </cell>
          <cell r="H103">
            <v>1706037646.5</v>
          </cell>
          <cell r="I103">
            <v>203099.4</v>
          </cell>
        </row>
        <row r="104">
          <cell r="A104">
            <v>73</v>
          </cell>
          <cell r="B104" t="str">
            <v>13.1.2</v>
          </cell>
          <cell r="C104" t="str">
            <v>Concreto clase H para la cara de concreto y  el plinto</v>
          </cell>
          <cell r="D104" t="str">
            <v>m³</v>
          </cell>
          <cell r="E104">
            <v>25590</v>
          </cell>
          <cell r="F104">
            <v>568122.75</v>
          </cell>
          <cell r="G104">
            <v>37.479999999999997</v>
          </cell>
          <cell r="H104">
            <v>14538261172.5</v>
          </cell>
          <cell r="I104">
            <v>959113.2</v>
          </cell>
        </row>
        <row r="105">
          <cell r="A105">
            <v>74</v>
          </cell>
          <cell r="B105" t="str">
            <v>13.1.3</v>
          </cell>
          <cell r="C105" t="str">
            <v>Concreto clase I para los muros parapeto</v>
          </cell>
          <cell r="D105" t="str">
            <v>m³</v>
          </cell>
          <cell r="E105">
            <v>3455</v>
          </cell>
          <cell r="F105">
            <v>1249607.52</v>
          </cell>
          <cell r="G105">
            <v>84.76</v>
          </cell>
          <cell r="H105">
            <v>4317393981.6000004</v>
          </cell>
          <cell r="I105">
            <v>292845.8</v>
          </cell>
        </row>
        <row r="106">
          <cell r="A106">
            <v>75</v>
          </cell>
          <cell r="B106" t="str">
            <v>13.1.4</v>
          </cell>
          <cell r="C106" t="str">
            <v>Concreto dental clase G para la cimentación de la presa y vertedero</v>
          </cell>
          <cell r="D106" t="str">
            <v>m³</v>
          </cell>
          <cell r="E106">
            <v>5088</v>
          </cell>
          <cell r="F106">
            <v>334120.32000000001</v>
          </cell>
          <cell r="G106">
            <v>22.66</v>
          </cell>
          <cell r="H106">
            <v>1700004188.1600001</v>
          </cell>
          <cell r="I106">
            <v>115294.08</v>
          </cell>
        </row>
        <row r="107">
          <cell r="B107" t="str">
            <v>13.6</v>
          </cell>
          <cell r="C107" t="str">
            <v>Concretos para obras de aducción</v>
          </cell>
          <cell r="H107">
            <v>24846019.199999999</v>
          </cell>
          <cell r="I107">
            <v>1685.2</v>
          </cell>
        </row>
        <row r="108">
          <cell r="A108">
            <v>76</v>
          </cell>
          <cell r="B108" t="str">
            <v>13.6.7</v>
          </cell>
          <cell r="C108" t="str">
            <v>Concreto clase H para muros en portales</v>
          </cell>
          <cell r="D108" t="str">
            <v>m³</v>
          </cell>
          <cell r="E108">
            <v>20</v>
          </cell>
          <cell r="F108">
            <v>1242300.96</v>
          </cell>
          <cell r="G108">
            <v>84.26</v>
          </cell>
          <cell r="H108">
            <v>24846019.199999999</v>
          </cell>
          <cell r="I108">
            <v>1685.2</v>
          </cell>
        </row>
        <row r="109">
          <cell r="B109" t="str">
            <v>13.16</v>
          </cell>
          <cell r="C109" t="str">
            <v>Concretos para Otras Obras</v>
          </cell>
          <cell r="H109">
            <v>1659800357.76</v>
          </cell>
          <cell r="I109">
            <v>112586.23</v>
          </cell>
        </row>
        <row r="110">
          <cell r="A110">
            <v>77</v>
          </cell>
          <cell r="B110" t="str">
            <v>13.16.1</v>
          </cell>
          <cell r="C110" t="str">
            <v>Concreto clase I para canales y cunetas</v>
          </cell>
          <cell r="D110" t="str">
            <v>m³</v>
          </cell>
          <cell r="E110">
            <v>200</v>
          </cell>
          <cell r="F110">
            <v>1498443.36</v>
          </cell>
          <cell r="G110">
            <v>101.64</v>
          </cell>
          <cell r="H110">
            <v>299688672</v>
          </cell>
          <cell r="I110">
            <v>20328</v>
          </cell>
        </row>
        <row r="111">
          <cell r="A111">
            <v>78</v>
          </cell>
          <cell r="B111" t="str">
            <v>13.16.3</v>
          </cell>
          <cell r="C111" t="str">
            <v>Concreto clase I para estructuras de las obras de urbanismo exteriores en la plazoleta a la elevación 688,000 y casetas de instrumentación, protección de instrumentos, vertederos y mojones en la zona de la presa</v>
          </cell>
          <cell r="D111" t="str">
            <v>m³</v>
          </cell>
          <cell r="E111">
            <v>263</v>
          </cell>
          <cell r="F111">
            <v>1448412</v>
          </cell>
          <cell r="G111">
            <v>98.25</v>
          </cell>
          <cell r="H111">
            <v>380932356</v>
          </cell>
          <cell r="I111">
            <v>25839.75</v>
          </cell>
        </row>
        <row r="112">
          <cell r="A112">
            <v>79</v>
          </cell>
          <cell r="B112" t="str">
            <v>13.16.4</v>
          </cell>
          <cell r="C112" t="str">
            <v>Concreto clase H para la cimentación de los cerramientos en malla eslabonada y para los sardineles de la caseta de vigilancia</v>
          </cell>
          <cell r="D112" t="str">
            <v>m³</v>
          </cell>
          <cell r="E112">
            <v>29</v>
          </cell>
          <cell r="F112">
            <v>2081069.28</v>
          </cell>
          <cell r="G112">
            <v>141.16</v>
          </cell>
          <cell r="H112">
            <v>60351009.119999997</v>
          </cell>
          <cell r="I112">
            <v>4093.64</v>
          </cell>
        </row>
        <row r="113">
          <cell r="A113">
            <v>80</v>
          </cell>
          <cell r="B113" t="str">
            <v>13.16.5</v>
          </cell>
          <cell r="C113" t="str">
            <v>Concreto clase H para el revestimiento del pozo de conexión con el túnel de desviación</v>
          </cell>
          <cell r="D113" t="str">
            <v>m³</v>
          </cell>
          <cell r="E113">
            <v>30</v>
          </cell>
          <cell r="F113">
            <v>1317203.52</v>
          </cell>
          <cell r="G113">
            <v>89.35</v>
          </cell>
          <cell r="H113">
            <v>39516105.600000001</v>
          </cell>
          <cell r="I113">
            <v>2680.5</v>
          </cell>
        </row>
        <row r="114">
          <cell r="A114">
            <v>81</v>
          </cell>
          <cell r="B114" t="str">
            <v>13.16.6</v>
          </cell>
          <cell r="C114" t="str">
            <v>Concreto clase H para el revestimiento y los tapones de las galerías de investigación</v>
          </cell>
          <cell r="D114" t="str">
            <v>m³</v>
          </cell>
          <cell r="E114">
            <v>314</v>
          </cell>
          <cell r="F114">
            <v>1589362.56</v>
          </cell>
          <cell r="G114">
            <v>107.81</v>
          </cell>
          <cell r="H114">
            <v>499059843.83999997</v>
          </cell>
          <cell r="I114">
            <v>33852.339999999997</v>
          </cell>
        </row>
        <row r="115">
          <cell r="A115">
            <v>82</v>
          </cell>
          <cell r="B115" t="str">
            <v>13.16.7</v>
          </cell>
          <cell r="C115" t="str">
            <v>Concreto clase H para las soleras de las galerías de investigación y de inyección y drenaje de la presa</v>
          </cell>
          <cell r="D115" t="str">
            <v>m³</v>
          </cell>
          <cell r="E115">
            <v>520</v>
          </cell>
          <cell r="F115">
            <v>731254.56</v>
          </cell>
          <cell r="G115">
            <v>49.6</v>
          </cell>
          <cell r="H115">
            <v>380252371.19999999</v>
          </cell>
          <cell r="I115">
            <v>25792</v>
          </cell>
        </row>
        <row r="116">
          <cell r="B116" t="str">
            <v>13.17</v>
          </cell>
          <cell r="C116" t="str">
            <v xml:space="preserve">Items comunes para todas las obras </v>
          </cell>
          <cell r="H116">
            <v>4241348395.1999998</v>
          </cell>
          <cell r="I116">
            <v>4540</v>
          </cell>
        </row>
        <row r="117">
          <cell r="B117" t="str">
            <v>13.17.6</v>
          </cell>
          <cell r="C117" t="str">
            <v>Sellos de PVC</v>
          </cell>
          <cell r="H117">
            <v>28129560</v>
          </cell>
          <cell r="I117">
            <v>0</v>
          </cell>
        </row>
        <row r="118">
          <cell r="A118">
            <v>83</v>
          </cell>
          <cell r="B118" t="str">
            <v>13.17.6.2</v>
          </cell>
          <cell r="C118" t="str">
            <v>Sellos de PVC tipo II</v>
          </cell>
          <cell r="D118" t="str">
            <v>m</v>
          </cell>
          <cell r="E118">
            <v>165</v>
          </cell>
          <cell r="F118">
            <v>58008</v>
          </cell>
          <cell r="G118">
            <v>0</v>
          </cell>
          <cell r="H118">
            <v>9571320</v>
          </cell>
          <cell r="I118">
            <v>0</v>
          </cell>
        </row>
        <row r="119">
          <cell r="A119">
            <v>84</v>
          </cell>
          <cell r="B119" t="str">
            <v>13.17.6.3</v>
          </cell>
          <cell r="C119" t="str">
            <v>Sellos de PVC tipo III</v>
          </cell>
          <cell r="D119" t="str">
            <v>m</v>
          </cell>
          <cell r="E119">
            <v>460</v>
          </cell>
          <cell r="F119">
            <v>40344</v>
          </cell>
          <cell r="G119">
            <v>0</v>
          </cell>
          <cell r="H119">
            <v>18558240</v>
          </cell>
          <cell r="I119">
            <v>0</v>
          </cell>
        </row>
        <row r="120">
          <cell r="B120" t="str">
            <v>13.17.7</v>
          </cell>
          <cell r="C120" t="str">
            <v>Sellos de acero para juntas:</v>
          </cell>
          <cell r="H120">
            <v>219468360</v>
          </cell>
          <cell r="I120">
            <v>0</v>
          </cell>
        </row>
        <row r="121">
          <cell r="A121">
            <v>85</v>
          </cell>
          <cell r="B121" t="str">
            <v>13.17.7.1</v>
          </cell>
          <cell r="C121" t="str">
            <v>Tipo M1</v>
          </cell>
          <cell r="D121" t="str">
            <v>m</v>
          </cell>
          <cell r="E121">
            <v>5140</v>
          </cell>
          <cell r="F121">
            <v>32904</v>
          </cell>
          <cell r="G121">
            <v>0</v>
          </cell>
          <cell r="H121">
            <v>169126560</v>
          </cell>
          <cell r="I121">
            <v>0</v>
          </cell>
        </row>
        <row r="122">
          <cell r="A122">
            <v>86</v>
          </cell>
          <cell r="B122" t="str">
            <v>13.17.7.2</v>
          </cell>
          <cell r="C122" t="str">
            <v>Tipo M2</v>
          </cell>
          <cell r="D122" t="str">
            <v>m</v>
          </cell>
          <cell r="E122">
            <v>730</v>
          </cell>
          <cell r="F122">
            <v>43344</v>
          </cell>
          <cell r="G122">
            <v>0</v>
          </cell>
          <cell r="H122">
            <v>31641120</v>
          </cell>
          <cell r="I122">
            <v>0</v>
          </cell>
        </row>
        <row r="123">
          <cell r="A123">
            <v>87</v>
          </cell>
          <cell r="B123" t="str">
            <v>13.17.7.3</v>
          </cell>
          <cell r="C123" t="str">
            <v>Tipo M3</v>
          </cell>
          <cell r="D123" t="str">
            <v>m</v>
          </cell>
          <cell r="E123">
            <v>445</v>
          </cell>
          <cell r="F123">
            <v>42024</v>
          </cell>
          <cell r="G123">
            <v>0</v>
          </cell>
          <cell r="H123">
            <v>18700680</v>
          </cell>
          <cell r="I123">
            <v>0</v>
          </cell>
        </row>
        <row r="124">
          <cell r="A124">
            <v>88</v>
          </cell>
          <cell r="B124" t="str">
            <v>13.17.9</v>
          </cell>
          <cell r="C124" t="str">
            <v xml:space="preserve">Pintura antiadherente para juntas </v>
          </cell>
          <cell r="D124" t="str">
            <v>m²</v>
          </cell>
          <cell r="E124">
            <v>1970</v>
          </cell>
          <cell r="F124">
            <v>7464</v>
          </cell>
          <cell r="G124">
            <v>0</v>
          </cell>
          <cell r="H124">
            <v>14704080</v>
          </cell>
          <cell r="I124">
            <v>0</v>
          </cell>
        </row>
        <row r="125">
          <cell r="B125" t="str">
            <v>13.17.10</v>
          </cell>
          <cell r="C125" t="str">
            <v>Material sellante para juntas:</v>
          </cell>
          <cell r="H125">
            <v>91219200</v>
          </cell>
          <cell r="I125">
            <v>0</v>
          </cell>
        </row>
        <row r="126">
          <cell r="A126">
            <v>89</v>
          </cell>
          <cell r="B126" t="str">
            <v>13.17.10.3</v>
          </cell>
          <cell r="C126" t="str">
            <v>Ceniza volante o "fly ash"</v>
          </cell>
          <cell r="D126" t="str">
            <v>m³</v>
          </cell>
          <cell r="E126">
            <v>80</v>
          </cell>
          <cell r="F126">
            <v>1140240</v>
          </cell>
          <cell r="G126">
            <v>0</v>
          </cell>
          <cell r="H126">
            <v>91219200</v>
          </cell>
          <cell r="I126">
            <v>0</v>
          </cell>
        </row>
        <row r="127">
          <cell r="A127">
            <v>90</v>
          </cell>
          <cell r="B127" t="str">
            <v>13.17.12</v>
          </cell>
          <cell r="C127" t="str">
            <v>Tratamiento con Sikadur 32 Primer o similar</v>
          </cell>
          <cell r="D127" t="str">
            <v>m²</v>
          </cell>
          <cell r="E127">
            <v>1190</v>
          </cell>
          <cell r="F127">
            <v>114192</v>
          </cell>
          <cell r="G127">
            <v>0</v>
          </cell>
          <cell r="H127">
            <v>135888480</v>
          </cell>
          <cell r="I127">
            <v>0</v>
          </cell>
        </row>
        <row r="128">
          <cell r="A128">
            <v>91</v>
          </cell>
          <cell r="B128" t="str">
            <v>13.17.13</v>
          </cell>
          <cell r="C128" t="str">
            <v>Adhesivo epóxico Sikadur 31-Ahesivo o similar</v>
          </cell>
          <cell r="D128" t="str">
            <v>kN</v>
          </cell>
          <cell r="E128">
            <v>18</v>
          </cell>
          <cell r="F128">
            <v>5417904</v>
          </cell>
          <cell r="G128">
            <v>0</v>
          </cell>
          <cell r="H128">
            <v>97522272</v>
          </cell>
          <cell r="I128">
            <v>0</v>
          </cell>
        </row>
        <row r="129">
          <cell r="B129" t="str">
            <v>13.17.15</v>
          </cell>
          <cell r="C129" t="str">
            <v>Material llenante para juntas:</v>
          </cell>
          <cell r="H129">
            <v>288243216</v>
          </cell>
          <cell r="I129">
            <v>0</v>
          </cell>
        </row>
        <row r="130">
          <cell r="A130">
            <v>92</v>
          </cell>
          <cell r="B130" t="str">
            <v>13.17.15.1</v>
          </cell>
          <cell r="C130" t="str">
            <v>Icopor</v>
          </cell>
          <cell r="D130" t="str">
            <v>dm³</v>
          </cell>
          <cell r="E130">
            <v>3750</v>
          </cell>
          <cell r="F130">
            <v>360</v>
          </cell>
          <cell r="G130">
            <v>0</v>
          </cell>
          <cell r="H130">
            <v>1350000</v>
          </cell>
          <cell r="I130">
            <v>0</v>
          </cell>
        </row>
        <row r="131">
          <cell r="A131">
            <v>93</v>
          </cell>
          <cell r="B131" t="str">
            <v>13.17.15.2</v>
          </cell>
          <cell r="C131" t="str">
            <v>Relleno de madera Abarco (e=12 mm)</v>
          </cell>
          <cell r="D131" t="str">
            <v>m²</v>
          </cell>
          <cell r="E131">
            <v>275</v>
          </cell>
          <cell r="F131">
            <v>120744</v>
          </cell>
          <cell r="G131">
            <v>0</v>
          </cell>
          <cell r="H131">
            <v>33204600</v>
          </cell>
          <cell r="I131">
            <v>0</v>
          </cell>
        </row>
        <row r="132">
          <cell r="A132">
            <v>94</v>
          </cell>
          <cell r="B132" t="str">
            <v>13.17.15.3</v>
          </cell>
          <cell r="C132" t="str">
            <v>Bulbos de neopreno de 12 mm x 45 mm</v>
          </cell>
          <cell r="D132" t="str">
            <v>m</v>
          </cell>
          <cell r="E132">
            <v>4150</v>
          </cell>
          <cell r="F132">
            <v>34656</v>
          </cell>
          <cell r="G132">
            <v>0</v>
          </cell>
          <cell r="H132">
            <v>143822400</v>
          </cell>
          <cell r="I132">
            <v>0</v>
          </cell>
        </row>
        <row r="133">
          <cell r="A133">
            <v>95</v>
          </cell>
          <cell r="B133" t="str">
            <v>13.17.15.4</v>
          </cell>
          <cell r="C133" t="str">
            <v>Cilindros de neopreno Ø = 12 mm</v>
          </cell>
          <cell r="D133" t="str">
            <v>m</v>
          </cell>
          <cell r="E133">
            <v>1400</v>
          </cell>
          <cell r="F133">
            <v>5352</v>
          </cell>
          <cell r="G133">
            <v>0</v>
          </cell>
          <cell r="H133">
            <v>7492800</v>
          </cell>
          <cell r="I133">
            <v>0</v>
          </cell>
        </row>
        <row r="134">
          <cell r="A134">
            <v>96</v>
          </cell>
          <cell r="B134" t="str">
            <v>13.17.15.5</v>
          </cell>
          <cell r="C134" t="str">
            <v>Poliuretano líquido o similar</v>
          </cell>
          <cell r="D134" t="str">
            <v>m³</v>
          </cell>
          <cell r="E134">
            <v>3</v>
          </cell>
          <cell r="F134">
            <v>34124472</v>
          </cell>
          <cell r="G134">
            <v>0</v>
          </cell>
          <cell r="H134">
            <v>102373416</v>
          </cell>
          <cell r="I134">
            <v>0</v>
          </cell>
        </row>
        <row r="135">
          <cell r="B135" t="str">
            <v>13.17.17</v>
          </cell>
          <cell r="C135" t="str">
            <v>Sellos de cobre para juntas</v>
          </cell>
          <cell r="H135">
            <v>2240886120</v>
          </cell>
          <cell r="I135">
            <v>0</v>
          </cell>
        </row>
        <row r="136">
          <cell r="A136">
            <v>97</v>
          </cell>
          <cell r="B136" t="str">
            <v>13.17.17.1</v>
          </cell>
          <cell r="C136" t="str">
            <v>Tipo A</v>
          </cell>
          <cell r="D136" t="str">
            <v>m</v>
          </cell>
          <cell r="E136">
            <v>3740</v>
          </cell>
          <cell r="F136">
            <v>455928</v>
          </cell>
          <cell r="G136">
            <v>0</v>
          </cell>
          <cell r="H136">
            <v>1705170720</v>
          </cell>
          <cell r="I136">
            <v>0</v>
          </cell>
        </row>
        <row r="137">
          <cell r="A137">
            <v>98</v>
          </cell>
          <cell r="B137" t="str">
            <v>13.17.17.2</v>
          </cell>
          <cell r="C137" t="str">
            <v>Tipo B</v>
          </cell>
          <cell r="D137" t="str">
            <v>m</v>
          </cell>
          <cell r="E137">
            <v>730</v>
          </cell>
          <cell r="F137">
            <v>455928</v>
          </cell>
          <cell r="G137">
            <v>0</v>
          </cell>
          <cell r="H137">
            <v>332827440</v>
          </cell>
          <cell r="I137">
            <v>0</v>
          </cell>
        </row>
        <row r="138">
          <cell r="A138">
            <v>99</v>
          </cell>
          <cell r="B138" t="str">
            <v>13.17.17.3</v>
          </cell>
          <cell r="C138" t="str">
            <v>Tipo C</v>
          </cell>
          <cell r="D138" t="str">
            <v>m</v>
          </cell>
          <cell r="E138">
            <v>445</v>
          </cell>
          <cell r="F138">
            <v>455928</v>
          </cell>
          <cell r="G138">
            <v>0</v>
          </cell>
          <cell r="H138">
            <v>202887960</v>
          </cell>
          <cell r="I138">
            <v>0</v>
          </cell>
        </row>
        <row r="139">
          <cell r="B139" t="str">
            <v>13.17.18</v>
          </cell>
          <cell r="C139" t="str">
            <v>Bandas de PVC</v>
          </cell>
          <cell r="H139">
            <v>648159840</v>
          </cell>
          <cell r="I139">
            <v>0</v>
          </cell>
        </row>
        <row r="140">
          <cell r="A140">
            <v>100</v>
          </cell>
          <cell r="B140" t="str">
            <v>13.17.18.1</v>
          </cell>
          <cell r="C140" t="str">
            <v>Tipo A</v>
          </cell>
          <cell r="D140" t="str">
            <v>m</v>
          </cell>
          <cell r="E140">
            <v>7625</v>
          </cell>
          <cell r="F140">
            <v>80352</v>
          </cell>
          <cell r="G140">
            <v>0</v>
          </cell>
          <cell r="H140">
            <v>612684000</v>
          </cell>
          <cell r="I140">
            <v>0</v>
          </cell>
        </row>
        <row r="141">
          <cell r="A141">
            <v>101</v>
          </cell>
          <cell r="B141" t="str">
            <v>13.17.18.2</v>
          </cell>
          <cell r="C141" t="str">
            <v>Tipo B</v>
          </cell>
          <cell r="D141" t="str">
            <v>m</v>
          </cell>
          <cell r="E141">
            <v>720</v>
          </cell>
          <cell r="F141">
            <v>49272</v>
          </cell>
          <cell r="G141">
            <v>0</v>
          </cell>
          <cell r="H141">
            <v>35475840</v>
          </cell>
          <cell r="I141">
            <v>0</v>
          </cell>
        </row>
        <row r="142">
          <cell r="B142" t="str">
            <v>13.17.19</v>
          </cell>
          <cell r="C142" t="str">
            <v>Elementos metálicos de fijación para juntas de la presa</v>
          </cell>
          <cell r="H142">
            <v>462535027.19999999</v>
          </cell>
          <cell r="I142">
            <v>4540</v>
          </cell>
        </row>
        <row r="143">
          <cell r="A143">
            <v>102</v>
          </cell>
          <cell r="B143" t="str">
            <v>13.17.19.1</v>
          </cell>
          <cell r="C143" t="str">
            <v>Ángulos de 40 mm x 40 mm x 5 mm</v>
          </cell>
          <cell r="D143" t="str">
            <v>kN</v>
          </cell>
          <cell r="E143">
            <v>200</v>
          </cell>
          <cell r="F143">
            <v>2173032</v>
          </cell>
          <cell r="G143">
            <v>0</v>
          </cell>
          <cell r="H143">
            <v>434606400</v>
          </cell>
          <cell r="I143">
            <v>0</v>
          </cell>
        </row>
        <row r="144">
          <cell r="A144">
            <v>103</v>
          </cell>
          <cell r="B144" t="str">
            <v>13.17.19.2</v>
          </cell>
          <cell r="C144" t="str">
            <v>Pernos de fijación</v>
          </cell>
          <cell r="D144" t="str">
            <v>un</v>
          </cell>
          <cell r="E144">
            <v>18160</v>
          </cell>
          <cell r="F144">
            <v>1537.92</v>
          </cell>
          <cell r="G144">
            <v>0.25</v>
          </cell>
          <cell r="H144">
            <v>27928627.199999999</v>
          </cell>
          <cell r="I144">
            <v>4540</v>
          </cell>
        </row>
        <row r="145">
          <cell r="A145">
            <v>104</v>
          </cell>
          <cell r="B145" t="str">
            <v>13.17.20</v>
          </cell>
          <cell r="C145" t="str">
            <v>Mezcla de arena asfáltica</v>
          </cell>
          <cell r="D145" t="str">
            <v>m³</v>
          </cell>
          <cell r="E145">
            <v>30</v>
          </cell>
          <cell r="F145">
            <v>486408</v>
          </cell>
          <cell r="G145">
            <v>0</v>
          </cell>
          <cell r="H145">
            <v>14592240</v>
          </cell>
          <cell r="I145">
            <v>0</v>
          </cell>
        </row>
        <row r="146">
          <cell r="B146" t="str">
            <v>15</v>
          </cell>
          <cell r="C146" t="str">
            <v>ACERO DE REFUERZO</v>
          </cell>
          <cell r="H146">
            <v>11729988037.559999</v>
          </cell>
          <cell r="I146">
            <v>81104.83</v>
          </cell>
        </row>
        <row r="147">
          <cell r="A147">
            <v>105</v>
          </cell>
          <cell r="B147" t="str">
            <v>15.1</v>
          </cell>
          <cell r="C147" t="str">
            <v>Acero de refuerzo grado 60 - fy=420MPa</v>
          </cell>
          <cell r="D147" t="str">
            <v>kN</v>
          </cell>
          <cell r="E147">
            <v>24098</v>
          </cell>
          <cell r="F147">
            <v>472882.72</v>
          </cell>
          <cell r="G147">
            <v>3.3</v>
          </cell>
          <cell r="H147">
            <v>11395527786.559999</v>
          </cell>
          <cell r="I147">
            <v>79523.399999999994</v>
          </cell>
        </row>
        <row r="148">
          <cell r="A148">
            <v>106</v>
          </cell>
          <cell r="B148" t="str">
            <v>15.2</v>
          </cell>
          <cell r="C148" t="str">
            <v>Acero de refuerzo tipo A-37 - fy=240 MPa</v>
          </cell>
          <cell r="D148" t="str">
            <v>kN</v>
          </cell>
          <cell r="E148">
            <v>191</v>
          </cell>
          <cell r="F148">
            <v>472882.72</v>
          </cell>
          <cell r="G148">
            <v>3.3</v>
          </cell>
          <cell r="H148">
            <v>90320599.519999996</v>
          </cell>
          <cell r="I148">
            <v>630.29999999999995</v>
          </cell>
        </row>
        <row r="149">
          <cell r="B149" t="str">
            <v>15.5</v>
          </cell>
          <cell r="C149" t="str">
            <v>Malla electrosoldada:</v>
          </cell>
          <cell r="H149">
            <v>244139651.47999999</v>
          </cell>
          <cell r="I149">
            <v>951.13000000000011</v>
          </cell>
        </row>
        <row r="150">
          <cell r="A150">
            <v>107</v>
          </cell>
          <cell r="B150" t="str">
            <v>15.5.1</v>
          </cell>
          <cell r="C150" t="str">
            <v>Malla electrosoldada Q2 de Concremalla o similar</v>
          </cell>
          <cell r="D150" t="str">
            <v>m²</v>
          </cell>
          <cell r="E150">
            <v>19420</v>
          </cell>
          <cell r="F150">
            <v>7940.33</v>
          </cell>
          <cell r="G150">
            <v>0.03</v>
          </cell>
          <cell r="H150">
            <v>154201208.59999999</v>
          </cell>
          <cell r="I150">
            <v>582.6</v>
          </cell>
        </row>
        <row r="151">
          <cell r="A151">
            <v>108</v>
          </cell>
          <cell r="B151" t="str">
            <v>15.5.2</v>
          </cell>
          <cell r="C151" t="str">
            <v>Malla electrosoldada Q4 de Concremalla o similar</v>
          </cell>
          <cell r="D151" t="str">
            <v>m²</v>
          </cell>
          <cell r="E151">
            <v>7121</v>
          </cell>
          <cell r="F151">
            <v>12212.64</v>
          </cell>
          <cell r="G151">
            <v>0.05</v>
          </cell>
          <cell r="H151">
            <v>86966209.439999998</v>
          </cell>
          <cell r="I151">
            <v>356.05</v>
          </cell>
        </row>
        <row r="152">
          <cell r="A152">
            <v>109</v>
          </cell>
          <cell r="B152" t="str">
            <v>15.5.4</v>
          </cell>
          <cell r="C152" t="str">
            <v>Otro tipo de malla</v>
          </cell>
          <cell r="D152" t="str">
            <v>kN</v>
          </cell>
          <cell r="E152">
            <v>6</v>
          </cell>
          <cell r="F152">
            <v>495372.24</v>
          </cell>
          <cell r="G152">
            <v>2.08</v>
          </cell>
          <cell r="H152">
            <v>2972233.44</v>
          </cell>
          <cell r="I152">
            <v>12.48</v>
          </cell>
        </row>
        <row r="153">
          <cell r="B153" t="str">
            <v>16</v>
          </cell>
          <cell r="C153" t="str">
            <v>INSTRUMENTACION GEOTÉCNICA</v>
          </cell>
          <cell r="H153">
            <v>0</v>
          </cell>
          <cell r="I153">
            <v>1131762.06</v>
          </cell>
        </row>
        <row r="154">
          <cell r="B154" t="str">
            <v>16.1</v>
          </cell>
          <cell r="C154" t="str">
            <v>Suministro, almacenamiento, instalación y mantenimiento de la instrumentación</v>
          </cell>
          <cell r="H154">
            <v>0</v>
          </cell>
          <cell r="I154">
            <v>873909.35000000009</v>
          </cell>
        </row>
        <row r="155">
          <cell r="A155">
            <v>110</v>
          </cell>
          <cell r="B155" t="str">
            <v>16.1.1</v>
          </cell>
          <cell r="C155" t="str">
            <v>Piezómetros de hilo vibrátil en la zona de la presa</v>
          </cell>
          <cell r="D155" t="str">
            <v>un</v>
          </cell>
          <cell r="E155">
            <v>8</v>
          </cell>
          <cell r="F155">
            <v>0</v>
          </cell>
          <cell r="G155">
            <v>4166.6099999999997</v>
          </cell>
          <cell r="H155">
            <v>0</v>
          </cell>
          <cell r="I155">
            <v>33332.879999999997</v>
          </cell>
        </row>
        <row r="156">
          <cell r="B156" t="str">
            <v>16.1.3</v>
          </cell>
          <cell r="C156" t="str">
            <v xml:space="preserve">Mojones de control de movimiento  </v>
          </cell>
          <cell r="H156">
            <v>0</v>
          </cell>
          <cell r="I156">
            <v>26367.089999999997</v>
          </cell>
        </row>
        <row r="157">
          <cell r="A157">
            <v>111</v>
          </cell>
          <cell r="B157" t="str">
            <v>16.1.3.1</v>
          </cell>
          <cell r="C157" t="str">
            <v>Pines de bronce sobre la cara de concreto y en los muros de la cresta</v>
          </cell>
          <cell r="D157" t="str">
            <v>un</v>
          </cell>
          <cell r="E157">
            <v>57</v>
          </cell>
          <cell r="F157">
            <v>0</v>
          </cell>
          <cell r="G157">
            <v>325.52</v>
          </cell>
          <cell r="H157">
            <v>0</v>
          </cell>
          <cell r="I157">
            <v>18554.64</v>
          </cell>
        </row>
        <row r="158">
          <cell r="A158">
            <v>112</v>
          </cell>
          <cell r="B158" t="str">
            <v>16.1.3.2</v>
          </cell>
          <cell r="C158" t="str">
            <v>Mojones sobre el espaldón de aguas abajo</v>
          </cell>
          <cell r="D158" t="str">
            <v>un</v>
          </cell>
          <cell r="E158">
            <v>12</v>
          </cell>
          <cell r="F158">
            <v>0</v>
          </cell>
          <cell r="G158">
            <v>390.62</v>
          </cell>
          <cell r="H158">
            <v>0</v>
          </cell>
          <cell r="I158">
            <v>4687.4399999999996</v>
          </cell>
        </row>
        <row r="159">
          <cell r="A159">
            <v>113</v>
          </cell>
          <cell r="B159" t="str">
            <v>16.1.3.3</v>
          </cell>
          <cell r="C159" t="str">
            <v>Mojones de referencia en roca</v>
          </cell>
          <cell r="D159" t="str">
            <v>un</v>
          </cell>
          <cell r="E159">
            <v>3</v>
          </cell>
          <cell r="F159">
            <v>0</v>
          </cell>
          <cell r="G159">
            <v>1041.67</v>
          </cell>
          <cell r="H159">
            <v>0</v>
          </cell>
          <cell r="I159">
            <v>3125.01</v>
          </cell>
        </row>
        <row r="160">
          <cell r="A160">
            <v>114</v>
          </cell>
          <cell r="B160" t="str">
            <v>16.1.4</v>
          </cell>
          <cell r="C160" t="str">
            <v>Medidores de desplazamiento a través de juntas en la cara de la presa</v>
          </cell>
          <cell r="D160" t="str">
            <v>un</v>
          </cell>
          <cell r="E160">
            <v>15</v>
          </cell>
          <cell r="F160">
            <v>0</v>
          </cell>
          <cell r="G160">
            <v>5826.75</v>
          </cell>
          <cell r="H160">
            <v>0</v>
          </cell>
          <cell r="I160">
            <v>87401.25</v>
          </cell>
        </row>
        <row r="161">
          <cell r="A161">
            <v>115</v>
          </cell>
          <cell r="B161" t="str">
            <v>16.1.5</v>
          </cell>
          <cell r="C161" t="str">
            <v>Celdas de asentamiento de hilo vibrátil en la presa</v>
          </cell>
          <cell r="D161" t="str">
            <v>un</v>
          </cell>
          <cell r="E161">
            <v>31</v>
          </cell>
          <cell r="F161">
            <v>0</v>
          </cell>
          <cell r="G161">
            <v>6011.22</v>
          </cell>
          <cell r="H161">
            <v>0</v>
          </cell>
          <cell r="I161">
            <v>186347.82</v>
          </cell>
        </row>
        <row r="162">
          <cell r="A162">
            <v>116</v>
          </cell>
          <cell r="B162" t="str">
            <v>16.1.6</v>
          </cell>
          <cell r="C162" t="str">
            <v>Registradores de movimiento vertical (RMV's)</v>
          </cell>
          <cell r="D162" t="str">
            <v>m</v>
          </cell>
          <cell r="E162">
            <v>534</v>
          </cell>
          <cell r="F162">
            <v>0</v>
          </cell>
          <cell r="G162">
            <v>345.86</v>
          </cell>
          <cell r="H162">
            <v>0</v>
          </cell>
          <cell r="I162">
            <v>184689.24</v>
          </cell>
        </row>
        <row r="163">
          <cell r="A163">
            <v>117</v>
          </cell>
          <cell r="B163" t="str">
            <v>16.1.7</v>
          </cell>
          <cell r="C163" t="str">
            <v>Piezómetros de tubo abierto tipo Casagrande</v>
          </cell>
          <cell r="D163" t="str">
            <v>m</v>
          </cell>
          <cell r="E163">
            <v>355</v>
          </cell>
          <cell r="F163">
            <v>0</v>
          </cell>
          <cell r="G163">
            <v>260.43</v>
          </cell>
          <cell r="H163">
            <v>0</v>
          </cell>
          <cell r="I163">
            <v>92452.65</v>
          </cell>
        </row>
        <row r="164">
          <cell r="A164">
            <v>118</v>
          </cell>
          <cell r="B164" t="str">
            <v>16.1.8</v>
          </cell>
          <cell r="C164" t="str">
            <v>Acelerógrafos en la zona de la presa</v>
          </cell>
          <cell r="D164" t="str">
            <v>un</v>
          </cell>
          <cell r="E164">
            <v>3</v>
          </cell>
          <cell r="F164">
            <v>0</v>
          </cell>
          <cell r="G164">
            <v>62499.24</v>
          </cell>
          <cell r="H164">
            <v>0</v>
          </cell>
          <cell r="I164">
            <v>187497.72</v>
          </cell>
        </row>
        <row r="165">
          <cell r="A165">
            <v>119</v>
          </cell>
          <cell r="B165" t="str">
            <v>16.1.9</v>
          </cell>
          <cell r="C165" t="str">
            <v>Vertederos de aforos en la presa, en las galerías y túneles en la zona de la presa</v>
          </cell>
          <cell r="D165" t="str">
            <v>un</v>
          </cell>
          <cell r="E165">
            <v>3</v>
          </cell>
          <cell r="F165">
            <v>0</v>
          </cell>
          <cell r="G165">
            <v>3453.55</v>
          </cell>
          <cell r="H165">
            <v>0</v>
          </cell>
          <cell r="I165">
            <v>10360.65</v>
          </cell>
        </row>
        <row r="166">
          <cell r="A166">
            <v>120</v>
          </cell>
          <cell r="B166" t="str">
            <v>16.1.12</v>
          </cell>
          <cell r="C166" t="str">
            <v>Par de argollas para lectura  con extensómetros de cinta en  excavaciones subterráneas</v>
          </cell>
          <cell r="D166" t="str">
            <v>un</v>
          </cell>
          <cell r="E166">
            <v>55</v>
          </cell>
          <cell r="F166">
            <v>0</v>
          </cell>
          <cell r="G166">
            <v>215.86</v>
          </cell>
          <cell r="H166">
            <v>0</v>
          </cell>
          <cell r="I166">
            <v>11872.3</v>
          </cell>
        </row>
        <row r="167">
          <cell r="A167">
            <v>121</v>
          </cell>
          <cell r="B167" t="str">
            <v>16.1.14</v>
          </cell>
          <cell r="C167" t="str">
            <v xml:space="preserve">Inclinómetros </v>
          </cell>
          <cell r="D167" t="str">
            <v>m</v>
          </cell>
          <cell r="E167">
            <v>125</v>
          </cell>
          <cell r="F167">
            <v>0</v>
          </cell>
          <cell r="G167">
            <v>162.77000000000001</v>
          </cell>
          <cell r="H167">
            <v>0</v>
          </cell>
          <cell r="I167">
            <v>20346.25</v>
          </cell>
        </row>
        <row r="168">
          <cell r="A168">
            <v>122</v>
          </cell>
          <cell r="B168" t="str">
            <v>16.1.15</v>
          </cell>
          <cell r="C168" t="str">
            <v>Celdas de carga para tendones en excavaciones en corte abierto</v>
          </cell>
          <cell r="D168" t="str">
            <v>un</v>
          </cell>
          <cell r="E168">
            <v>2</v>
          </cell>
          <cell r="F168">
            <v>0</v>
          </cell>
          <cell r="G168">
            <v>9713.65</v>
          </cell>
          <cell r="H168">
            <v>0</v>
          </cell>
          <cell r="I168">
            <v>19427.3</v>
          </cell>
        </row>
        <row r="169">
          <cell r="A169">
            <v>123</v>
          </cell>
          <cell r="B169" t="str">
            <v>16.1.18</v>
          </cell>
          <cell r="C169" t="str">
            <v>Suministro de extensómetros de cinta</v>
          </cell>
          <cell r="D169" t="str">
            <v>un</v>
          </cell>
          <cell r="E169">
            <v>1</v>
          </cell>
          <cell r="F169">
            <v>0</v>
          </cell>
          <cell r="G169">
            <v>13814.2</v>
          </cell>
          <cell r="H169">
            <v>0</v>
          </cell>
          <cell r="I169">
            <v>13814.2</v>
          </cell>
        </row>
        <row r="170">
          <cell r="A170">
            <v>124</v>
          </cell>
          <cell r="B170" t="str">
            <v>16.2</v>
          </cell>
          <cell r="C170" t="str">
            <v>Automatización de la instrumentación</v>
          </cell>
          <cell r="D170" t="str">
            <v>s.g.</v>
          </cell>
          <cell r="E170">
            <v>1</v>
          </cell>
          <cell r="F170">
            <v>0</v>
          </cell>
          <cell r="G170">
            <v>257852.71</v>
          </cell>
          <cell r="H170">
            <v>0</v>
          </cell>
          <cell r="I170">
            <v>257852.71</v>
          </cell>
        </row>
        <row r="171">
          <cell r="B171" t="str">
            <v>17</v>
          </cell>
          <cell r="C171" t="str">
            <v>TENDONES DE ANCLAJE</v>
          </cell>
          <cell r="H171">
            <v>45170373.600000001</v>
          </cell>
          <cell r="I171">
            <v>0</v>
          </cell>
        </row>
        <row r="172">
          <cell r="A172">
            <v>125</v>
          </cell>
          <cell r="B172" t="str">
            <v>17.2</v>
          </cell>
          <cell r="C172" t="str">
            <v>Tendones de Anclaje en excavaciones superficiales o en superficies naturales</v>
          </cell>
          <cell r="D172" t="str">
            <v>kN-m</v>
          </cell>
          <cell r="E172">
            <v>36720</v>
          </cell>
          <cell r="F172">
            <v>1230.1300000000001</v>
          </cell>
          <cell r="G172">
            <v>0</v>
          </cell>
          <cell r="H172">
            <v>45170373.600000001</v>
          </cell>
          <cell r="I172">
            <v>0</v>
          </cell>
        </row>
        <row r="173">
          <cell r="B173" t="str">
            <v>18</v>
          </cell>
          <cell r="C173" t="str">
            <v>SUMINISTRO E INSTALACION DE ELEMENTOS METALICOS MISCELANEOS</v>
          </cell>
          <cell r="H173">
            <v>24634728</v>
          </cell>
          <cell r="I173">
            <v>0</v>
          </cell>
        </row>
        <row r="174">
          <cell r="A174">
            <v>126</v>
          </cell>
          <cell r="B174" t="str">
            <v>18.12</v>
          </cell>
          <cell r="C174" t="str">
            <v>Malla eslabonada para cerramientos</v>
          </cell>
          <cell r="D174" t="str">
            <v>m²</v>
          </cell>
          <cell r="E174">
            <v>184</v>
          </cell>
          <cell r="F174">
            <v>50904</v>
          </cell>
          <cell r="G174">
            <v>0</v>
          </cell>
          <cell r="H174">
            <v>9366336</v>
          </cell>
          <cell r="I174">
            <v>0</v>
          </cell>
        </row>
        <row r="175">
          <cell r="A175">
            <v>127</v>
          </cell>
          <cell r="B175" t="str">
            <v>18.13</v>
          </cell>
          <cell r="C175" t="str">
            <v>Tubos galvanizados para postes de cerramientos</v>
          </cell>
          <cell r="D175" t="str">
            <v>m</v>
          </cell>
          <cell r="E175">
            <v>126</v>
          </cell>
          <cell r="F175">
            <v>43536</v>
          </cell>
          <cell r="G175">
            <v>0</v>
          </cell>
          <cell r="H175">
            <v>5485536</v>
          </cell>
          <cell r="I175">
            <v>0</v>
          </cell>
        </row>
        <row r="176">
          <cell r="B176" t="str">
            <v>18.14</v>
          </cell>
          <cell r="C176" t="str">
            <v>Puertas de malla eslabonada para cerramientos:</v>
          </cell>
          <cell r="H176">
            <v>6899688</v>
          </cell>
          <cell r="I176">
            <v>0</v>
          </cell>
        </row>
        <row r="177">
          <cell r="A177">
            <v>128</v>
          </cell>
          <cell r="B177" t="str">
            <v>18.14.1</v>
          </cell>
          <cell r="C177" t="str">
            <v>Dobles</v>
          </cell>
          <cell r="D177" t="str">
            <v>un</v>
          </cell>
          <cell r="E177">
            <v>1</v>
          </cell>
          <cell r="F177">
            <v>4489416</v>
          </cell>
          <cell r="G177">
            <v>0</v>
          </cell>
          <cell r="H177">
            <v>4489416</v>
          </cell>
          <cell r="I177">
            <v>0</v>
          </cell>
        </row>
        <row r="178">
          <cell r="A178">
            <v>129</v>
          </cell>
          <cell r="B178" t="str">
            <v>18.14.2</v>
          </cell>
          <cell r="C178" t="str">
            <v>Sencillas</v>
          </cell>
          <cell r="D178" t="str">
            <v>un</v>
          </cell>
          <cell r="E178">
            <v>1</v>
          </cell>
          <cell r="F178">
            <v>2410272</v>
          </cell>
          <cell r="G178">
            <v>0</v>
          </cell>
          <cell r="H178">
            <v>2410272</v>
          </cell>
          <cell r="I178">
            <v>0</v>
          </cell>
        </row>
        <row r="179">
          <cell r="A179">
            <v>130</v>
          </cell>
          <cell r="B179" t="str">
            <v>18.15</v>
          </cell>
          <cell r="C179" t="str">
            <v>Alambre de púas para cerramientos</v>
          </cell>
          <cell r="D179" t="str">
            <v>m</v>
          </cell>
          <cell r="E179">
            <v>284</v>
          </cell>
          <cell r="F179">
            <v>10152</v>
          </cell>
          <cell r="G179">
            <v>0</v>
          </cell>
          <cell r="H179">
            <v>2883168</v>
          </cell>
          <cell r="I179">
            <v>0</v>
          </cell>
        </row>
        <row r="180">
          <cell r="B180" t="str">
            <v>20</v>
          </cell>
          <cell r="C180" t="str">
            <v>ACABADOS ARQUITECTONICOS</v>
          </cell>
          <cell r="H180">
            <v>43949664</v>
          </cell>
          <cell r="I180">
            <v>0</v>
          </cell>
        </row>
        <row r="181">
          <cell r="B181" t="str">
            <v>20.5</v>
          </cell>
          <cell r="C181" t="str">
            <v>Pisos</v>
          </cell>
          <cell r="H181">
            <v>3330768</v>
          </cell>
          <cell r="I181">
            <v>0</v>
          </cell>
        </row>
        <row r="182">
          <cell r="A182">
            <v>131</v>
          </cell>
          <cell r="B182" t="str">
            <v>20.5.1</v>
          </cell>
          <cell r="C182" t="str">
            <v>En baldosa Alfa de 33 x 33 cm o similar</v>
          </cell>
          <cell r="D182" t="str">
            <v>m²</v>
          </cell>
          <cell r="E182">
            <v>19</v>
          </cell>
          <cell r="F182">
            <v>132744</v>
          </cell>
          <cell r="G182">
            <v>0</v>
          </cell>
          <cell r="H182">
            <v>2522136</v>
          </cell>
          <cell r="I182">
            <v>0</v>
          </cell>
        </row>
        <row r="183">
          <cell r="A183">
            <v>132</v>
          </cell>
          <cell r="B183" t="str">
            <v>20.5.2</v>
          </cell>
          <cell r="C183" t="str">
            <v>En baldosa Corona de 30 x 30 cm o similar</v>
          </cell>
          <cell r="D183" t="str">
            <v>m²</v>
          </cell>
          <cell r="E183">
            <v>3</v>
          </cell>
          <cell r="F183">
            <v>94824</v>
          </cell>
          <cell r="G183">
            <v>0</v>
          </cell>
          <cell r="H183">
            <v>284472</v>
          </cell>
          <cell r="I183">
            <v>0</v>
          </cell>
        </row>
        <row r="184">
          <cell r="A184">
            <v>133</v>
          </cell>
          <cell r="B184" t="str">
            <v>20.5.3</v>
          </cell>
          <cell r="C184" t="str">
            <v>Guardaescoba en baldosa de granito pulido</v>
          </cell>
          <cell r="D184" t="str">
            <v>m</v>
          </cell>
          <cell r="E184">
            <v>24</v>
          </cell>
          <cell r="F184">
            <v>21840</v>
          </cell>
          <cell r="G184">
            <v>0</v>
          </cell>
          <cell r="H184">
            <v>524160</v>
          </cell>
          <cell r="I184">
            <v>0</v>
          </cell>
        </row>
        <row r="185">
          <cell r="B185" t="str">
            <v>20.6</v>
          </cell>
          <cell r="C185" t="str">
            <v>Pañetes y enchapes:</v>
          </cell>
          <cell r="H185">
            <v>3660168</v>
          </cell>
          <cell r="I185">
            <v>0</v>
          </cell>
        </row>
        <row r="186">
          <cell r="A186">
            <v>134</v>
          </cell>
          <cell r="B186" t="str">
            <v>20.6.1</v>
          </cell>
          <cell r="C186" t="str">
            <v>Pañete impermeabilizado integralmente</v>
          </cell>
          <cell r="D186" t="str">
            <v>m²</v>
          </cell>
          <cell r="E186">
            <v>17</v>
          </cell>
          <cell r="F186">
            <v>25560</v>
          </cell>
          <cell r="G186">
            <v>0</v>
          </cell>
          <cell r="H186">
            <v>434520</v>
          </cell>
          <cell r="I186">
            <v>0</v>
          </cell>
        </row>
        <row r="187">
          <cell r="A187">
            <v>135</v>
          </cell>
          <cell r="B187" t="str">
            <v>20.6.2</v>
          </cell>
          <cell r="C187" t="str">
            <v>Acabado con estuco y pintura de vinilo</v>
          </cell>
          <cell r="D187" t="str">
            <v>m²</v>
          </cell>
          <cell r="E187">
            <v>45</v>
          </cell>
          <cell r="F187">
            <v>24672</v>
          </cell>
          <cell r="G187">
            <v>0</v>
          </cell>
          <cell r="H187">
            <v>1110240</v>
          </cell>
          <cell r="I187">
            <v>0</v>
          </cell>
        </row>
        <row r="188">
          <cell r="B188" t="str">
            <v>20.6.3</v>
          </cell>
          <cell r="C188" t="str">
            <v>Enchapes de mesones, muros y techos</v>
          </cell>
          <cell r="H188">
            <v>2115408</v>
          </cell>
          <cell r="I188">
            <v>0</v>
          </cell>
        </row>
        <row r="189">
          <cell r="A189">
            <v>136</v>
          </cell>
          <cell r="B189" t="str">
            <v>20.6.3.2</v>
          </cell>
          <cell r="C189" t="str">
            <v xml:space="preserve">En Baldosín de porcelana  Corona de 30 x 30 cm o similar </v>
          </cell>
          <cell r="D189" t="str">
            <v>m²</v>
          </cell>
          <cell r="E189">
            <v>17</v>
          </cell>
          <cell r="F189">
            <v>84384</v>
          </cell>
          <cell r="G189">
            <v>0</v>
          </cell>
          <cell r="H189">
            <v>1434528</v>
          </cell>
          <cell r="I189">
            <v>0</v>
          </cell>
        </row>
        <row r="190">
          <cell r="A190">
            <v>137</v>
          </cell>
          <cell r="B190" t="str">
            <v>20.6.3.3</v>
          </cell>
          <cell r="C190" t="str">
            <v>En granito pulido para mesones de concreto</v>
          </cell>
          <cell r="D190" t="str">
            <v>m²</v>
          </cell>
          <cell r="E190">
            <v>5</v>
          </cell>
          <cell r="F190">
            <v>136176</v>
          </cell>
          <cell r="G190">
            <v>0</v>
          </cell>
          <cell r="H190">
            <v>680880</v>
          </cell>
          <cell r="I190">
            <v>0</v>
          </cell>
        </row>
        <row r="191">
          <cell r="B191" t="str">
            <v>20.8</v>
          </cell>
          <cell r="C191" t="str">
            <v>Carpintería metálica</v>
          </cell>
          <cell r="H191">
            <v>26559600</v>
          </cell>
          <cell r="I191">
            <v>0</v>
          </cell>
        </row>
        <row r="192">
          <cell r="B192" t="str">
            <v>20.8.1</v>
          </cell>
          <cell r="C192" t="str">
            <v>Puertas</v>
          </cell>
          <cell r="H192">
            <v>11971704</v>
          </cell>
          <cell r="I192">
            <v>0</v>
          </cell>
        </row>
        <row r="193">
          <cell r="A193">
            <v>138</v>
          </cell>
          <cell r="B193" t="str">
            <v>20.8.1.1</v>
          </cell>
          <cell r="C193" t="str">
            <v>Tipo P-1</v>
          </cell>
          <cell r="D193" t="str">
            <v>un</v>
          </cell>
          <cell r="E193">
            <v>3</v>
          </cell>
          <cell r="F193">
            <v>2014896</v>
          </cell>
          <cell r="G193">
            <v>0</v>
          </cell>
          <cell r="H193">
            <v>6044688</v>
          </cell>
          <cell r="I193">
            <v>0</v>
          </cell>
        </row>
        <row r="194">
          <cell r="A194">
            <v>139</v>
          </cell>
          <cell r="B194" t="str">
            <v>20.8.1.24</v>
          </cell>
          <cell r="C194" t="str">
            <v>Tipo P-23</v>
          </cell>
          <cell r="D194" t="str">
            <v>un</v>
          </cell>
          <cell r="E194">
            <v>2</v>
          </cell>
          <cell r="F194">
            <v>1975704</v>
          </cell>
          <cell r="G194">
            <v>0</v>
          </cell>
          <cell r="H194">
            <v>3951408</v>
          </cell>
          <cell r="I194">
            <v>0</v>
          </cell>
        </row>
        <row r="195">
          <cell r="A195">
            <v>140</v>
          </cell>
          <cell r="B195" t="str">
            <v>20.8.1.25</v>
          </cell>
          <cell r="C195" t="str">
            <v>Tipo P-24</v>
          </cell>
          <cell r="D195" t="str">
            <v>un</v>
          </cell>
          <cell r="E195">
            <v>1</v>
          </cell>
          <cell r="F195">
            <v>1975608</v>
          </cell>
          <cell r="G195">
            <v>0</v>
          </cell>
          <cell r="H195">
            <v>1975608</v>
          </cell>
          <cell r="I195">
            <v>0</v>
          </cell>
        </row>
        <row r="196">
          <cell r="B196" t="str">
            <v>20.8.2</v>
          </cell>
          <cell r="C196" t="str">
            <v>Ventanas</v>
          </cell>
          <cell r="H196">
            <v>13238184</v>
          </cell>
          <cell r="I196">
            <v>0</v>
          </cell>
        </row>
        <row r="197">
          <cell r="A197">
            <v>141</v>
          </cell>
          <cell r="B197" t="str">
            <v>20.8.2.1</v>
          </cell>
          <cell r="C197" t="str">
            <v>Tipo V-1</v>
          </cell>
          <cell r="D197" t="str">
            <v>un</v>
          </cell>
          <cell r="E197">
            <v>3</v>
          </cell>
          <cell r="F197">
            <v>1257288</v>
          </cell>
          <cell r="G197">
            <v>0</v>
          </cell>
          <cell r="H197">
            <v>3771864</v>
          </cell>
          <cell r="I197">
            <v>0</v>
          </cell>
        </row>
        <row r="198">
          <cell r="A198">
            <v>142</v>
          </cell>
          <cell r="B198" t="str">
            <v>20.8.2.10</v>
          </cell>
          <cell r="C198" t="str">
            <v>Tipo V-10</v>
          </cell>
          <cell r="D198" t="str">
            <v>un</v>
          </cell>
          <cell r="E198">
            <v>4</v>
          </cell>
          <cell r="F198">
            <v>1353744</v>
          </cell>
          <cell r="G198">
            <v>0</v>
          </cell>
          <cell r="H198">
            <v>5414976</v>
          </cell>
          <cell r="I198">
            <v>0</v>
          </cell>
        </row>
        <row r="199">
          <cell r="A199">
            <v>143</v>
          </cell>
          <cell r="B199" t="str">
            <v>20.8.2.11</v>
          </cell>
          <cell r="C199" t="str">
            <v>Tipo V-11</v>
          </cell>
          <cell r="D199" t="str">
            <v>un</v>
          </cell>
          <cell r="E199">
            <v>1</v>
          </cell>
          <cell r="F199">
            <v>689400</v>
          </cell>
          <cell r="G199">
            <v>0</v>
          </cell>
          <cell r="H199">
            <v>689400</v>
          </cell>
          <cell r="I199">
            <v>0</v>
          </cell>
        </row>
        <row r="200">
          <cell r="A200">
            <v>144</v>
          </cell>
          <cell r="B200" t="str">
            <v>20.8.2.12</v>
          </cell>
          <cell r="C200" t="str">
            <v>Tipo V-12</v>
          </cell>
          <cell r="D200" t="str">
            <v>un</v>
          </cell>
          <cell r="E200">
            <v>1</v>
          </cell>
          <cell r="F200">
            <v>686088</v>
          </cell>
          <cell r="G200">
            <v>0</v>
          </cell>
          <cell r="H200">
            <v>686088</v>
          </cell>
          <cell r="I200">
            <v>0</v>
          </cell>
        </row>
        <row r="201">
          <cell r="A201">
            <v>145</v>
          </cell>
          <cell r="B201" t="str">
            <v>20.8.2.13</v>
          </cell>
          <cell r="C201" t="str">
            <v>Tipo V-13</v>
          </cell>
          <cell r="D201" t="str">
            <v>un</v>
          </cell>
          <cell r="E201">
            <v>2</v>
          </cell>
          <cell r="F201">
            <v>1337928</v>
          </cell>
          <cell r="G201">
            <v>0</v>
          </cell>
          <cell r="H201">
            <v>2675856</v>
          </cell>
          <cell r="I201">
            <v>0</v>
          </cell>
        </row>
        <row r="202">
          <cell r="A202">
            <v>146</v>
          </cell>
          <cell r="B202" t="str">
            <v>20.8.3</v>
          </cell>
          <cell r="C202" t="str">
            <v>Cielo raso falso tipo Duracustic Rocks</v>
          </cell>
          <cell r="D202" t="str">
            <v>m²</v>
          </cell>
          <cell r="E202">
            <v>21</v>
          </cell>
          <cell r="F202">
            <v>64272</v>
          </cell>
          <cell r="G202">
            <v>0</v>
          </cell>
          <cell r="H202">
            <v>1349712</v>
          </cell>
          <cell r="I202">
            <v>0</v>
          </cell>
        </row>
        <row r="203">
          <cell r="B203" t="str">
            <v>20.9</v>
          </cell>
          <cell r="C203" t="str">
            <v>Impermeabilización</v>
          </cell>
          <cell r="H203">
            <v>4944144</v>
          </cell>
          <cell r="I203">
            <v>0</v>
          </cell>
        </row>
        <row r="204">
          <cell r="B204" t="str">
            <v>20.9.2</v>
          </cell>
          <cell r="C204" t="str">
            <v>Superficial de muros:</v>
          </cell>
          <cell r="H204">
            <v>1574400</v>
          </cell>
          <cell r="I204">
            <v>0</v>
          </cell>
        </row>
        <row r="205">
          <cell r="A205">
            <v>147</v>
          </cell>
          <cell r="B205" t="str">
            <v>20.9.2.1</v>
          </cell>
          <cell r="C205" t="str">
            <v>Impermeabilizantes incoloro tipo Sika Transparente o similar</v>
          </cell>
          <cell r="D205" t="str">
            <v>m²</v>
          </cell>
          <cell r="E205">
            <v>200</v>
          </cell>
          <cell r="F205">
            <v>7872</v>
          </cell>
          <cell r="G205">
            <v>0</v>
          </cell>
          <cell r="H205">
            <v>1574400</v>
          </cell>
          <cell r="I205">
            <v>0</v>
          </cell>
        </row>
        <row r="206">
          <cell r="A206">
            <v>148</v>
          </cell>
          <cell r="B206" t="str">
            <v>20.9.3</v>
          </cell>
          <cell r="C206" t="str">
            <v>De Placas</v>
          </cell>
          <cell r="D206" t="str">
            <v>m²</v>
          </cell>
          <cell r="E206">
            <v>42</v>
          </cell>
          <cell r="F206">
            <v>80232</v>
          </cell>
          <cell r="G206">
            <v>0</v>
          </cell>
          <cell r="H206">
            <v>3369744</v>
          </cell>
          <cell r="I206">
            <v>0</v>
          </cell>
        </row>
        <row r="207">
          <cell r="B207" t="str">
            <v>20.11</v>
          </cell>
          <cell r="C207" t="str">
            <v>Instalaciones hidráulicas y sanitarias</v>
          </cell>
          <cell r="H207">
            <v>4295016</v>
          </cell>
          <cell r="I207">
            <v>0</v>
          </cell>
        </row>
        <row r="208">
          <cell r="B208" t="str">
            <v>20.11.2</v>
          </cell>
          <cell r="C208" t="str">
            <v>Tuberías de PVC</v>
          </cell>
          <cell r="H208">
            <v>2806944</v>
          </cell>
          <cell r="I208">
            <v>0</v>
          </cell>
        </row>
        <row r="209">
          <cell r="B209" t="str">
            <v>20.11.2.1</v>
          </cell>
          <cell r="C209" t="str">
            <v>De presión:</v>
          </cell>
          <cell r="H209">
            <v>609600</v>
          </cell>
          <cell r="I209">
            <v>0</v>
          </cell>
        </row>
        <row r="210">
          <cell r="A210">
            <v>149</v>
          </cell>
          <cell r="B210" t="str">
            <v>20.11.2.1.2</v>
          </cell>
          <cell r="C210" t="str">
            <v>De diámetro 19 mm (3/4")</v>
          </cell>
          <cell r="D210" t="str">
            <v>m</v>
          </cell>
          <cell r="E210">
            <v>50</v>
          </cell>
          <cell r="F210">
            <v>12192</v>
          </cell>
          <cell r="G210">
            <v>0</v>
          </cell>
          <cell r="H210">
            <v>609600</v>
          </cell>
          <cell r="I210">
            <v>0</v>
          </cell>
        </row>
        <row r="211">
          <cell r="B211" t="str">
            <v>20.11.2.2</v>
          </cell>
          <cell r="C211" t="str">
            <v>Sanitaria</v>
          </cell>
          <cell r="H211">
            <v>2197344</v>
          </cell>
          <cell r="I211">
            <v>0</v>
          </cell>
        </row>
        <row r="212">
          <cell r="A212">
            <v>150</v>
          </cell>
          <cell r="B212" t="str">
            <v>20.11.2.2.3</v>
          </cell>
          <cell r="C212" t="str">
            <v>De diámetro 102 mm (4”)</v>
          </cell>
          <cell r="D212" t="str">
            <v>m</v>
          </cell>
          <cell r="E212">
            <v>47</v>
          </cell>
          <cell r="F212">
            <v>46752</v>
          </cell>
          <cell r="G212">
            <v>0</v>
          </cell>
          <cell r="H212">
            <v>2197344</v>
          </cell>
          <cell r="I212">
            <v>0</v>
          </cell>
        </row>
        <row r="213">
          <cell r="B213" t="str">
            <v>20.11.4</v>
          </cell>
          <cell r="C213" t="str">
            <v>Puntos hidráulicos</v>
          </cell>
          <cell r="H213">
            <v>693792</v>
          </cell>
          <cell r="I213">
            <v>0</v>
          </cell>
        </row>
        <row r="214">
          <cell r="A214">
            <v>151</v>
          </cell>
          <cell r="B214" t="str">
            <v>20.11.4.1</v>
          </cell>
          <cell r="C214" t="str">
            <v>Punto Hidráulico de Suministro</v>
          </cell>
          <cell r="D214" t="str">
            <v>un</v>
          </cell>
          <cell r="E214">
            <v>2</v>
          </cell>
          <cell r="F214">
            <v>76368</v>
          </cell>
          <cell r="G214">
            <v>0</v>
          </cell>
          <cell r="H214">
            <v>152736</v>
          </cell>
          <cell r="I214">
            <v>0</v>
          </cell>
        </row>
        <row r="215">
          <cell r="A215">
            <v>152</v>
          </cell>
          <cell r="B215" t="str">
            <v>20.11.4.2</v>
          </cell>
          <cell r="C215" t="str">
            <v>Punto Hidráulico sanitario</v>
          </cell>
          <cell r="D215" t="str">
            <v>un</v>
          </cell>
          <cell r="E215">
            <v>4</v>
          </cell>
          <cell r="F215">
            <v>135264</v>
          </cell>
          <cell r="G215">
            <v>0</v>
          </cell>
          <cell r="H215">
            <v>541056</v>
          </cell>
          <cell r="I215">
            <v>0</v>
          </cell>
        </row>
        <row r="216">
          <cell r="B216" t="str">
            <v>20.11.5</v>
          </cell>
          <cell r="C216" t="str">
            <v>Cajas de inspección</v>
          </cell>
          <cell r="H216">
            <v>669360</v>
          </cell>
          <cell r="I216">
            <v>0</v>
          </cell>
        </row>
        <row r="217">
          <cell r="A217">
            <v>153</v>
          </cell>
          <cell r="B217" t="str">
            <v>20.11.5.1</v>
          </cell>
          <cell r="C217" t="str">
            <v>Caja de Inspección 0,40 x 0,40 m</v>
          </cell>
          <cell r="D217" t="str">
            <v>un</v>
          </cell>
          <cell r="E217">
            <v>2</v>
          </cell>
          <cell r="F217">
            <v>334680</v>
          </cell>
          <cell r="G217">
            <v>0</v>
          </cell>
          <cell r="H217">
            <v>669360</v>
          </cell>
          <cell r="I217">
            <v>0</v>
          </cell>
        </row>
        <row r="218">
          <cell r="B218" t="str">
            <v>20.11.7</v>
          </cell>
          <cell r="C218" t="str">
            <v>Registros:</v>
          </cell>
          <cell r="H218">
            <v>124920</v>
          </cell>
          <cell r="I218">
            <v>0</v>
          </cell>
        </row>
        <row r="219">
          <cell r="A219">
            <v>154</v>
          </cell>
          <cell r="B219" t="str">
            <v>20.11.7.2</v>
          </cell>
          <cell r="C219" t="str">
            <v>De diámetro 19 mm (3/4")</v>
          </cell>
          <cell r="D219" t="str">
            <v>un</v>
          </cell>
          <cell r="E219">
            <v>1</v>
          </cell>
          <cell r="F219">
            <v>124920</v>
          </cell>
          <cell r="G219">
            <v>0</v>
          </cell>
          <cell r="H219">
            <v>124920</v>
          </cell>
          <cell r="I219">
            <v>0</v>
          </cell>
        </row>
        <row r="220">
          <cell r="B220" t="str">
            <v>20.15</v>
          </cell>
          <cell r="C220" t="str">
            <v>Aparatos sanitarios y accesorios</v>
          </cell>
          <cell r="H220">
            <v>1126368</v>
          </cell>
          <cell r="I220">
            <v>0</v>
          </cell>
        </row>
        <row r="221">
          <cell r="A221">
            <v>155</v>
          </cell>
          <cell r="B221" t="str">
            <v>20.15.2</v>
          </cell>
          <cell r="C221" t="str">
            <v>Sanitario con tanque</v>
          </cell>
          <cell r="D221" t="str">
            <v>un</v>
          </cell>
          <cell r="E221">
            <v>1</v>
          </cell>
          <cell r="F221">
            <v>555624</v>
          </cell>
          <cell r="G221">
            <v>0</v>
          </cell>
          <cell r="H221">
            <v>555624</v>
          </cell>
          <cell r="I221">
            <v>0</v>
          </cell>
        </row>
        <row r="222">
          <cell r="B222" t="str">
            <v>20.15.3</v>
          </cell>
          <cell r="C222" t="str">
            <v>Lavamanos</v>
          </cell>
          <cell r="H222">
            <v>570744</v>
          </cell>
          <cell r="I222">
            <v>0</v>
          </cell>
        </row>
        <row r="223">
          <cell r="A223">
            <v>156</v>
          </cell>
          <cell r="B223" t="str">
            <v>20.15.3.1</v>
          </cell>
          <cell r="C223" t="str">
            <v>Lavamanos con pedestal</v>
          </cell>
          <cell r="D223" t="str">
            <v>un</v>
          </cell>
          <cell r="E223">
            <v>1</v>
          </cell>
          <cell r="F223">
            <v>476208</v>
          </cell>
          <cell r="G223">
            <v>0</v>
          </cell>
          <cell r="H223">
            <v>476208</v>
          </cell>
          <cell r="I223">
            <v>0</v>
          </cell>
        </row>
        <row r="224">
          <cell r="A224">
            <v>157</v>
          </cell>
          <cell r="B224" t="str">
            <v>20.15.3.2</v>
          </cell>
          <cell r="C224" t="str">
            <v>Espejos</v>
          </cell>
          <cell r="D224" t="str">
            <v>m²</v>
          </cell>
          <cell r="E224">
            <v>1</v>
          </cell>
          <cell r="F224">
            <v>94536</v>
          </cell>
          <cell r="G224">
            <v>0</v>
          </cell>
          <cell r="H224">
            <v>94536</v>
          </cell>
          <cell r="I224">
            <v>0</v>
          </cell>
        </row>
        <row r="225">
          <cell r="B225" t="str">
            <v>20.16</v>
          </cell>
          <cell r="C225" t="str">
            <v>Rejillas</v>
          </cell>
          <cell r="H225">
            <v>33600</v>
          </cell>
          <cell r="I225">
            <v>0</v>
          </cell>
        </row>
        <row r="226">
          <cell r="A226">
            <v>158</v>
          </cell>
          <cell r="B226" t="str">
            <v>20.16.3</v>
          </cell>
          <cell r="C226" t="str">
            <v>Rejilla tipo T-3” x 2” de diámetro 51 mm (2”) de Colrejillas o similar</v>
          </cell>
          <cell r="D226" t="str">
            <v>un</v>
          </cell>
          <cell r="E226">
            <v>2</v>
          </cell>
          <cell r="F226">
            <v>16800</v>
          </cell>
          <cell r="G226">
            <v>0</v>
          </cell>
          <cell r="H226">
            <v>33600</v>
          </cell>
          <cell r="I226">
            <v>0</v>
          </cell>
        </row>
        <row r="227">
          <cell r="A227" t="str">
            <v>PRESA</v>
          </cell>
          <cell r="B227" t="str">
            <v>SUBTOTAL PRESA</v>
          </cell>
          <cell r="H227">
            <v>81973934144.899994</v>
          </cell>
          <cell r="I227">
            <v>16208664.450000003</v>
          </cell>
        </row>
        <row r="229">
          <cell r="B229" t="str">
            <v xml:space="preserve">(*) </v>
          </cell>
          <cell r="C229" t="str">
            <v>Cada proponente utilizará el número de columnas necesarias para las monedas de la componente extranjera.</v>
          </cell>
        </row>
        <row r="231">
          <cell r="C231" t="str">
            <v>Ítems a los cuales se les debe adjuntar análisis de precios unitarios.</v>
          </cell>
        </row>
      </sheetData>
      <sheetData sheetId="4" refreshError="1">
        <row r="2">
          <cell r="B2" t="str">
            <v>PROYECTO HIDROELÉCTRICO PORCE III</v>
          </cell>
        </row>
        <row r="4">
          <cell r="B4" t="str">
            <v>PROCESO DE LICITACIÓN No. PC - 009013</v>
          </cell>
        </row>
        <row r="5">
          <cell r="B5" t="str">
            <v xml:space="preserve">CONSTRUCCIÓN DE LA PRESA Y OBRAS ASOCIADAS </v>
          </cell>
        </row>
        <row r="7">
          <cell r="B7" t="str">
            <v>FORMULARIO DE LA PROPUESTA</v>
          </cell>
        </row>
        <row r="9">
          <cell r="B9" t="str">
            <v>FORMULARIO 17 - LISTA DE CANTIDADES DE OBRA Y PRECIOS UNITARIOS</v>
          </cell>
        </row>
        <row r="12">
          <cell r="C12" t="str">
            <v xml:space="preserve">FRENTE DE OBRA: </v>
          </cell>
          <cell r="D12" t="str">
            <v>VERTEDERO</v>
          </cell>
        </row>
        <row r="14">
          <cell r="B14" t="str">
            <v>Ítem No</v>
          </cell>
          <cell r="C14" t="str">
            <v>Descripción</v>
          </cell>
          <cell r="D14" t="str">
            <v>Unidad</v>
          </cell>
          <cell r="E14" t="str">
            <v>Cantidad</v>
          </cell>
          <cell r="F14" t="str">
            <v>Precio unitario</v>
          </cell>
          <cell r="H14" t="str">
            <v>Precio total</v>
          </cell>
        </row>
        <row r="15">
          <cell r="F15" t="str">
            <v>Componente Nacional               ($ Col.)</v>
          </cell>
          <cell r="G15" t="str">
            <v>Componente Extranjera (*)</v>
          </cell>
          <cell r="H15" t="str">
            <v>Componente Nacional                        ($ Col.)</v>
          </cell>
          <cell r="I15" t="str">
            <v>Componente Extranjera (*)</v>
          </cell>
        </row>
        <row r="16">
          <cell r="B16" t="str">
            <v>4</v>
          </cell>
          <cell r="C16" t="str">
            <v>EXCAVACIONES EN CORTE ABIERTO</v>
          </cell>
          <cell r="D16">
            <v>0</v>
          </cell>
          <cell r="H16">
            <v>70842764706.440002</v>
          </cell>
          <cell r="I16">
            <v>29431494.84</v>
          </cell>
        </row>
        <row r="17">
          <cell r="B17" t="str">
            <v>4.7</v>
          </cell>
          <cell r="C17" t="str">
            <v>Excavación para el vertedero:</v>
          </cell>
          <cell r="D17">
            <v>0</v>
          </cell>
          <cell r="E17">
            <v>0</v>
          </cell>
          <cell r="H17">
            <v>68735524100</v>
          </cell>
          <cell r="I17">
            <v>28569200</v>
          </cell>
        </row>
        <row r="18">
          <cell r="A18">
            <v>159</v>
          </cell>
          <cell r="B18" t="str">
            <v>4.7.1</v>
          </cell>
          <cell r="C18" t="str">
            <v>Zona A – Canal de aproximación y estructura de control hasta la abscisa k0 + 033,41</v>
          </cell>
          <cell r="D18" t="str">
            <v>m³</v>
          </cell>
          <cell r="E18">
            <v>2610000</v>
          </cell>
          <cell r="F18">
            <v>14907.51</v>
          </cell>
          <cell r="G18">
            <v>6.2</v>
          </cell>
          <cell r="H18">
            <v>38908601100</v>
          </cell>
          <cell r="I18">
            <v>16182000</v>
          </cell>
        </row>
        <row r="19">
          <cell r="A19">
            <v>160</v>
          </cell>
          <cell r="B19" t="str">
            <v>4.7.2</v>
          </cell>
          <cell r="C19" t="str">
            <v>Zona B – Entre abscisas k0 + 033,41 y k0 + 274,37</v>
          </cell>
          <cell r="D19" t="str">
            <v>m³</v>
          </cell>
          <cell r="E19">
            <v>1400000</v>
          </cell>
          <cell r="F19">
            <v>14576.59</v>
          </cell>
          <cell r="G19">
            <v>6.04</v>
          </cell>
          <cell r="H19">
            <v>20407226000</v>
          </cell>
          <cell r="I19">
            <v>8456000</v>
          </cell>
        </row>
        <row r="20">
          <cell r="A20">
            <v>161</v>
          </cell>
          <cell r="B20" t="str">
            <v>4.7.3</v>
          </cell>
          <cell r="C20" t="str">
            <v>Zona C – Aguas abajo de abscisa  k0 + 274,37</v>
          </cell>
          <cell r="D20" t="str">
            <v>m³</v>
          </cell>
          <cell r="E20">
            <v>630000</v>
          </cell>
          <cell r="F20">
            <v>14951.9</v>
          </cell>
          <cell r="G20">
            <v>6.24</v>
          </cell>
          <cell r="H20">
            <v>9419697000</v>
          </cell>
          <cell r="I20">
            <v>3931200</v>
          </cell>
        </row>
        <row r="21">
          <cell r="A21">
            <v>162</v>
          </cell>
          <cell r="B21" t="str">
            <v>4.8</v>
          </cell>
          <cell r="C21" t="str">
            <v>Excavación para portales</v>
          </cell>
          <cell r="D21" t="str">
            <v>m³</v>
          </cell>
          <cell r="E21">
            <v>148</v>
          </cell>
          <cell r="F21">
            <v>24545.279999999999</v>
          </cell>
          <cell r="G21">
            <v>11.53</v>
          </cell>
          <cell r="H21">
            <v>3632701.4399999999</v>
          </cell>
          <cell r="I21">
            <v>1706.44</v>
          </cell>
        </row>
        <row r="22">
          <cell r="A22">
            <v>163</v>
          </cell>
          <cell r="B22" t="str">
            <v>4.10</v>
          </cell>
          <cell r="C22" t="str">
            <v>Excavaciones misceláneas</v>
          </cell>
          <cell r="D22" t="str">
            <v>m³</v>
          </cell>
          <cell r="E22">
            <v>4200</v>
          </cell>
          <cell r="F22">
            <v>12182.4</v>
          </cell>
          <cell r="G22">
            <v>5.72</v>
          </cell>
          <cell r="H22">
            <v>51166080</v>
          </cell>
          <cell r="I22">
            <v>24024</v>
          </cell>
        </row>
        <row r="23">
          <cell r="A23">
            <v>164</v>
          </cell>
          <cell r="B23" t="str">
            <v>4.11</v>
          </cell>
          <cell r="C23" t="str">
            <v>Remoción de derrumbes</v>
          </cell>
          <cell r="D23" t="str">
            <v>m³</v>
          </cell>
          <cell r="E23">
            <v>53330</v>
          </cell>
          <cell r="F23">
            <v>13101.25</v>
          </cell>
          <cell r="G23">
            <v>5.34</v>
          </cell>
          <cell r="H23">
            <v>698689662.5</v>
          </cell>
          <cell r="I23">
            <v>284782.2</v>
          </cell>
        </row>
        <row r="24">
          <cell r="A24">
            <v>165</v>
          </cell>
          <cell r="B24" t="str">
            <v>4.12</v>
          </cell>
          <cell r="C24" t="str">
            <v>Remoción de material inestable por fuera de los límites de las excavaciones</v>
          </cell>
          <cell r="D24" t="str">
            <v>m³</v>
          </cell>
          <cell r="E24">
            <v>53330</v>
          </cell>
          <cell r="F24">
            <v>13101.25</v>
          </cell>
          <cell r="G24">
            <v>5.34</v>
          </cell>
          <cell r="H24">
            <v>698689662.5</v>
          </cell>
          <cell r="I24">
            <v>284782.2</v>
          </cell>
        </row>
        <row r="25">
          <cell r="A25">
            <v>166</v>
          </cell>
          <cell r="B25" t="str">
            <v>4.13</v>
          </cell>
          <cell r="C25" t="str">
            <v>Excavaciones adicionales</v>
          </cell>
          <cell r="D25" t="str">
            <v>m³</v>
          </cell>
          <cell r="E25">
            <v>50000</v>
          </cell>
          <cell r="F25">
            <v>13101.25</v>
          </cell>
          <cell r="G25">
            <v>5.34</v>
          </cell>
          <cell r="H25">
            <v>655062500</v>
          </cell>
          <cell r="I25">
            <v>267000</v>
          </cell>
        </row>
        <row r="26">
          <cell r="B26" t="str">
            <v>5</v>
          </cell>
          <cell r="C26" t="str">
            <v>PROTECCIÓN DE SUPERFICIES Y TALUDES</v>
          </cell>
          <cell r="D26">
            <v>0</v>
          </cell>
          <cell r="H26">
            <v>1445115744</v>
          </cell>
          <cell r="I26">
            <v>25027.200000000001</v>
          </cell>
        </row>
        <row r="27">
          <cell r="A27">
            <v>167</v>
          </cell>
          <cell r="B27" t="str">
            <v>5.1</v>
          </cell>
          <cell r="C27" t="str">
            <v>Mortero y malla tipo gallinero</v>
          </cell>
          <cell r="D27" t="str">
            <v>m²</v>
          </cell>
          <cell r="E27">
            <v>2000</v>
          </cell>
          <cell r="F27">
            <v>129600</v>
          </cell>
          <cell r="G27">
            <v>0</v>
          </cell>
          <cell r="H27">
            <v>259200000</v>
          </cell>
          <cell r="I27">
            <v>0</v>
          </cell>
        </row>
        <row r="28">
          <cell r="A28">
            <v>168</v>
          </cell>
          <cell r="B28" t="str">
            <v>5.2</v>
          </cell>
          <cell r="C28" t="str">
            <v>Mampostería de piedra pegada</v>
          </cell>
          <cell r="D28" t="str">
            <v>m²</v>
          </cell>
          <cell r="E28">
            <v>1400</v>
          </cell>
          <cell r="F28">
            <v>368904</v>
          </cell>
          <cell r="G28">
            <v>0</v>
          </cell>
          <cell r="H28">
            <v>516465600</v>
          </cell>
          <cell r="I28">
            <v>0</v>
          </cell>
        </row>
        <row r="29">
          <cell r="A29">
            <v>169</v>
          </cell>
          <cell r="B29" t="str">
            <v>5.3</v>
          </cell>
          <cell r="C29" t="str">
            <v>Empradización con pasto Braquiaria</v>
          </cell>
          <cell r="D29" t="str">
            <v>m²</v>
          </cell>
          <cell r="E29">
            <v>19130</v>
          </cell>
          <cell r="F29">
            <v>5880</v>
          </cell>
          <cell r="G29">
            <v>0</v>
          </cell>
          <cell r="H29">
            <v>112484400</v>
          </cell>
          <cell r="I29">
            <v>0</v>
          </cell>
        </row>
        <row r="30">
          <cell r="A30">
            <v>170</v>
          </cell>
          <cell r="B30" t="str">
            <v>5.4</v>
          </cell>
          <cell r="C30" t="str">
            <v>Tierra orgánica</v>
          </cell>
          <cell r="D30" t="str">
            <v>m³</v>
          </cell>
          <cell r="E30">
            <v>960</v>
          </cell>
          <cell r="F30">
            <v>47544</v>
          </cell>
          <cell r="G30">
            <v>0</v>
          </cell>
          <cell r="H30">
            <v>45642240</v>
          </cell>
          <cell r="I30">
            <v>0</v>
          </cell>
        </row>
        <row r="31">
          <cell r="A31">
            <v>171</v>
          </cell>
          <cell r="B31" t="str">
            <v>5.5</v>
          </cell>
          <cell r="C31" t="str">
            <v>Gaviones</v>
          </cell>
          <cell r="D31" t="str">
            <v>m³</v>
          </cell>
          <cell r="E31">
            <v>500</v>
          </cell>
          <cell r="F31">
            <v>246600</v>
          </cell>
          <cell r="G31">
            <v>0</v>
          </cell>
          <cell r="H31">
            <v>123300000</v>
          </cell>
          <cell r="I31">
            <v>0</v>
          </cell>
        </row>
        <row r="32">
          <cell r="A32">
            <v>172</v>
          </cell>
          <cell r="B32" t="str">
            <v>5.6</v>
          </cell>
          <cell r="C32" t="str">
            <v>Cunetas revestidas en concreto simple</v>
          </cell>
          <cell r="D32" t="str">
            <v>m³</v>
          </cell>
          <cell r="E32">
            <v>220</v>
          </cell>
          <cell r="F32">
            <v>1547095.2</v>
          </cell>
          <cell r="G32">
            <v>113.76</v>
          </cell>
          <cell r="H32">
            <v>340360944</v>
          </cell>
          <cell r="I32">
            <v>25027.200000000001</v>
          </cell>
        </row>
        <row r="33">
          <cell r="A33">
            <v>173</v>
          </cell>
          <cell r="B33" t="str">
            <v>5.7</v>
          </cell>
          <cell r="C33" t="str">
            <v>Geotextil</v>
          </cell>
          <cell r="D33" t="str">
            <v>m²</v>
          </cell>
          <cell r="E33">
            <v>1300</v>
          </cell>
          <cell r="F33">
            <v>12456</v>
          </cell>
          <cell r="G33">
            <v>0</v>
          </cell>
          <cell r="H33">
            <v>16192800</v>
          </cell>
          <cell r="I33">
            <v>0</v>
          </cell>
        </row>
        <row r="34">
          <cell r="A34">
            <v>174</v>
          </cell>
          <cell r="B34" t="str">
            <v>5.8</v>
          </cell>
          <cell r="C34" t="str">
            <v>Suministro de tubería de gres y/o concreto simple perforado de 20 cm de diámetro</v>
          </cell>
          <cell r="D34" t="str">
            <v>m</v>
          </cell>
          <cell r="E34">
            <v>280</v>
          </cell>
          <cell r="F34">
            <v>112392</v>
          </cell>
          <cell r="G34">
            <v>0</v>
          </cell>
          <cell r="H34">
            <v>31469760</v>
          </cell>
          <cell r="I34">
            <v>0</v>
          </cell>
        </row>
        <row r="35">
          <cell r="B35" t="str">
            <v>6</v>
          </cell>
          <cell r="C35" t="str">
            <v>EXCAVACIONES SUBTERRÁNEAS</v>
          </cell>
          <cell r="D35">
            <v>0</v>
          </cell>
          <cell r="H35">
            <v>1217352608.6400001</v>
          </cell>
          <cell r="I35">
            <v>249821.64</v>
          </cell>
        </row>
        <row r="36">
          <cell r="A36">
            <v>175</v>
          </cell>
          <cell r="B36" t="str">
            <v>6.6</v>
          </cell>
          <cell r="C36" t="str">
            <v>Excavación de galerías de inyecciones y drenaje</v>
          </cell>
          <cell r="D36" t="str">
            <v>m³</v>
          </cell>
          <cell r="E36">
            <v>2274</v>
          </cell>
          <cell r="F36">
            <v>535335.36</v>
          </cell>
          <cell r="G36">
            <v>109.86</v>
          </cell>
          <cell r="H36">
            <v>1217352608.6400001</v>
          </cell>
          <cell r="I36">
            <v>249821.64</v>
          </cell>
        </row>
        <row r="37">
          <cell r="B37" t="str">
            <v>7</v>
          </cell>
          <cell r="C37" t="str">
            <v>PERNOS Y BARRAS DE ANCLAJE</v>
          </cell>
          <cell r="D37">
            <v>0</v>
          </cell>
          <cell r="H37">
            <v>10400635915.76</v>
          </cell>
          <cell r="I37">
            <v>1055120.79</v>
          </cell>
        </row>
        <row r="38">
          <cell r="A38">
            <v>176</v>
          </cell>
          <cell r="B38" t="str">
            <v>7.1</v>
          </cell>
          <cell r="C38" t="str">
            <v>Pernos tipo A1 y barras de anclaje en excavaciones en corte abierto y en superficies naturales del terreno</v>
          </cell>
          <cell r="D38" t="str">
            <v>m</v>
          </cell>
          <cell r="E38">
            <v>44470</v>
          </cell>
          <cell r="F38">
            <v>140798.14000000001</v>
          </cell>
          <cell r="G38">
            <v>15.03</v>
          </cell>
          <cell r="H38">
            <v>6261293285.8000002</v>
          </cell>
          <cell r="I38">
            <v>668384.1</v>
          </cell>
        </row>
        <row r="39">
          <cell r="A39">
            <v>177</v>
          </cell>
          <cell r="B39" t="str">
            <v>7.2</v>
          </cell>
          <cell r="C39" t="str">
            <v>Pernos tipo A1 y barras de anclaje en excavaciones subterráneas</v>
          </cell>
          <cell r="D39" t="str">
            <v>m</v>
          </cell>
          <cell r="E39">
            <v>1811</v>
          </cell>
          <cell r="F39">
            <v>164454.35999999999</v>
          </cell>
          <cell r="G39">
            <v>22.79</v>
          </cell>
          <cell r="H39">
            <v>297826845.95999998</v>
          </cell>
          <cell r="I39">
            <v>41272.69</v>
          </cell>
        </row>
        <row r="40">
          <cell r="A40">
            <v>178</v>
          </cell>
          <cell r="B40" t="str">
            <v>7.7</v>
          </cell>
          <cell r="C40" t="str">
            <v>Barras de anclaje tipo D de 32 mm de diámetro</v>
          </cell>
          <cell r="D40" t="str">
            <v>m</v>
          </cell>
          <cell r="E40">
            <v>24800</v>
          </cell>
          <cell r="F40">
            <v>154899.82999999999</v>
          </cell>
          <cell r="G40">
            <v>13.93</v>
          </cell>
          <cell r="H40">
            <v>3841515784</v>
          </cell>
          <cell r="I40">
            <v>345464</v>
          </cell>
        </row>
        <row r="41">
          <cell r="B41" t="str">
            <v>8</v>
          </cell>
          <cell r="C41" t="str">
            <v>ARCOS DE ACERO ESTRUCTURAL</v>
          </cell>
          <cell r="D41">
            <v>0</v>
          </cell>
          <cell r="H41">
            <v>48467527.159999996</v>
          </cell>
          <cell r="I41">
            <v>10567.44</v>
          </cell>
        </row>
        <row r="42">
          <cell r="A42">
            <v>179</v>
          </cell>
          <cell r="B42" t="str">
            <v>8.1</v>
          </cell>
          <cell r="C42" t="str">
            <v>Arcos de acero estructural</v>
          </cell>
          <cell r="D42" t="str">
            <v>kN</v>
          </cell>
          <cell r="E42">
            <v>52</v>
          </cell>
          <cell r="F42">
            <v>932067.83</v>
          </cell>
          <cell r="G42">
            <v>203.22</v>
          </cell>
          <cell r="H42">
            <v>48467527.159999996</v>
          </cell>
          <cell r="I42">
            <v>10567.44</v>
          </cell>
        </row>
        <row r="43">
          <cell r="B43" t="str">
            <v>10</v>
          </cell>
          <cell r="C43" t="str">
            <v>CONCRETO LANZADO</v>
          </cell>
          <cell r="D43">
            <v>0</v>
          </cell>
          <cell r="H43">
            <v>4722027530.5</v>
          </cell>
          <cell r="I43">
            <v>1171768.0599999998</v>
          </cell>
        </row>
        <row r="44">
          <cell r="B44" t="str">
            <v>10.1</v>
          </cell>
          <cell r="C44" t="str">
            <v>Concreto lanzado, en superficies de excavación en corte abierto</v>
          </cell>
          <cell r="D44">
            <v>0</v>
          </cell>
          <cell r="H44">
            <v>4558455167.8000002</v>
          </cell>
          <cell r="I44">
            <v>1131153.5599999998</v>
          </cell>
        </row>
        <row r="45">
          <cell r="A45">
            <v>180</v>
          </cell>
          <cell r="B45" t="str">
            <v>10.1.1</v>
          </cell>
          <cell r="C45" t="str">
            <v xml:space="preserve">En portales de túneles, galerías y ventanas </v>
          </cell>
          <cell r="D45" t="str">
            <v>m³</v>
          </cell>
          <cell r="E45">
            <v>6</v>
          </cell>
          <cell r="F45">
            <v>559594.30000000005</v>
          </cell>
          <cell r="G45">
            <v>138.86000000000001</v>
          </cell>
          <cell r="H45">
            <v>3357565.8</v>
          </cell>
          <cell r="I45">
            <v>833.16</v>
          </cell>
        </row>
        <row r="46">
          <cell r="A46">
            <v>181</v>
          </cell>
          <cell r="B46" t="str">
            <v>10.1.3</v>
          </cell>
          <cell r="C46" t="str">
            <v>En los taludes de excavación del vertedero</v>
          </cell>
          <cell r="D46" t="str">
            <v>m³</v>
          </cell>
          <cell r="E46">
            <v>8140</v>
          </cell>
          <cell r="F46">
            <v>559594.30000000005</v>
          </cell>
          <cell r="G46">
            <v>138.86000000000001</v>
          </cell>
          <cell r="H46">
            <v>4555097602</v>
          </cell>
          <cell r="I46">
            <v>1130320.3999999999</v>
          </cell>
        </row>
        <row r="47">
          <cell r="B47" t="str">
            <v>10.3</v>
          </cell>
          <cell r="C47" t="str">
            <v>Concreto lanzado en superficies de excavación subterránea</v>
          </cell>
          <cell r="D47">
            <v>0</v>
          </cell>
          <cell r="H47">
            <v>163572362.69999999</v>
          </cell>
          <cell r="I47">
            <v>40614.5</v>
          </cell>
        </row>
        <row r="48">
          <cell r="A48">
            <v>182</v>
          </cell>
          <cell r="B48" t="str">
            <v>10.3.1</v>
          </cell>
          <cell r="C48" t="str">
            <v>En túneles, galerías y ventanas</v>
          </cell>
          <cell r="D48" t="str">
            <v>m³</v>
          </cell>
          <cell r="E48">
            <v>290</v>
          </cell>
          <cell r="F48">
            <v>564042.63</v>
          </cell>
          <cell r="G48">
            <v>140.05000000000001</v>
          </cell>
          <cell r="H48">
            <v>163572362.69999999</v>
          </cell>
          <cell r="I48">
            <v>40614.5</v>
          </cell>
        </row>
        <row r="49">
          <cell r="B49" t="str">
            <v>11</v>
          </cell>
          <cell r="C49" t="str">
            <v>INYECCIONES A PRESION Y HUECOS DE DRENAJE</v>
          </cell>
          <cell r="D49">
            <v>0</v>
          </cell>
          <cell r="H49">
            <v>3897992782.8000002</v>
          </cell>
          <cell r="I49">
            <v>900042.8</v>
          </cell>
        </row>
        <row r="50">
          <cell r="B50" t="str">
            <v>11.3</v>
          </cell>
          <cell r="C50" t="str">
            <v>Perforación de huecos para exploración, para chequeo y para piezómetros de 76 mm de diámetro ó NQ en cualquier dirección y de 100 mm de diámetro para inclinómetros:</v>
          </cell>
          <cell r="D50">
            <v>0</v>
          </cell>
          <cell r="E50">
            <v>0</v>
          </cell>
          <cell r="H50">
            <v>234051436.79999998</v>
          </cell>
          <cell r="I50">
            <v>62349.599999999999</v>
          </cell>
        </row>
        <row r="51">
          <cell r="A51">
            <v>183</v>
          </cell>
          <cell r="B51" t="str">
            <v>11.3.1</v>
          </cell>
          <cell r="C51" t="str">
            <v xml:space="preserve">Perforación de huecos para exploración y chequeo  e instalación de piezómetros con profundidades hasta 50 m </v>
          </cell>
          <cell r="D51" t="str">
            <v>m</v>
          </cell>
          <cell r="E51">
            <v>240</v>
          </cell>
          <cell r="F51">
            <v>455274.72</v>
          </cell>
          <cell r="G51">
            <v>121.28</v>
          </cell>
          <cell r="H51">
            <v>109265932.8</v>
          </cell>
          <cell r="I51">
            <v>29107.200000000001</v>
          </cell>
        </row>
        <row r="52">
          <cell r="A52">
            <v>184</v>
          </cell>
          <cell r="B52" t="str">
            <v>11.3.2</v>
          </cell>
          <cell r="C52" t="str">
            <v>Perforación de huecos para exploración y chequeo  e instalación de piezómetros con profundidades mayores de 50 m y hasta 120 m</v>
          </cell>
          <cell r="D52" t="str">
            <v>m</v>
          </cell>
          <cell r="E52">
            <v>240</v>
          </cell>
          <cell r="F52">
            <v>455274.72</v>
          </cell>
          <cell r="G52">
            <v>121.28</v>
          </cell>
          <cell r="H52">
            <v>109265932.8</v>
          </cell>
          <cell r="I52">
            <v>29107.200000000001</v>
          </cell>
        </row>
        <row r="53">
          <cell r="A53">
            <v>185</v>
          </cell>
          <cell r="B53" t="str">
            <v>11.3.3</v>
          </cell>
          <cell r="C53" t="str">
            <v xml:space="preserve">Perforación de huecos para inclinómetros con diámetro de 100 mm </v>
          </cell>
          <cell r="D53" t="str">
            <v>m</v>
          </cell>
          <cell r="E53">
            <v>240</v>
          </cell>
          <cell r="F53">
            <v>64664.88</v>
          </cell>
          <cell r="G53">
            <v>17.23</v>
          </cell>
          <cell r="H53">
            <v>15519571.199999999</v>
          </cell>
          <cell r="I53">
            <v>4135.2</v>
          </cell>
        </row>
        <row r="54">
          <cell r="A54">
            <v>186</v>
          </cell>
          <cell r="B54" t="str">
            <v>11.6</v>
          </cell>
          <cell r="C54" t="str">
            <v>Perforación de lagrimales</v>
          </cell>
          <cell r="D54" t="str">
            <v>m</v>
          </cell>
          <cell r="E54">
            <v>9645</v>
          </cell>
          <cell r="F54">
            <v>173264.4</v>
          </cell>
          <cell r="G54">
            <v>46.16</v>
          </cell>
          <cell r="H54">
            <v>1671135138</v>
          </cell>
          <cell r="I54">
            <v>445213.2</v>
          </cell>
        </row>
        <row r="55">
          <cell r="B55" t="str">
            <v>11.7</v>
          </cell>
          <cell r="C55" t="str">
            <v>Perforación de huecos de drenaje desde la superficie en cualquier dirección</v>
          </cell>
          <cell r="D55">
            <v>0</v>
          </cell>
          <cell r="E55">
            <v>0</v>
          </cell>
          <cell r="H55">
            <v>1473451584</v>
          </cell>
          <cell r="I55">
            <v>392480</v>
          </cell>
        </row>
        <row r="56">
          <cell r="A56">
            <v>187</v>
          </cell>
          <cell r="B56" t="str">
            <v>11.7.1</v>
          </cell>
          <cell r="C56" t="str">
            <v>Perforación de huecos con profundidades hasta 15 m</v>
          </cell>
          <cell r="D56" t="str">
            <v>m</v>
          </cell>
          <cell r="E56">
            <v>8800</v>
          </cell>
          <cell r="F56">
            <v>167437.68</v>
          </cell>
          <cell r="G56">
            <v>44.6</v>
          </cell>
          <cell r="H56">
            <v>1473451584</v>
          </cell>
          <cell r="I56">
            <v>392480</v>
          </cell>
        </row>
        <row r="57">
          <cell r="B57" t="str">
            <v>11.8</v>
          </cell>
          <cell r="C57" t="str">
            <v>Tubería para revestimiento y drenaje</v>
          </cell>
          <cell r="D57">
            <v>0</v>
          </cell>
          <cell r="H57">
            <v>338342400</v>
          </cell>
          <cell r="I57">
            <v>0</v>
          </cell>
        </row>
        <row r="58">
          <cell r="A58">
            <v>188</v>
          </cell>
          <cell r="B58" t="str">
            <v>11.8.2</v>
          </cell>
          <cell r="C58" t="str">
            <v>Tubería plástica para drenaje de 64 mm de diámetro</v>
          </cell>
          <cell r="D58" t="str">
            <v>m</v>
          </cell>
          <cell r="E58">
            <v>8800</v>
          </cell>
          <cell r="F58">
            <v>38448</v>
          </cell>
          <cell r="G58">
            <v>0</v>
          </cell>
          <cell r="H58">
            <v>338342400</v>
          </cell>
          <cell r="I58">
            <v>0</v>
          </cell>
        </row>
        <row r="59">
          <cell r="A59">
            <v>189</v>
          </cell>
          <cell r="B59" t="str">
            <v>11.11</v>
          </cell>
          <cell r="C59" t="str">
            <v>Inyecciones a presión</v>
          </cell>
          <cell r="D59" t="str">
            <v>Sacos de 0,5 kN (50 kg)</v>
          </cell>
          <cell r="E59">
            <v>690</v>
          </cell>
          <cell r="F59">
            <v>66456</v>
          </cell>
          <cell r="G59">
            <v>0</v>
          </cell>
          <cell r="H59">
            <v>45854640</v>
          </cell>
          <cell r="I59">
            <v>0</v>
          </cell>
        </row>
        <row r="60">
          <cell r="A60">
            <v>190</v>
          </cell>
          <cell r="B60" t="str">
            <v>11.12</v>
          </cell>
          <cell r="C60" t="str">
            <v>Tubería metálica para inyecciones de juntas</v>
          </cell>
          <cell r="D60" t="str">
            <v>m</v>
          </cell>
          <cell r="E60">
            <v>2161</v>
          </cell>
          <cell r="F60">
            <v>62544</v>
          </cell>
          <cell r="G60">
            <v>0</v>
          </cell>
          <cell r="H60">
            <v>135157584</v>
          </cell>
          <cell r="I60">
            <v>0</v>
          </cell>
        </row>
        <row r="61">
          <cell r="B61" t="str">
            <v>13</v>
          </cell>
          <cell r="C61" t="str">
            <v>CONCRETO CONVENCIONAL</v>
          </cell>
          <cell r="D61">
            <v>0</v>
          </cell>
          <cell r="H61">
            <v>46556855409.360016</v>
          </cell>
          <cell r="I61">
            <v>3018298.66</v>
          </cell>
        </row>
        <row r="62">
          <cell r="B62" t="str">
            <v>13.1</v>
          </cell>
          <cell r="C62" t="str">
            <v>Concretos para la presa</v>
          </cell>
          <cell r="D62">
            <v>0</v>
          </cell>
          <cell r="H62">
            <v>66824064</v>
          </cell>
          <cell r="I62">
            <v>4532</v>
          </cell>
        </row>
        <row r="63">
          <cell r="A63">
            <v>191</v>
          </cell>
          <cell r="B63" t="str">
            <v>13.1.4</v>
          </cell>
          <cell r="C63" t="str">
            <v>Concreto dental clase G para la cimentación de la presa y vertedero</v>
          </cell>
          <cell r="D63" t="str">
            <v>m³</v>
          </cell>
          <cell r="E63">
            <v>200</v>
          </cell>
          <cell r="F63">
            <v>334120.32000000001</v>
          </cell>
          <cell r="G63">
            <v>22.66</v>
          </cell>
          <cell r="H63">
            <v>66824064</v>
          </cell>
          <cell r="I63">
            <v>4532</v>
          </cell>
        </row>
        <row r="64">
          <cell r="B64" t="str">
            <v>13.2</v>
          </cell>
          <cell r="C64" t="str">
            <v>Concretos para el vertedero</v>
          </cell>
          <cell r="D64">
            <v>0</v>
          </cell>
          <cell r="H64">
            <v>42169669508.400009</v>
          </cell>
          <cell r="I64">
            <v>2765121</v>
          </cell>
        </row>
        <row r="65">
          <cell r="A65">
            <v>192</v>
          </cell>
          <cell r="B65" t="str">
            <v>13.2.1</v>
          </cell>
          <cell r="C65" t="str">
            <v>Concreto clase E para el azud y las pilas hasta El. 662,0</v>
          </cell>
          <cell r="D65" t="str">
            <v>m³</v>
          </cell>
          <cell r="E65">
            <v>30000</v>
          </cell>
          <cell r="F65">
            <v>428204.3</v>
          </cell>
          <cell r="G65">
            <v>28.12</v>
          </cell>
          <cell r="H65">
            <v>12846129000</v>
          </cell>
          <cell r="I65">
            <v>843600</v>
          </cell>
        </row>
        <row r="66">
          <cell r="A66">
            <v>193</v>
          </cell>
          <cell r="B66" t="str">
            <v>13.2.2</v>
          </cell>
          <cell r="C66" t="str">
            <v>Concreto clase C para las pilas desde la El. 662,0 hasta la El. 670 y desde la El. 673 hasta la El. 688,0 y para las aletas</v>
          </cell>
          <cell r="D66" t="str">
            <v>m³</v>
          </cell>
          <cell r="E66">
            <v>18500</v>
          </cell>
          <cell r="F66">
            <v>591255</v>
          </cell>
          <cell r="G66">
            <v>40.770000000000003</v>
          </cell>
          <cell r="H66">
            <v>10938217500</v>
          </cell>
          <cell r="I66">
            <v>754245</v>
          </cell>
        </row>
        <row r="67">
          <cell r="A67">
            <v>194</v>
          </cell>
          <cell r="B67" t="str">
            <v>13.2.3</v>
          </cell>
          <cell r="C67" t="str">
            <v>Concreto clase I para las vigas prefabricadas del puente</v>
          </cell>
          <cell r="D67" t="str">
            <v>m³</v>
          </cell>
          <cell r="E67">
            <v>240</v>
          </cell>
          <cell r="F67">
            <v>1571405.76</v>
          </cell>
          <cell r="G67">
            <v>106.59</v>
          </cell>
          <cell r="H67">
            <v>377137382.39999998</v>
          </cell>
          <cell r="I67">
            <v>25581.599999999999</v>
          </cell>
        </row>
        <row r="68">
          <cell r="A68">
            <v>195</v>
          </cell>
          <cell r="B68" t="str">
            <v>13.2.4</v>
          </cell>
          <cell r="C68" t="str">
            <v>Concreto clase I para la losa del puente y los parapetos</v>
          </cell>
          <cell r="D68" t="str">
            <v>m³</v>
          </cell>
          <cell r="E68">
            <v>180</v>
          </cell>
          <cell r="F68">
            <v>2638844.64</v>
          </cell>
          <cell r="G68">
            <v>178.99</v>
          </cell>
          <cell r="H68">
            <v>474992035.19999999</v>
          </cell>
          <cell r="I68">
            <v>32218.2</v>
          </cell>
        </row>
        <row r="69">
          <cell r="A69">
            <v>196</v>
          </cell>
          <cell r="B69" t="str">
            <v>13.2.5</v>
          </cell>
          <cell r="C69" t="str">
            <v>Concreto clase B para las vigas de apoyo de las compuertas y la zona de postensado de las pilas entre la El.670 y la El. 673</v>
          </cell>
          <cell r="D69" t="str">
            <v>m³</v>
          </cell>
          <cell r="E69">
            <v>2300</v>
          </cell>
          <cell r="F69">
            <v>612595.19999999995</v>
          </cell>
          <cell r="G69">
            <v>41.55</v>
          </cell>
          <cell r="H69">
            <v>1408968960</v>
          </cell>
          <cell r="I69">
            <v>95565</v>
          </cell>
        </row>
        <row r="70">
          <cell r="A70">
            <v>197</v>
          </cell>
          <cell r="B70" t="str">
            <v>13.2.6</v>
          </cell>
          <cell r="C70" t="str">
            <v>Concreto clase D para la losa del canal de descarga</v>
          </cell>
          <cell r="D70" t="str">
            <v>m³</v>
          </cell>
          <cell r="E70">
            <v>9000</v>
          </cell>
          <cell r="F70">
            <v>726810.22</v>
          </cell>
          <cell r="G70">
            <v>44.22</v>
          </cell>
          <cell r="H70">
            <v>6541291980</v>
          </cell>
          <cell r="I70">
            <v>397980</v>
          </cell>
        </row>
        <row r="71">
          <cell r="A71">
            <v>198</v>
          </cell>
          <cell r="B71" t="str">
            <v>13.2.7</v>
          </cell>
          <cell r="C71" t="str">
            <v>Concreto clase D para los muros del canal de descarga, deflector y ductos de aireación</v>
          </cell>
          <cell r="D71" t="str">
            <v>m³</v>
          </cell>
          <cell r="E71">
            <v>3600</v>
          </cell>
          <cell r="F71">
            <v>948578.4</v>
          </cell>
          <cell r="G71">
            <v>59.06</v>
          </cell>
          <cell r="H71">
            <v>3414882240</v>
          </cell>
          <cell r="I71">
            <v>212616</v>
          </cell>
        </row>
        <row r="72">
          <cell r="A72">
            <v>199</v>
          </cell>
          <cell r="B72" t="str">
            <v>13.2.8</v>
          </cell>
          <cell r="C72" t="str">
            <v>Concreto clase E para la losa del deflector</v>
          </cell>
          <cell r="D72" t="str">
            <v>m³</v>
          </cell>
          <cell r="E72">
            <v>11500</v>
          </cell>
          <cell r="F72">
            <v>487391.94</v>
          </cell>
          <cell r="G72">
            <v>31.75</v>
          </cell>
          <cell r="H72">
            <v>5605007310</v>
          </cell>
          <cell r="I72">
            <v>365125</v>
          </cell>
        </row>
        <row r="73">
          <cell r="A73">
            <v>200</v>
          </cell>
          <cell r="B73" t="str">
            <v>13.2.9</v>
          </cell>
          <cell r="C73" t="str">
            <v>Concreto clase D de segunda etapa para la guía y el apoyo de las compuertas, servomotores y tablones de cierre.</v>
          </cell>
          <cell r="D73" t="str">
            <v>m³</v>
          </cell>
          <cell r="E73">
            <v>230</v>
          </cell>
          <cell r="F73">
            <v>1453716.48</v>
          </cell>
          <cell r="G73">
            <v>98.6</v>
          </cell>
          <cell r="H73">
            <v>334354790.39999998</v>
          </cell>
          <cell r="I73">
            <v>22678</v>
          </cell>
        </row>
        <row r="74">
          <cell r="A74">
            <v>201</v>
          </cell>
          <cell r="B74" t="str">
            <v>13.2.10</v>
          </cell>
          <cell r="C74" t="str">
            <v>Concreto clase I para las casetas de equipos</v>
          </cell>
          <cell r="D74" t="str">
            <v>m³</v>
          </cell>
          <cell r="E74">
            <v>110</v>
          </cell>
          <cell r="F74">
            <v>2078984.64</v>
          </cell>
          <cell r="G74">
            <v>141.02000000000001</v>
          </cell>
          <cell r="H74">
            <v>228688310.40000001</v>
          </cell>
          <cell r="I74">
            <v>15512.2</v>
          </cell>
        </row>
        <row r="75">
          <cell r="A75">
            <v>202</v>
          </cell>
          <cell r="B75" t="str">
            <v>13.4.6</v>
          </cell>
          <cell r="C75" t="str">
            <v>Concreto clase H para la solera y el muro divisorio de la galería de acceso a la cámara de compuertas</v>
          </cell>
          <cell r="D75" t="str">
            <v>m³</v>
          </cell>
          <cell r="E75">
            <v>177</v>
          </cell>
          <cell r="F75">
            <v>1062031.2</v>
          </cell>
          <cell r="G75">
            <v>72.040000000000006</v>
          </cell>
          <cell r="H75">
            <v>187979522.40000001</v>
          </cell>
          <cell r="I75">
            <v>12751.08</v>
          </cell>
        </row>
        <row r="76">
          <cell r="A76">
            <v>203</v>
          </cell>
          <cell r="B76" t="str">
            <v>13.5.9</v>
          </cell>
          <cell r="C76" t="str">
            <v>Concreto clase H para la solera de la galeria de drenaje de la camara seca</v>
          </cell>
          <cell r="D76" t="str">
            <v>m³</v>
          </cell>
          <cell r="E76">
            <v>148</v>
          </cell>
          <cell r="F76">
            <v>898892.64</v>
          </cell>
          <cell r="G76">
            <v>60.97</v>
          </cell>
          <cell r="H76">
            <v>133036110.72</v>
          </cell>
          <cell r="I76">
            <v>9023.56</v>
          </cell>
        </row>
        <row r="77">
          <cell r="A77">
            <v>204</v>
          </cell>
          <cell r="B77" t="str">
            <v>13.6.7</v>
          </cell>
          <cell r="C77" t="str">
            <v>Concreto clase H para muros en portales</v>
          </cell>
          <cell r="D77" t="str">
            <v>m³</v>
          </cell>
          <cell r="E77">
            <v>25</v>
          </cell>
          <cell r="F77">
            <v>1344407.04</v>
          </cell>
          <cell r="G77">
            <v>91.19</v>
          </cell>
          <cell r="H77">
            <v>33610176</v>
          </cell>
          <cell r="I77">
            <v>2279.75</v>
          </cell>
        </row>
        <row r="78">
          <cell r="B78" t="str">
            <v>13.16</v>
          </cell>
          <cell r="C78" t="str">
            <v>Concretos para Otras Obras</v>
          </cell>
          <cell r="D78">
            <v>0</v>
          </cell>
          <cell r="H78">
            <v>3254713550.3999996</v>
          </cell>
          <cell r="I78">
            <v>220764.2</v>
          </cell>
        </row>
        <row r="79">
          <cell r="A79">
            <v>205</v>
          </cell>
          <cell r="B79" t="str">
            <v>13.16.1</v>
          </cell>
          <cell r="C79" t="str">
            <v>Concreto clase I para canales y cunetas</v>
          </cell>
          <cell r="D79" t="str">
            <v>m³</v>
          </cell>
          <cell r="E79">
            <v>1210</v>
          </cell>
          <cell r="F79">
            <v>1498443.36</v>
          </cell>
          <cell r="G79">
            <v>101.64</v>
          </cell>
          <cell r="H79">
            <v>1813116465.5999999</v>
          </cell>
          <cell r="I79">
            <v>122984.4</v>
          </cell>
        </row>
        <row r="80">
          <cell r="A80">
            <v>206</v>
          </cell>
          <cell r="B80" t="str">
            <v>13.16.2</v>
          </cell>
          <cell r="C80" t="str">
            <v>Concreto clase I para estructuras de descole y diques de desviación</v>
          </cell>
          <cell r="D80" t="str">
            <v>m³</v>
          </cell>
          <cell r="E80">
            <v>670</v>
          </cell>
          <cell r="F80">
            <v>2151637.44</v>
          </cell>
          <cell r="G80">
            <v>145.94</v>
          </cell>
          <cell r="H80">
            <v>1441597084.8</v>
          </cell>
          <cell r="I80">
            <v>97779.8</v>
          </cell>
        </row>
        <row r="81">
          <cell r="B81" t="str">
            <v>13.17</v>
          </cell>
          <cell r="C81" t="str">
            <v xml:space="preserve">Items comunes para todas las obras </v>
          </cell>
          <cell r="D81">
            <v>0</v>
          </cell>
          <cell r="H81">
            <v>711022477.44000006</v>
          </cell>
          <cell r="I81">
            <v>3827.0699999999997</v>
          </cell>
        </row>
        <row r="82">
          <cell r="A82">
            <v>207</v>
          </cell>
          <cell r="B82" t="str">
            <v>13.17.2</v>
          </cell>
          <cell r="C82" t="str">
            <v>Concreto poroso</v>
          </cell>
          <cell r="D82" t="str">
            <v>m³</v>
          </cell>
          <cell r="E82">
            <v>53</v>
          </cell>
          <cell r="F82">
            <v>785393.28</v>
          </cell>
          <cell r="G82">
            <v>53.27</v>
          </cell>
          <cell r="H82">
            <v>41625843.840000004</v>
          </cell>
          <cell r="I82">
            <v>2823.31</v>
          </cell>
        </row>
        <row r="83">
          <cell r="A83">
            <v>208</v>
          </cell>
          <cell r="B83" t="str">
            <v>13.17.4</v>
          </cell>
          <cell r="C83" t="str">
            <v>Concreto con mortero autonivelante sin contracción tipo Sikagrout de Sika o similar</v>
          </cell>
          <cell r="D83" t="str">
            <v>m³</v>
          </cell>
          <cell r="E83">
            <v>2</v>
          </cell>
          <cell r="F83">
            <v>7816672.7999999998</v>
          </cell>
          <cell r="G83">
            <v>361.88</v>
          </cell>
          <cell r="H83">
            <v>15633345.6</v>
          </cell>
          <cell r="I83">
            <v>723.76</v>
          </cell>
        </row>
        <row r="84">
          <cell r="B84" t="str">
            <v>13.17.5</v>
          </cell>
          <cell r="C84" t="str">
            <v>Morteros:</v>
          </cell>
          <cell r="D84">
            <v>0</v>
          </cell>
          <cell r="H84">
            <v>6004800</v>
          </cell>
          <cell r="I84">
            <v>280</v>
          </cell>
        </row>
        <row r="85">
          <cell r="A85">
            <v>209</v>
          </cell>
          <cell r="B85" t="str">
            <v>13.17.5.4</v>
          </cell>
          <cell r="C85" t="str">
            <v>Mortero autonivelante sin contracción tipo Sikagrout de Sika o similar</v>
          </cell>
          <cell r="D85" t="str">
            <v>dm³</v>
          </cell>
          <cell r="E85">
            <v>1000</v>
          </cell>
          <cell r="F85">
            <v>6004.8</v>
          </cell>
          <cell r="G85">
            <v>0.28000000000000003</v>
          </cell>
          <cell r="H85">
            <v>6004800</v>
          </cell>
          <cell r="I85">
            <v>280</v>
          </cell>
        </row>
        <row r="86">
          <cell r="B86" t="str">
            <v>13.17.6</v>
          </cell>
          <cell r="C86" t="str">
            <v>Sellos de PVC</v>
          </cell>
          <cell r="D86">
            <v>0</v>
          </cell>
          <cell r="E86">
            <v>0</v>
          </cell>
          <cell r="H86">
            <v>149660640</v>
          </cell>
          <cell r="I86">
            <v>0</v>
          </cell>
        </row>
        <row r="87">
          <cell r="A87">
            <v>210</v>
          </cell>
          <cell r="B87" t="str">
            <v>13.17.6.2</v>
          </cell>
          <cell r="C87" t="str">
            <v>Sellos de PVC tipo II</v>
          </cell>
          <cell r="D87" t="str">
            <v>m</v>
          </cell>
          <cell r="E87">
            <v>2580</v>
          </cell>
          <cell r="F87">
            <v>58008</v>
          </cell>
          <cell r="G87">
            <v>0</v>
          </cell>
          <cell r="H87">
            <v>149660640</v>
          </cell>
          <cell r="I87">
            <v>0</v>
          </cell>
        </row>
        <row r="88">
          <cell r="B88" t="str">
            <v>13.17.7</v>
          </cell>
          <cell r="C88" t="str">
            <v>Sellos de acero para juntas:</v>
          </cell>
          <cell r="D88">
            <v>0</v>
          </cell>
          <cell r="H88">
            <v>46065600</v>
          </cell>
          <cell r="I88">
            <v>0</v>
          </cell>
        </row>
        <row r="89">
          <cell r="A89">
            <v>211</v>
          </cell>
          <cell r="B89" t="str">
            <v>13.17.7.1</v>
          </cell>
          <cell r="C89" t="str">
            <v>Tipo M1</v>
          </cell>
          <cell r="D89" t="str">
            <v>m</v>
          </cell>
          <cell r="E89">
            <v>1400</v>
          </cell>
          <cell r="F89">
            <v>32904</v>
          </cell>
          <cell r="G89">
            <v>0</v>
          </cell>
          <cell r="H89">
            <v>46065600</v>
          </cell>
          <cell r="I89">
            <v>0</v>
          </cell>
        </row>
        <row r="90">
          <cell r="A90">
            <v>212</v>
          </cell>
          <cell r="B90" t="str">
            <v>13.17.8</v>
          </cell>
          <cell r="C90" t="str">
            <v>Almohadillas, apoyos y bandas de neopreno</v>
          </cell>
          <cell r="D90" t="str">
            <v>dm³</v>
          </cell>
          <cell r="E90">
            <v>550</v>
          </cell>
          <cell r="F90">
            <v>52728</v>
          </cell>
          <cell r="G90">
            <v>0</v>
          </cell>
          <cell r="H90">
            <v>29000400</v>
          </cell>
          <cell r="I90">
            <v>0</v>
          </cell>
        </row>
        <row r="91">
          <cell r="A91">
            <v>213</v>
          </cell>
          <cell r="B91" t="str">
            <v>13.17.9</v>
          </cell>
          <cell r="C91" t="str">
            <v xml:space="preserve">Pintura antiadherente para juntas </v>
          </cell>
          <cell r="D91" t="str">
            <v>m²</v>
          </cell>
          <cell r="E91">
            <v>111</v>
          </cell>
          <cell r="F91">
            <v>7464</v>
          </cell>
          <cell r="G91">
            <v>0</v>
          </cell>
          <cell r="H91">
            <v>828504</v>
          </cell>
          <cell r="I91">
            <v>0</v>
          </cell>
        </row>
        <row r="92">
          <cell r="B92" t="str">
            <v>13.17.10</v>
          </cell>
          <cell r="C92" t="str">
            <v>Material sellante para juntas:</v>
          </cell>
          <cell r="D92">
            <v>0</v>
          </cell>
          <cell r="H92">
            <v>3503664</v>
          </cell>
          <cell r="I92">
            <v>0</v>
          </cell>
        </row>
        <row r="93">
          <cell r="A93">
            <v>214</v>
          </cell>
          <cell r="B93" t="str">
            <v>13.17.10.2</v>
          </cell>
          <cell r="C93" t="str">
            <v>Igas negro o similar</v>
          </cell>
          <cell r="D93" t="str">
            <v>kN</v>
          </cell>
          <cell r="E93">
            <v>3</v>
          </cell>
          <cell r="F93">
            <v>1167888</v>
          </cell>
          <cell r="G93">
            <v>0</v>
          </cell>
          <cell r="H93">
            <v>3503664</v>
          </cell>
          <cell r="I93">
            <v>0</v>
          </cell>
        </row>
        <row r="94">
          <cell r="A94">
            <v>215</v>
          </cell>
          <cell r="B94" t="str">
            <v>13.17.11</v>
          </cell>
          <cell r="C94" t="str">
            <v>Tratamiento con Sika Piso 40 o similar</v>
          </cell>
          <cell r="D94" t="str">
            <v>m²</v>
          </cell>
          <cell r="E94">
            <v>200</v>
          </cell>
          <cell r="F94">
            <v>672</v>
          </cell>
          <cell r="G94">
            <v>0</v>
          </cell>
          <cell r="H94">
            <v>134400</v>
          </cell>
          <cell r="I94">
            <v>0</v>
          </cell>
        </row>
        <row r="95">
          <cell r="A95">
            <v>216</v>
          </cell>
          <cell r="B95" t="str">
            <v>13.17.12</v>
          </cell>
          <cell r="C95" t="str">
            <v>Tratamiento con Sikadur 32 Primer o similar</v>
          </cell>
          <cell r="D95" t="str">
            <v>m²</v>
          </cell>
          <cell r="E95">
            <v>260</v>
          </cell>
          <cell r="F95">
            <v>114192</v>
          </cell>
          <cell r="G95">
            <v>0</v>
          </cell>
          <cell r="H95">
            <v>29689920</v>
          </cell>
          <cell r="I95">
            <v>0</v>
          </cell>
        </row>
        <row r="96">
          <cell r="B96" t="str">
            <v>13.17.15</v>
          </cell>
          <cell r="C96" t="str">
            <v>Material llenante para juntas:</v>
          </cell>
          <cell r="D96">
            <v>0</v>
          </cell>
          <cell r="H96">
            <v>900000</v>
          </cell>
          <cell r="I96">
            <v>0</v>
          </cell>
        </row>
        <row r="97">
          <cell r="A97">
            <v>217</v>
          </cell>
          <cell r="B97" t="str">
            <v>13.17.15.1</v>
          </cell>
          <cell r="C97" t="str">
            <v>Icopor</v>
          </cell>
          <cell r="D97" t="str">
            <v>dm³</v>
          </cell>
          <cell r="E97">
            <v>2500</v>
          </cell>
          <cell r="F97">
            <v>360</v>
          </cell>
          <cell r="G97">
            <v>0</v>
          </cell>
          <cell r="H97">
            <v>900000</v>
          </cell>
          <cell r="I97">
            <v>0</v>
          </cell>
        </row>
        <row r="98">
          <cell r="B98" t="str">
            <v>13.17.16</v>
          </cell>
          <cell r="C98" t="str">
            <v>Sistema de drenaje detrás de muros y placas:</v>
          </cell>
          <cell r="D98">
            <v>0</v>
          </cell>
          <cell r="H98">
            <v>387975360</v>
          </cell>
          <cell r="I98">
            <v>0</v>
          </cell>
        </row>
        <row r="99">
          <cell r="A99">
            <v>218</v>
          </cell>
          <cell r="B99" t="str">
            <v>13.17.16.1</v>
          </cell>
          <cell r="C99" t="str">
            <v>Tubería de PVC, de 152,4 mm (6”) de diámetro para drenaje de estructuras</v>
          </cell>
          <cell r="D99" t="str">
            <v>m</v>
          </cell>
          <cell r="E99">
            <v>710</v>
          </cell>
          <cell r="F99">
            <v>69360</v>
          </cell>
          <cell r="G99">
            <v>0</v>
          </cell>
          <cell r="H99">
            <v>49245600</v>
          </cell>
          <cell r="I99">
            <v>0</v>
          </cell>
        </row>
        <row r="100">
          <cell r="A100">
            <v>219</v>
          </cell>
          <cell r="B100" t="str">
            <v>13.17.16.2</v>
          </cell>
          <cell r="C100" t="str">
            <v>Tubería de PVC, de 203,2 mm (8”) de diámetro, en media sección, para drenaje de estructuras</v>
          </cell>
          <cell r="D100" t="str">
            <v>m</v>
          </cell>
          <cell r="E100">
            <v>4110</v>
          </cell>
          <cell r="F100">
            <v>82416</v>
          </cell>
          <cell r="G100">
            <v>0</v>
          </cell>
          <cell r="H100">
            <v>338729760</v>
          </cell>
          <cell r="I100">
            <v>0</v>
          </cell>
        </row>
        <row r="101">
          <cell r="B101" t="str">
            <v>15</v>
          </cell>
          <cell r="C101" t="str">
            <v>ACERO DE REFUERZO</v>
          </cell>
          <cell r="D101">
            <v>0</v>
          </cell>
          <cell r="H101">
            <v>22717904160.309998</v>
          </cell>
          <cell r="I101">
            <v>114697.72</v>
          </cell>
        </row>
        <row r="102">
          <cell r="A102">
            <v>220</v>
          </cell>
          <cell r="B102" t="str">
            <v>15.1</v>
          </cell>
          <cell r="C102" t="str">
            <v>Acero de refuerzo grado 60 - fy=420MPa</v>
          </cell>
          <cell r="D102" t="str">
            <v>kN</v>
          </cell>
          <cell r="E102">
            <v>42560</v>
          </cell>
          <cell r="F102">
            <v>474032.41</v>
          </cell>
          <cell r="G102">
            <v>2.62</v>
          </cell>
          <cell r="H102">
            <v>20174819369.599998</v>
          </cell>
          <cell r="I102">
            <v>111507.2</v>
          </cell>
        </row>
        <row r="103">
          <cell r="A103">
            <v>221</v>
          </cell>
          <cell r="B103" t="str">
            <v>15.2</v>
          </cell>
          <cell r="C103" t="str">
            <v>Acero de refuerzo tipo A-37 - fy=240 MPa</v>
          </cell>
          <cell r="D103" t="str">
            <v>kN</v>
          </cell>
          <cell r="E103">
            <v>133</v>
          </cell>
          <cell r="F103">
            <v>474032.41</v>
          </cell>
          <cell r="G103">
            <v>2.62</v>
          </cell>
          <cell r="H103">
            <v>63046310.530000001</v>
          </cell>
          <cell r="I103">
            <v>348.46</v>
          </cell>
        </row>
        <row r="104">
          <cell r="A104">
            <v>222</v>
          </cell>
          <cell r="B104" t="str">
            <v>15.3</v>
          </cell>
          <cell r="C104" t="str">
            <v>Cables de acero de alta resistencia</v>
          </cell>
          <cell r="D104" t="str">
            <v>kN-m</v>
          </cell>
          <cell r="E104">
            <v>3853850</v>
          </cell>
          <cell r="F104">
            <v>283.60000000000002</v>
          </cell>
          <cell r="G104">
            <v>0</v>
          </cell>
          <cell r="H104">
            <v>1092951860</v>
          </cell>
          <cell r="I104">
            <v>0</v>
          </cell>
        </row>
        <row r="105">
          <cell r="A105">
            <v>223</v>
          </cell>
          <cell r="B105" t="str">
            <v>15.4</v>
          </cell>
          <cell r="C105" t="str">
            <v>Barras de postensionamiento</v>
          </cell>
          <cell r="D105" t="str">
            <v>kN-m</v>
          </cell>
          <cell r="E105">
            <v>602000</v>
          </cell>
          <cell r="F105">
            <v>1063.51</v>
          </cell>
          <cell r="G105">
            <v>0</v>
          </cell>
          <cell r="H105">
            <v>640233020</v>
          </cell>
          <cell r="I105">
            <v>0</v>
          </cell>
        </row>
        <row r="106">
          <cell r="B106" t="str">
            <v>15.5</v>
          </cell>
          <cell r="C106" t="str">
            <v>Malla electrosoldada:</v>
          </cell>
          <cell r="D106">
            <v>0</v>
          </cell>
          <cell r="H106">
            <v>746853600.17999995</v>
          </cell>
          <cell r="I106">
            <v>2842.06</v>
          </cell>
        </row>
        <row r="107">
          <cell r="A107">
            <v>224</v>
          </cell>
          <cell r="B107" t="str">
            <v>15.5.1</v>
          </cell>
          <cell r="C107" t="str">
            <v>Malla electrosoldada Q2 de Concremalla o similar</v>
          </cell>
          <cell r="D107" t="str">
            <v>m²</v>
          </cell>
          <cell r="E107">
            <v>82330</v>
          </cell>
          <cell r="F107">
            <v>7987.53</v>
          </cell>
          <cell r="G107">
            <v>0.03</v>
          </cell>
          <cell r="H107">
            <v>657613344.89999998</v>
          </cell>
          <cell r="I107">
            <v>2469.9</v>
          </cell>
        </row>
        <row r="108">
          <cell r="A108">
            <v>225</v>
          </cell>
          <cell r="B108" t="str">
            <v>15.5.2</v>
          </cell>
          <cell r="C108" t="str">
            <v>Malla electrosoldada Q4 de Concremalla o similar</v>
          </cell>
          <cell r="D108" t="str">
            <v>m²</v>
          </cell>
          <cell r="E108">
            <v>2160</v>
          </cell>
          <cell r="F108">
            <v>12188.88</v>
          </cell>
          <cell r="G108">
            <v>0.05</v>
          </cell>
          <cell r="H108">
            <v>26327980.800000001</v>
          </cell>
          <cell r="I108">
            <v>108</v>
          </cell>
        </row>
        <row r="109">
          <cell r="A109">
            <v>226</v>
          </cell>
          <cell r="B109" t="str">
            <v>15.5.4</v>
          </cell>
          <cell r="C109" t="str">
            <v>Otro tipo de malla</v>
          </cell>
          <cell r="D109" t="str">
            <v>kN</v>
          </cell>
          <cell r="E109">
            <v>127</v>
          </cell>
          <cell r="F109">
            <v>495372.24</v>
          </cell>
          <cell r="G109">
            <v>2.08</v>
          </cell>
          <cell r="H109">
            <v>62912274.479999997</v>
          </cell>
          <cell r="I109">
            <v>264.16000000000003</v>
          </cell>
        </row>
        <row r="110">
          <cell r="B110" t="str">
            <v>16</v>
          </cell>
          <cell r="C110" t="str">
            <v>INSTRUMENTACION GEOTÉCNICA</v>
          </cell>
          <cell r="D110">
            <v>0</v>
          </cell>
          <cell r="H110">
            <v>0</v>
          </cell>
          <cell r="I110">
            <v>147742.09999999998</v>
          </cell>
        </row>
        <row r="111">
          <cell r="B111" t="str">
            <v>16.1</v>
          </cell>
          <cell r="C111" t="str">
            <v>Suministro, almacenamiento, instalación y mantenimiento de la instrumentación</v>
          </cell>
          <cell r="D111">
            <v>0</v>
          </cell>
          <cell r="H111">
            <v>0</v>
          </cell>
          <cell r="I111">
            <v>147742.09999999998</v>
          </cell>
        </row>
        <row r="112">
          <cell r="B112" t="str">
            <v>16.1.3</v>
          </cell>
          <cell r="C112" t="str">
            <v xml:space="preserve">Mojones de control de movimiento  </v>
          </cell>
          <cell r="D112">
            <v>0</v>
          </cell>
          <cell r="E112">
            <v>0</v>
          </cell>
          <cell r="H112">
            <v>0</v>
          </cell>
          <cell r="I112">
            <v>12500.04</v>
          </cell>
        </row>
        <row r="113">
          <cell r="A113">
            <v>227</v>
          </cell>
          <cell r="B113" t="str">
            <v>16.1.3.3</v>
          </cell>
          <cell r="C113" t="str">
            <v>Mojones de referencia en roca</v>
          </cell>
          <cell r="D113" t="str">
            <v>un</v>
          </cell>
          <cell r="E113">
            <v>12</v>
          </cell>
          <cell r="F113">
            <v>0</v>
          </cell>
          <cell r="G113">
            <v>1041.67</v>
          </cell>
          <cell r="H113">
            <v>0</v>
          </cell>
          <cell r="I113">
            <v>12500.04</v>
          </cell>
        </row>
        <row r="114">
          <cell r="A114">
            <v>228</v>
          </cell>
          <cell r="B114" t="str">
            <v>16.1.7</v>
          </cell>
          <cell r="C114" t="str">
            <v>Piezómetros de tubo abierto tipo Casagrande</v>
          </cell>
          <cell r="D114" t="str">
            <v>m</v>
          </cell>
          <cell r="E114">
            <v>240</v>
          </cell>
          <cell r="F114">
            <v>0</v>
          </cell>
          <cell r="G114">
            <v>260.43</v>
          </cell>
          <cell r="H114">
            <v>0</v>
          </cell>
          <cell r="I114">
            <v>62503.199999999997</v>
          </cell>
        </row>
        <row r="115">
          <cell r="A115">
            <v>229</v>
          </cell>
          <cell r="B115" t="str">
            <v>16.1.12</v>
          </cell>
          <cell r="C115" t="str">
            <v>Par de argollas para lectura  con extensómetros de cinta en  excavaciones subterráneas</v>
          </cell>
          <cell r="D115" t="str">
            <v>un</v>
          </cell>
          <cell r="E115">
            <v>66</v>
          </cell>
          <cell r="F115">
            <v>0</v>
          </cell>
          <cell r="G115">
            <v>215.86</v>
          </cell>
          <cell r="H115">
            <v>0</v>
          </cell>
          <cell r="I115">
            <v>14246.76</v>
          </cell>
        </row>
        <row r="116">
          <cell r="A116">
            <v>230</v>
          </cell>
          <cell r="B116" t="str">
            <v>16.1.14</v>
          </cell>
          <cell r="C116" t="str">
            <v xml:space="preserve">Inclinómetros </v>
          </cell>
          <cell r="D116" t="str">
            <v>m</v>
          </cell>
          <cell r="E116">
            <v>240</v>
          </cell>
          <cell r="F116">
            <v>0</v>
          </cell>
          <cell r="G116">
            <v>162.77000000000001</v>
          </cell>
          <cell r="H116">
            <v>0</v>
          </cell>
          <cell r="I116">
            <v>39064.800000000003</v>
          </cell>
        </row>
        <row r="117">
          <cell r="A117">
            <v>231</v>
          </cell>
          <cell r="B117" t="str">
            <v>16.1.15</v>
          </cell>
          <cell r="C117" t="str">
            <v>Celdas de carga para tendones en excavaciones en corte abierto</v>
          </cell>
          <cell r="D117" t="str">
            <v>un</v>
          </cell>
          <cell r="E117">
            <v>2</v>
          </cell>
          <cell r="F117">
            <v>0</v>
          </cell>
          <cell r="G117">
            <v>9713.65</v>
          </cell>
          <cell r="H117">
            <v>0</v>
          </cell>
          <cell r="I117">
            <v>19427.3</v>
          </cell>
        </row>
        <row r="118">
          <cell r="B118" t="str">
            <v>17</v>
          </cell>
          <cell r="C118" t="str">
            <v>TENDONES DE ANCLAJE</v>
          </cell>
          <cell r="D118">
            <v>0</v>
          </cell>
          <cell r="H118">
            <v>768120000</v>
          </cell>
          <cell r="I118">
            <v>0</v>
          </cell>
        </row>
        <row r="119">
          <cell r="A119">
            <v>232</v>
          </cell>
          <cell r="B119" t="str">
            <v>17.2</v>
          </cell>
          <cell r="C119" t="str">
            <v>Tendones de Anclaje en excavaciones superficiales o en superficies naturales</v>
          </cell>
          <cell r="D119" t="str">
            <v>kN-m</v>
          </cell>
          <cell r="E119">
            <v>640100</v>
          </cell>
          <cell r="F119">
            <v>1200</v>
          </cell>
          <cell r="G119">
            <v>0</v>
          </cell>
          <cell r="H119">
            <v>768120000</v>
          </cell>
          <cell r="I119">
            <v>0</v>
          </cell>
        </row>
        <row r="120">
          <cell r="B120" t="str">
            <v>18</v>
          </cell>
          <cell r="C120" t="str">
            <v>SUMINISTRO E INSTALACION DE ELEMENTOS METALICOS MISCELANEOS</v>
          </cell>
          <cell r="D120">
            <v>0</v>
          </cell>
          <cell r="H120">
            <v>127697740.8</v>
          </cell>
          <cell r="I120">
            <v>261715.81000000003</v>
          </cell>
        </row>
        <row r="121">
          <cell r="A121">
            <v>233</v>
          </cell>
          <cell r="B121" t="str">
            <v>18.1</v>
          </cell>
          <cell r="C121" t="str">
            <v>Incrustaciones metálicas</v>
          </cell>
          <cell r="D121" t="str">
            <v>kN</v>
          </cell>
          <cell r="E121">
            <v>280</v>
          </cell>
          <cell r="F121">
            <v>0</v>
          </cell>
          <cell r="G121">
            <v>731.77</v>
          </cell>
          <cell r="H121">
            <v>0</v>
          </cell>
          <cell r="I121">
            <v>204895.6</v>
          </cell>
        </row>
        <row r="122">
          <cell r="A122">
            <v>234</v>
          </cell>
          <cell r="B122" t="str">
            <v>18.3</v>
          </cell>
          <cell r="C122" t="str">
            <v>Escaleras metálicas</v>
          </cell>
          <cell r="D122" t="str">
            <v>kN</v>
          </cell>
          <cell r="E122">
            <v>70</v>
          </cell>
          <cell r="F122">
            <v>826368</v>
          </cell>
          <cell r="G122">
            <v>516.48</v>
          </cell>
          <cell r="H122">
            <v>57845760</v>
          </cell>
          <cell r="I122">
            <v>36153.599999999999</v>
          </cell>
        </row>
        <row r="123">
          <cell r="A123">
            <v>235</v>
          </cell>
          <cell r="B123" t="str">
            <v>18.4</v>
          </cell>
          <cell r="C123" t="str">
            <v>Escaleras de gato</v>
          </cell>
          <cell r="D123" t="str">
            <v>kN</v>
          </cell>
          <cell r="E123">
            <v>7</v>
          </cell>
          <cell r="F123">
            <v>772425.6</v>
          </cell>
          <cell r="G123">
            <v>482.77</v>
          </cell>
          <cell r="H123">
            <v>5406979.2000000002</v>
          </cell>
          <cell r="I123">
            <v>3379.39</v>
          </cell>
        </row>
        <row r="124">
          <cell r="A124">
            <v>236</v>
          </cell>
          <cell r="B124" t="str">
            <v>18.5</v>
          </cell>
          <cell r="C124" t="str">
            <v>Protección para escaleras de gato</v>
          </cell>
          <cell r="D124" t="str">
            <v>kN</v>
          </cell>
          <cell r="E124">
            <v>35</v>
          </cell>
          <cell r="F124">
            <v>687590.40000000002</v>
          </cell>
          <cell r="G124">
            <v>429.74</v>
          </cell>
          <cell r="H124">
            <v>24065664</v>
          </cell>
          <cell r="I124">
            <v>15040.9</v>
          </cell>
        </row>
        <row r="125">
          <cell r="A125">
            <v>237</v>
          </cell>
          <cell r="B125" t="str">
            <v>18.6</v>
          </cell>
          <cell r="C125" t="str">
            <v>Barandas metálicas</v>
          </cell>
          <cell r="D125" t="str">
            <v>kN</v>
          </cell>
          <cell r="E125">
            <v>2</v>
          </cell>
          <cell r="F125">
            <v>738076.8</v>
          </cell>
          <cell r="G125">
            <v>461.3</v>
          </cell>
          <cell r="H125">
            <v>1476153.6</v>
          </cell>
          <cell r="I125">
            <v>922.6</v>
          </cell>
        </row>
        <row r="126">
          <cell r="B126" t="str">
            <v>18.9</v>
          </cell>
          <cell r="C126" t="str">
            <v>Elementos metálicos misceláneos no embebidos:</v>
          </cell>
          <cell r="D126">
            <v>0</v>
          </cell>
          <cell r="H126">
            <v>2117952</v>
          </cell>
          <cell r="I126">
            <v>1323.72</v>
          </cell>
        </row>
        <row r="127">
          <cell r="A127">
            <v>238</v>
          </cell>
          <cell r="B127" t="str">
            <v>18.9.2</v>
          </cell>
          <cell r="C127" t="str">
            <v>Para otras estructuras</v>
          </cell>
          <cell r="D127" t="str">
            <v>kN</v>
          </cell>
          <cell r="E127">
            <v>3</v>
          </cell>
          <cell r="F127">
            <v>705984</v>
          </cell>
          <cell r="G127">
            <v>441.24</v>
          </cell>
          <cell r="H127">
            <v>2117952</v>
          </cell>
          <cell r="I127">
            <v>1323.72</v>
          </cell>
        </row>
        <row r="128">
          <cell r="B128" t="str">
            <v>18.10</v>
          </cell>
          <cell r="C128" t="str">
            <v>Anclajes para equipos:</v>
          </cell>
          <cell r="D128">
            <v>0</v>
          </cell>
          <cell r="H128">
            <v>36785232</v>
          </cell>
          <cell r="I128">
            <v>0</v>
          </cell>
        </row>
        <row r="129">
          <cell r="A129">
            <v>239</v>
          </cell>
          <cell r="B129" t="str">
            <v>18.10.1</v>
          </cell>
          <cell r="C129" t="str">
            <v>Pernos de acero de calidad A-325</v>
          </cell>
          <cell r="D129" t="str">
            <v>kN</v>
          </cell>
          <cell r="E129">
            <v>11</v>
          </cell>
          <cell r="F129">
            <v>3344112</v>
          </cell>
          <cell r="G129">
            <v>0</v>
          </cell>
          <cell r="H129">
            <v>36785232</v>
          </cell>
          <cell r="I129">
            <v>0</v>
          </cell>
        </row>
        <row r="130">
          <cell r="B130" t="str">
            <v>20</v>
          </cell>
          <cell r="C130" t="str">
            <v>ACABADOS ARQUITECTONICOS</v>
          </cell>
          <cell r="D130">
            <v>0</v>
          </cell>
          <cell r="H130">
            <v>81286248</v>
          </cell>
          <cell r="I130">
            <v>0</v>
          </cell>
        </row>
        <row r="131">
          <cell r="A131">
            <v>240</v>
          </cell>
          <cell r="B131" t="str">
            <v>20.4</v>
          </cell>
          <cell r="C131" t="str">
            <v>Concreto abujardado</v>
          </cell>
          <cell r="D131" t="str">
            <v>m²</v>
          </cell>
          <cell r="E131">
            <v>120</v>
          </cell>
          <cell r="F131">
            <v>23520</v>
          </cell>
          <cell r="G131">
            <v>0</v>
          </cell>
          <cell r="H131">
            <v>2822400</v>
          </cell>
          <cell r="I131">
            <v>0</v>
          </cell>
        </row>
        <row r="132">
          <cell r="B132" t="str">
            <v>20.8</v>
          </cell>
          <cell r="C132" t="str">
            <v>Carpintería metálica</v>
          </cell>
          <cell r="D132">
            <v>0</v>
          </cell>
          <cell r="H132">
            <v>49560888</v>
          </cell>
          <cell r="I132">
            <v>0</v>
          </cell>
        </row>
        <row r="133">
          <cell r="B133" t="str">
            <v>20.8.1</v>
          </cell>
          <cell r="C133" t="str">
            <v>Puertas</v>
          </cell>
          <cell r="D133">
            <v>0</v>
          </cell>
          <cell r="H133">
            <v>37438320</v>
          </cell>
          <cell r="I133">
            <v>0</v>
          </cell>
        </row>
        <row r="134">
          <cell r="A134">
            <v>241</v>
          </cell>
          <cell r="B134" t="str">
            <v>20.8.1.4</v>
          </cell>
          <cell r="C134" t="str">
            <v>Tipo P-2</v>
          </cell>
          <cell r="D134" t="str">
            <v>un</v>
          </cell>
          <cell r="E134">
            <v>4</v>
          </cell>
          <cell r="F134">
            <v>2053584</v>
          </cell>
          <cell r="G134">
            <v>0</v>
          </cell>
          <cell r="H134">
            <v>8214336</v>
          </cell>
          <cell r="I134">
            <v>0</v>
          </cell>
        </row>
        <row r="135">
          <cell r="A135">
            <v>242</v>
          </cell>
          <cell r="B135" t="str">
            <v>20.8.1.6</v>
          </cell>
          <cell r="C135" t="str">
            <v>Tipo P-4</v>
          </cell>
          <cell r="D135" t="str">
            <v>un</v>
          </cell>
          <cell r="E135">
            <v>13</v>
          </cell>
          <cell r="F135">
            <v>2012400</v>
          </cell>
          <cell r="G135">
            <v>0</v>
          </cell>
          <cell r="H135">
            <v>26161200</v>
          </cell>
          <cell r="I135">
            <v>0</v>
          </cell>
        </row>
        <row r="136">
          <cell r="A136">
            <v>243</v>
          </cell>
          <cell r="B136" t="str">
            <v>20.8.1.21</v>
          </cell>
          <cell r="C136" t="str">
            <v>Tipo P-20</v>
          </cell>
          <cell r="D136" t="str">
            <v>un</v>
          </cell>
          <cell r="E136">
            <v>1</v>
          </cell>
          <cell r="F136">
            <v>3062784</v>
          </cell>
          <cell r="G136">
            <v>0</v>
          </cell>
          <cell r="H136">
            <v>3062784</v>
          </cell>
          <cell r="I136">
            <v>0</v>
          </cell>
        </row>
        <row r="137">
          <cell r="B137" t="str">
            <v>20.8.2</v>
          </cell>
          <cell r="C137" t="str">
            <v>Ventanas</v>
          </cell>
          <cell r="D137">
            <v>0</v>
          </cell>
          <cell r="H137">
            <v>12122568</v>
          </cell>
          <cell r="I137">
            <v>0</v>
          </cell>
        </row>
        <row r="138">
          <cell r="A138">
            <v>244</v>
          </cell>
          <cell r="B138" t="str">
            <v>20.8.2.3</v>
          </cell>
          <cell r="C138" t="str">
            <v>Tipo V-3</v>
          </cell>
          <cell r="D138" t="str">
            <v>un</v>
          </cell>
          <cell r="E138">
            <v>9</v>
          </cell>
          <cell r="F138">
            <v>1346952</v>
          </cell>
          <cell r="G138">
            <v>0</v>
          </cell>
          <cell r="H138">
            <v>12122568</v>
          </cell>
          <cell r="I138">
            <v>0</v>
          </cell>
        </row>
        <row r="139">
          <cell r="B139" t="str">
            <v>20.9</v>
          </cell>
          <cell r="C139" t="str">
            <v>Impermeabilización</v>
          </cell>
          <cell r="D139">
            <v>0</v>
          </cell>
          <cell r="H139">
            <v>20058000</v>
          </cell>
          <cell r="I139">
            <v>0</v>
          </cell>
        </row>
        <row r="140">
          <cell r="A140">
            <v>245</v>
          </cell>
          <cell r="B140" t="str">
            <v>20.9.3</v>
          </cell>
          <cell r="C140" t="str">
            <v>De Placas</v>
          </cell>
          <cell r="D140" t="str">
            <v>m²</v>
          </cell>
          <cell r="E140">
            <v>250</v>
          </cell>
          <cell r="F140">
            <v>80232</v>
          </cell>
          <cell r="G140">
            <v>0</v>
          </cell>
          <cell r="H140">
            <v>20058000</v>
          </cell>
          <cell r="I140">
            <v>0</v>
          </cell>
        </row>
        <row r="141">
          <cell r="B141" t="str">
            <v>20.11</v>
          </cell>
          <cell r="C141" t="str">
            <v>Instalaciones hidráulicas y sanitarias</v>
          </cell>
          <cell r="D141">
            <v>0</v>
          </cell>
          <cell r="H141">
            <v>8844960</v>
          </cell>
          <cell r="I141">
            <v>0</v>
          </cell>
        </row>
        <row r="142">
          <cell r="B142" t="str">
            <v>20.11.2</v>
          </cell>
          <cell r="C142" t="str">
            <v>Tuberías de PVC</v>
          </cell>
          <cell r="D142">
            <v>0</v>
          </cell>
          <cell r="H142">
            <v>8844960</v>
          </cell>
          <cell r="I142">
            <v>0</v>
          </cell>
        </row>
        <row r="143">
          <cell r="B143" t="str">
            <v>20.11.2.2</v>
          </cell>
          <cell r="C143" t="str">
            <v>Sanitaria</v>
          </cell>
          <cell r="D143">
            <v>0</v>
          </cell>
          <cell r="H143">
            <v>8844960</v>
          </cell>
          <cell r="I143">
            <v>0</v>
          </cell>
        </row>
        <row r="144">
          <cell r="A144">
            <v>246</v>
          </cell>
          <cell r="B144" t="str">
            <v>20.11.2.2.3</v>
          </cell>
          <cell r="C144" t="str">
            <v>De diámetro 102 mm (4”)</v>
          </cell>
          <cell r="D144" t="str">
            <v>m</v>
          </cell>
          <cell r="E144">
            <v>40</v>
          </cell>
          <cell r="F144">
            <v>46752</v>
          </cell>
          <cell r="G144">
            <v>0</v>
          </cell>
          <cell r="H144">
            <v>1870080</v>
          </cell>
          <cell r="I144">
            <v>0</v>
          </cell>
        </row>
        <row r="145">
          <cell r="A145">
            <v>247</v>
          </cell>
          <cell r="B145" t="str">
            <v>20.11.2.2.4</v>
          </cell>
          <cell r="C145" t="str">
            <v>De diámetro 204 mm (8”)</v>
          </cell>
          <cell r="D145" t="str">
            <v>m</v>
          </cell>
          <cell r="E145">
            <v>110</v>
          </cell>
          <cell r="F145">
            <v>63408</v>
          </cell>
          <cell r="G145">
            <v>0</v>
          </cell>
          <cell r="H145">
            <v>6974880</v>
          </cell>
          <cell r="I145">
            <v>0</v>
          </cell>
        </row>
        <row r="146">
          <cell r="A146" t="str">
            <v>VERTEDERO</v>
          </cell>
          <cell r="B146" t="str">
            <v>SUBTOTAL VERTEDERO</v>
          </cell>
          <cell r="H146">
            <v>162826220373.77002</v>
          </cell>
          <cell r="I146">
            <v>36386297.060000002</v>
          </cell>
        </row>
        <row r="148">
          <cell r="B148" t="str">
            <v xml:space="preserve">(*) </v>
          </cell>
          <cell r="C148" t="str">
            <v>Cada proponente utilizará el número de columnas necesarias para las monedas de la componente extranjera.</v>
          </cell>
        </row>
        <row r="150">
          <cell r="C150" t="str">
            <v>Ítems a los cuales se les debe adjuntar análisis de precios unitarios.</v>
          </cell>
        </row>
      </sheetData>
      <sheetData sheetId="5" refreshError="1">
        <row r="2">
          <cell r="B2" t="str">
            <v>PROYECTO HIDROELÉCTRICO PORCE III</v>
          </cell>
        </row>
        <row r="4">
          <cell r="B4" t="str">
            <v>PROCESO DE LICITACIÓN No. PC - 009013</v>
          </cell>
        </row>
        <row r="5">
          <cell r="B5" t="str">
            <v xml:space="preserve">CONSTRUCCIÓN DE LA PRESA Y OBRAS ASOCIADAS </v>
          </cell>
        </row>
        <row r="7">
          <cell r="B7" t="str">
            <v>FORMULARIO DE LA PROPUESTA</v>
          </cell>
        </row>
        <row r="9">
          <cell r="B9" t="str">
            <v>FORMULARIO 17 - LISTA DE CANTIDADES DE OBRA Y PRECIOS UNITARIOS</v>
          </cell>
        </row>
        <row r="12">
          <cell r="C12" t="str">
            <v xml:space="preserve">FRENTE DE OBRA: </v>
          </cell>
          <cell r="D12" t="str">
            <v>SISTEMA DE DESVIACIÓN</v>
          </cell>
        </row>
        <row r="14">
          <cell r="B14" t="str">
            <v>Ítem No</v>
          </cell>
          <cell r="C14" t="str">
            <v>Descripción</v>
          </cell>
          <cell r="D14" t="str">
            <v>Unidad</v>
          </cell>
          <cell r="E14" t="str">
            <v>Cantidad</v>
          </cell>
          <cell r="F14" t="str">
            <v>Precio unitario</v>
          </cell>
          <cell r="H14" t="str">
            <v>Precio total</v>
          </cell>
        </row>
        <row r="15">
          <cell r="F15" t="str">
            <v>Componente Nacional               ($ Col.)</v>
          </cell>
          <cell r="G15" t="str">
            <v>Componente Extranjera (*)</v>
          </cell>
          <cell r="H15" t="str">
            <v>Componente Nacional                        ($ Col.)</v>
          </cell>
          <cell r="I15" t="str">
            <v>Componente Extranjera (*)</v>
          </cell>
        </row>
        <row r="16">
          <cell r="B16" t="str">
            <v>3</v>
          </cell>
          <cell r="C16" t="str">
            <v xml:space="preserve">DESVIACIÓN DEL RIO, MANEJO DE AGUAS Y DESECACIÓN DE FUNDACIONES </v>
          </cell>
          <cell r="D16">
            <v>0</v>
          </cell>
          <cell r="H16">
            <v>2127098553.1499999</v>
          </cell>
          <cell r="I16">
            <v>441090.42</v>
          </cell>
        </row>
        <row r="17">
          <cell r="A17">
            <v>248</v>
          </cell>
          <cell r="B17" t="str">
            <v>3.1</v>
          </cell>
          <cell r="C17" t="str">
            <v>Manejo de aguas superficiales y subterráneas; desecación de cimentaciones en la obra y para la presa, la ataguía y el túnel de desviación</v>
          </cell>
          <cell r="D17" t="str">
            <v>s.g.</v>
          </cell>
          <cell r="E17">
            <v>1</v>
          </cell>
          <cell r="F17">
            <v>492287607.35000002</v>
          </cell>
          <cell r="G17">
            <v>170298.78</v>
          </cell>
          <cell r="H17">
            <v>492287607.35000002</v>
          </cell>
          <cell r="I17">
            <v>170298.78</v>
          </cell>
        </row>
        <row r="18">
          <cell r="A18">
            <v>249</v>
          </cell>
          <cell r="B18" t="str">
            <v>3.2</v>
          </cell>
          <cell r="C18" t="str">
            <v>Desviación del río Porce</v>
          </cell>
          <cell r="D18" t="str">
            <v>s.g.</v>
          </cell>
          <cell r="E18">
            <v>1</v>
          </cell>
          <cell r="F18">
            <v>1469819445.8699999</v>
          </cell>
          <cell r="G18">
            <v>229453.97</v>
          </cell>
          <cell r="H18">
            <v>1469819445.8699999</v>
          </cell>
          <cell r="I18">
            <v>229453.97</v>
          </cell>
        </row>
        <row r="19">
          <cell r="A19">
            <v>250</v>
          </cell>
          <cell r="B19" t="str">
            <v>3.3</v>
          </cell>
          <cell r="C19" t="str">
            <v>Cierre del túnel de desviación y primer llenado del embalse</v>
          </cell>
          <cell r="D19" t="str">
            <v>s.g.</v>
          </cell>
          <cell r="E19">
            <v>1</v>
          </cell>
          <cell r="F19">
            <v>164991499.93000001</v>
          </cell>
          <cell r="G19">
            <v>41337.67</v>
          </cell>
          <cell r="H19">
            <v>164991499.93000001</v>
          </cell>
          <cell r="I19">
            <v>41337.67</v>
          </cell>
        </row>
        <row r="20">
          <cell r="B20" t="str">
            <v>4</v>
          </cell>
          <cell r="C20" t="str">
            <v>EXCAVACIONES EN CORTE ABIERTO</v>
          </cell>
          <cell r="D20">
            <v>0</v>
          </cell>
          <cell r="H20">
            <v>633690675.19999993</v>
          </cell>
          <cell r="I20">
            <v>180083.78</v>
          </cell>
        </row>
        <row r="21">
          <cell r="A21">
            <v>251</v>
          </cell>
          <cell r="B21" t="str">
            <v>4.1</v>
          </cell>
          <cell r="C21" t="str">
            <v>Excavación bajo la elevación 580 msnm para la fundación del plinto y las zonas 2B y 3A de la presa y la fundación de la ataguía</v>
          </cell>
          <cell r="D21" t="str">
            <v>m³</v>
          </cell>
          <cell r="E21">
            <v>12700</v>
          </cell>
          <cell r="F21">
            <v>17165.21</v>
          </cell>
          <cell r="G21">
            <v>6.8</v>
          </cell>
          <cell r="H21">
            <v>217998167</v>
          </cell>
          <cell r="I21">
            <v>86360</v>
          </cell>
        </row>
        <row r="22">
          <cell r="A22">
            <v>252</v>
          </cell>
          <cell r="B22" t="str">
            <v>4.6</v>
          </cell>
          <cell r="C22" t="str">
            <v>Tratamiento para la fundación del RCC de la ataguía</v>
          </cell>
          <cell r="D22" t="str">
            <v>m²</v>
          </cell>
          <cell r="E22">
            <v>3200</v>
          </cell>
          <cell r="F22">
            <v>72208.800000000003</v>
          </cell>
          <cell r="G22">
            <v>3.34</v>
          </cell>
          <cell r="H22">
            <v>231068160</v>
          </cell>
          <cell r="I22">
            <v>10688</v>
          </cell>
        </row>
        <row r="23">
          <cell r="A23">
            <v>253</v>
          </cell>
          <cell r="B23" t="str">
            <v>4.8</v>
          </cell>
          <cell r="C23" t="str">
            <v>Excavación para portales</v>
          </cell>
          <cell r="D23" t="str">
            <v>m³</v>
          </cell>
          <cell r="E23">
            <v>9750</v>
          </cell>
          <cell r="F23">
            <v>16715.52</v>
          </cell>
          <cell r="G23">
            <v>7.55</v>
          </cell>
          <cell r="H23">
            <v>162976320</v>
          </cell>
          <cell r="I23">
            <v>73612.5</v>
          </cell>
        </row>
        <row r="24">
          <cell r="A24">
            <v>254</v>
          </cell>
          <cell r="B24" t="str">
            <v>4.10</v>
          </cell>
          <cell r="C24" t="str">
            <v>Excavaciones misceláneas</v>
          </cell>
          <cell r="D24" t="str">
            <v>m³</v>
          </cell>
          <cell r="E24">
            <v>98</v>
          </cell>
          <cell r="F24">
            <v>15056.64</v>
          </cell>
          <cell r="G24">
            <v>6.8</v>
          </cell>
          <cell r="H24">
            <v>1475550.72</v>
          </cell>
          <cell r="I24">
            <v>666.4</v>
          </cell>
        </row>
        <row r="25">
          <cell r="A25">
            <v>255</v>
          </cell>
          <cell r="B25" t="str">
            <v>4.11</v>
          </cell>
          <cell r="C25" t="str">
            <v>Remoción de derrumbes</v>
          </cell>
          <cell r="D25" t="str">
            <v>m³</v>
          </cell>
          <cell r="E25">
            <v>465</v>
          </cell>
          <cell r="F25">
            <v>15068.16</v>
          </cell>
          <cell r="G25">
            <v>6.8</v>
          </cell>
          <cell r="H25">
            <v>7006694.4000000004</v>
          </cell>
          <cell r="I25">
            <v>3162</v>
          </cell>
        </row>
        <row r="26">
          <cell r="A26">
            <v>256</v>
          </cell>
          <cell r="B26" t="str">
            <v>4.12</v>
          </cell>
          <cell r="C26" t="str">
            <v>Remoción de material inestable por fuera de los límites de las excavaciones</v>
          </cell>
          <cell r="D26" t="str">
            <v>m³</v>
          </cell>
          <cell r="E26">
            <v>465</v>
          </cell>
          <cell r="F26">
            <v>15068.16</v>
          </cell>
          <cell r="G26">
            <v>6.8</v>
          </cell>
          <cell r="H26">
            <v>7006694.4000000004</v>
          </cell>
          <cell r="I26">
            <v>3162</v>
          </cell>
        </row>
        <row r="27">
          <cell r="A27">
            <v>257</v>
          </cell>
          <cell r="B27" t="str">
            <v>4.13</v>
          </cell>
          <cell r="C27" t="str">
            <v>Excavaciones adicionales</v>
          </cell>
          <cell r="D27" t="str">
            <v>m³</v>
          </cell>
          <cell r="E27">
            <v>372</v>
          </cell>
          <cell r="F27">
            <v>16556.689999999999</v>
          </cell>
          <cell r="G27">
            <v>6.54</v>
          </cell>
          <cell r="H27">
            <v>6159088.6799999997</v>
          </cell>
          <cell r="I27">
            <v>2432.88</v>
          </cell>
        </row>
        <row r="28">
          <cell r="B28" t="str">
            <v>6</v>
          </cell>
          <cell r="C28" t="str">
            <v>EXCAVACIONES SUBTERRÁNEAS</v>
          </cell>
          <cell r="D28">
            <v>0</v>
          </cell>
          <cell r="H28">
            <v>5167841593.7200003</v>
          </cell>
          <cell r="I28">
            <v>1906623.61</v>
          </cell>
        </row>
        <row r="29">
          <cell r="A29">
            <v>258</v>
          </cell>
          <cell r="B29" t="str">
            <v>6.1</v>
          </cell>
          <cell r="C29" t="str">
            <v>Excavación del túnel de desviación</v>
          </cell>
          <cell r="D29" t="str">
            <v>m³</v>
          </cell>
          <cell r="E29">
            <v>64989</v>
          </cell>
          <cell r="F29">
            <v>69833.67</v>
          </cell>
          <cell r="G29">
            <v>27.49</v>
          </cell>
          <cell r="H29">
            <v>4538420379.6300001</v>
          </cell>
          <cell r="I29">
            <v>1786547.61</v>
          </cell>
        </row>
        <row r="30">
          <cell r="A30">
            <v>259</v>
          </cell>
          <cell r="B30" t="str">
            <v>6.29</v>
          </cell>
          <cell r="C30" t="str">
            <v>Excavación subterránea adicional</v>
          </cell>
          <cell r="D30" t="str">
            <v>m³</v>
          </cell>
          <cell r="E30">
            <v>1625</v>
          </cell>
          <cell r="F30">
            <v>71971.199999999997</v>
          </cell>
          <cell r="G30">
            <v>31.21</v>
          </cell>
          <cell r="H30">
            <v>116953200</v>
          </cell>
          <cell r="I30">
            <v>50716.25</v>
          </cell>
        </row>
        <row r="31">
          <cell r="A31">
            <v>260</v>
          </cell>
          <cell r="B31" t="str">
            <v>6.30</v>
          </cell>
          <cell r="C31" t="str">
            <v>Perforación de huecos piloto entre 20 m y 50 m de longitud</v>
          </cell>
          <cell r="D31" t="str">
            <v>m</v>
          </cell>
          <cell r="E31">
            <v>100</v>
          </cell>
          <cell r="F31">
            <v>200348.4</v>
          </cell>
          <cell r="G31">
            <v>53.37</v>
          </cell>
          <cell r="H31">
            <v>20034840</v>
          </cell>
          <cell r="I31">
            <v>5337</v>
          </cell>
        </row>
        <row r="32">
          <cell r="A32">
            <v>261</v>
          </cell>
          <cell r="B32" t="str">
            <v>6.31</v>
          </cell>
          <cell r="C32" t="str">
            <v>Tuberías de drenaje de 20 cm de diámetro</v>
          </cell>
          <cell r="D32" t="str">
            <v>m</v>
          </cell>
          <cell r="E32">
            <v>660</v>
          </cell>
          <cell r="F32">
            <v>231458.4</v>
          </cell>
          <cell r="G32">
            <v>61.66</v>
          </cell>
          <cell r="H32">
            <v>152762544</v>
          </cell>
          <cell r="I32">
            <v>40695.599999999999</v>
          </cell>
        </row>
        <row r="33">
          <cell r="A33">
            <v>262</v>
          </cell>
          <cell r="B33" t="str">
            <v>6.34</v>
          </cell>
          <cell r="C33" t="str">
            <v>Bombeo del agua subterránea en los frentes excavados hacia abajo</v>
          </cell>
          <cell r="D33" t="str">
            <v>m³</v>
          </cell>
          <cell r="E33">
            <v>66649</v>
          </cell>
          <cell r="F33">
            <v>5096.41</v>
          </cell>
          <cell r="G33">
            <v>0.35</v>
          </cell>
          <cell r="H33">
            <v>339670630.08999997</v>
          </cell>
          <cell r="I33">
            <v>23327.15</v>
          </cell>
        </row>
        <row r="34">
          <cell r="B34" t="str">
            <v>7</v>
          </cell>
          <cell r="C34" t="str">
            <v>PERNOS Y BARRAS DE ANCLAJE</v>
          </cell>
          <cell r="D34">
            <v>0</v>
          </cell>
          <cell r="H34">
            <v>2015377286.5999999</v>
          </cell>
          <cell r="I34">
            <v>289142.37000000005</v>
          </cell>
        </row>
        <row r="35">
          <cell r="A35">
            <v>263</v>
          </cell>
          <cell r="B35" t="str">
            <v>7.1</v>
          </cell>
          <cell r="C35" t="str">
            <v>Pernos tipo A1 y barras de anclaje en excavaciones en corte abierto y en superficies naturales del terreno</v>
          </cell>
          <cell r="D35" t="str">
            <v>m</v>
          </cell>
          <cell r="E35">
            <v>854</v>
          </cell>
          <cell r="F35">
            <v>140798.14000000001</v>
          </cell>
          <cell r="G35">
            <v>15.03</v>
          </cell>
          <cell r="H35">
            <v>120241611.56</v>
          </cell>
          <cell r="I35">
            <v>12835.62</v>
          </cell>
        </row>
        <row r="36">
          <cell r="A36">
            <v>264</v>
          </cell>
          <cell r="B36" t="str">
            <v>7.2</v>
          </cell>
          <cell r="C36" t="str">
            <v>Pernos tipo A1 y barras de anclaje en excavaciones subterráneas</v>
          </cell>
          <cell r="D36" t="str">
            <v>m</v>
          </cell>
          <cell r="E36">
            <v>8812</v>
          </cell>
          <cell r="F36">
            <v>164454.35999999999</v>
          </cell>
          <cell r="G36">
            <v>22.79</v>
          </cell>
          <cell r="H36">
            <v>1449171820.3199999</v>
          </cell>
          <cell r="I36">
            <v>200825.48</v>
          </cell>
        </row>
        <row r="37">
          <cell r="A37">
            <v>265</v>
          </cell>
          <cell r="B37" t="str">
            <v>7.3</v>
          </cell>
          <cell r="C37" t="str">
            <v>Pernos tipo A2 y barras de anclaje en excavaciones en corte abierto y en superficies naturales del terreno</v>
          </cell>
          <cell r="D37" t="str">
            <v>m</v>
          </cell>
          <cell r="E37">
            <v>213</v>
          </cell>
          <cell r="F37">
            <v>190340.64</v>
          </cell>
          <cell r="G37">
            <v>35.630000000000003</v>
          </cell>
          <cell r="H37">
            <v>40542556.32</v>
          </cell>
          <cell r="I37">
            <v>7589.19</v>
          </cell>
        </row>
        <row r="38">
          <cell r="A38">
            <v>266</v>
          </cell>
          <cell r="B38" t="str">
            <v>7.4</v>
          </cell>
          <cell r="C38" t="str">
            <v>Pernos tipo A2 y barras de anclaje en excavaciones subterráneas</v>
          </cell>
          <cell r="D38" t="str">
            <v>m</v>
          </cell>
          <cell r="E38">
            <v>441</v>
          </cell>
          <cell r="F38">
            <v>219569.04</v>
          </cell>
          <cell r="G38">
            <v>41.1</v>
          </cell>
          <cell r="H38">
            <v>96829946.640000001</v>
          </cell>
          <cell r="I38">
            <v>18125.099999999999</v>
          </cell>
        </row>
        <row r="39">
          <cell r="A39">
            <v>267</v>
          </cell>
          <cell r="B39" t="str">
            <v>7.5</v>
          </cell>
          <cell r="C39" t="str">
            <v>Pernos Tipo B en excavaciones subterráneas</v>
          </cell>
          <cell r="D39" t="str">
            <v>m</v>
          </cell>
          <cell r="E39">
            <v>1322</v>
          </cell>
          <cell r="F39">
            <v>159688.07999999999</v>
          </cell>
          <cell r="G39">
            <v>29.89</v>
          </cell>
          <cell r="H39">
            <v>211107641.75999999</v>
          </cell>
          <cell r="I39">
            <v>39514.58</v>
          </cell>
        </row>
        <row r="40">
          <cell r="A40">
            <v>268</v>
          </cell>
          <cell r="B40" t="str">
            <v>7.7</v>
          </cell>
          <cell r="C40" t="str">
            <v>Barras de anclaje tipo D de 32 mm de diámetro</v>
          </cell>
          <cell r="D40" t="str">
            <v>m</v>
          </cell>
          <cell r="E40">
            <v>568</v>
          </cell>
          <cell r="F40">
            <v>171626.25</v>
          </cell>
          <cell r="G40">
            <v>18.05</v>
          </cell>
          <cell r="H40">
            <v>97483710</v>
          </cell>
          <cell r="I40">
            <v>10252.4</v>
          </cell>
        </row>
        <row r="41">
          <cell r="B41" t="str">
            <v>8</v>
          </cell>
          <cell r="C41" t="str">
            <v>ARCOS DE ACERO ESTRUCTURAL</v>
          </cell>
          <cell r="D41">
            <v>0</v>
          </cell>
          <cell r="H41">
            <v>736333585.70000005</v>
          </cell>
          <cell r="I41">
            <v>160543.79999999999</v>
          </cell>
        </row>
        <row r="42">
          <cell r="A42">
            <v>269</v>
          </cell>
          <cell r="B42" t="str">
            <v>8.1</v>
          </cell>
          <cell r="C42" t="str">
            <v>Arcos de acero estructural</v>
          </cell>
          <cell r="D42" t="str">
            <v>kN</v>
          </cell>
          <cell r="E42">
            <v>790</v>
          </cell>
          <cell r="F42">
            <v>932067.83</v>
          </cell>
          <cell r="G42">
            <v>203.22</v>
          </cell>
          <cell r="H42">
            <v>736333585.70000005</v>
          </cell>
          <cell r="I42">
            <v>160543.79999999999</v>
          </cell>
        </row>
        <row r="43">
          <cell r="B43" t="str">
            <v>10</v>
          </cell>
          <cell r="C43" t="str">
            <v>CONCRETO LANZADO</v>
          </cell>
          <cell r="D43">
            <v>0</v>
          </cell>
          <cell r="H43">
            <v>889227432.43000007</v>
          </cell>
          <cell r="I43">
            <v>220776.37</v>
          </cell>
        </row>
        <row r="44">
          <cell r="B44" t="str">
            <v>10.1</v>
          </cell>
          <cell r="C44" t="str">
            <v>Concreto lanzado en superficies de excavación en corte abierto:</v>
          </cell>
          <cell r="H44">
            <v>68830098.900000006</v>
          </cell>
          <cell r="I44">
            <v>17079.78</v>
          </cell>
        </row>
        <row r="45">
          <cell r="A45" t="str">
            <v>269A</v>
          </cell>
          <cell r="B45" t="str">
            <v>10.1.1</v>
          </cell>
          <cell r="C45" t="str">
            <v>En portales de túneles, galerías y ventanas</v>
          </cell>
          <cell r="D45" t="str">
            <v>m³</v>
          </cell>
          <cell r="E45">
            <v>91</v>
          </cell>
          <cell r="F45">
            <v>559594.30000000005</v>
          </cell>
          <cell r="G45">
            <v>138.86000000000001</v>
          </cell>
          <cell r="H45">
            <v>50923081.299999997</v>
          </cell>
          <cell r="I45">
            <v>12636.26</v>
          </cell>
        </row>
        <row r="46">
          <cell r="A46">
            <v>270</v>
          </cell>
          <cell r="B46" t="str">
            <v>10.1.2</v>
          </cell>
          <cell r="C46" t="str">
            <v>En los taludes de excavación y fundación del plinto y ataguía</v>
          </cell>
          <cell r="D46" t="str">
            <v>m³</v>
          </cell>
          <cell r="E46">
            <v>32</v>
          </cell>
          <cell r="F46">
            <v>559594.30000000005</v>
          </cell>
          <cell r="G46">
            <v>138.86000000000001</v>
          </cell>
          <cell r="H46">
            <v>17907017.600000001</v>
          </cell>
          <cell r="I46">
            <v>4443.5200000000004</v>
          </cell>
        </row>
        <row r="47">
          <cell r="A47">
            <v>271</v>
          </cell>
          <cell r="B47" t="str">
            <v>10.2</v>
          </cell>
          <cell r="C47" t="str">
            <v>Concreto lanzado en la fundación de la presa, ataguía y superficies naturales</v>
          </cell>
          <cell r="D47" t="str">
            <v>m³</v>
          </cell>
          <cell r="E47">
            <v>64</v>
          </cell>
          <cell r="F47">
            <v>559594.30000000005</v>
          </cell>
          <cell r="G47">
            <v>138.86000000000001</v>
          </cell>
          <cell r="H47">
            <v>35814035.200000003</v>
          </cell>
          <cell r="I47">
            <v>8887.0400000000009</v>
          </cell>
        </row>
        <row r="48">
          <cell r="B48" t="str">
            <v>10.3</v>
          </cell>
          <cell r="C48" t="str">
            <v>Concreto lanzado en superficies de excavación subterránea</v>
          </cell>
          <cell r="D48">
            <v>0</v>
          </cell>
          <cell r="H48">
            <v>784583298.33000004</v>
          </cell>
          <cell r="I48">
            <v>194809.55</v>
          </cell>
        </row>
        <row r="49">
          <cell r="A49">
            <v>272</v>
          </cell>
          <cell r="B49" t="str">
            <v>10.3.1</v>
          </cell>
          <cell r="C49" t="str">
            <v>En túneles, galerías y ventanas</v>
          </cell>
          <cell r="D49" t="str">
            <v>m³</v>
          </cell>
          <cell r="E49">
            <v>1391</v>
          </cell>
          <cell r="F49">
            <v>564042.63</v>
          </cell>
          <cell r="G49">
            <v>140.05000000000001</v>
          </cell>
          <cell r="H49">
            <v>784583298.33000004</v>
          </cell>
          <cell r="I49">
            <v>194809.55</v>
          </cell>
        </row>
        <row r="50">
          <cell r="B50" t="str">
            <v>11</v>
          </cell>
          <cell r="C50" t="str">
            <v>INYECCIONES A PRESION Y HUECOS DE DRENAJE</v>
          </cell>
          <cell r="D50">
            <v>0</v>
          </cell>
          <cell r="H50">
            <v>757581096</v>
          </cell>
          <cell r="I50">
            <v>122909.16</v>
          </cell>
        </row>
        <row r="51">
          <cell r="B51" t="str">
            <v>11.2</v>
          </cell>
          <cell r="C51" t="str">
            <v>Perforación de huecos desde excavaciones subterráneas para inyección en cualquier dirección</v>
          </cell>
          <cell r="D51">
            <v>0</v>
          </cell>
          <cell r="H51">
            <v>327514953.60000002</v>
          </cell>
          <cell r="I51">
            <v>87248</v>
          </cell>
        </row>
        <row r="52">
          <cell r="A52">
            <v>273</v>
          </cell>
          <cell r="B52" t="str">
            <v>11.2.1</v>
          </cell>
          <cell r="C52" t="str">
            <v>Perforación de huecos con profundidades hasta 25 m</v>
          </cell>
          <cell r="D52" t="str">
            <v>m</v>
          </cell>
          <cell r="E52">
            <v>1640</v>
          </cell>
          <cell r="F52">
            <v>199704.24</v>
          </cell>
          <cell r="G52">
            <v>53.2</v>
          </cell>
          <cell r="H52">
            <v>327514953.60000002</v>
          </cell>
          <cell r="I52">
            <v>87248</v>
          </cell>
        </row>
        <row r="53">
          <cell r="B53" t="str">
            <v>11.3</v>
          </cell>
          <cell r="C53" t="str">
            <v>Perforación de huecos para exploración, para chequeo y para piezómetros de 76 mm de diámetro ó NQ en cualquier dirección y de 100 mm de diámetro para inclinómetros:</v>
          </cell>
          <cell r="D53">
            <v>0</v>
          </cell>
          <cell r="H53">
            <v>47423352</v>
          </cell>
          <cell r="I53">
            <v>12633</v>
          </cell>
        </row>
        <row r="54">
          <cell r="A54">
            <v>274</v>
          </cell>
          <cell r="B54" t="str">
            <v>11.3.1</v>
          </cell>
          <cell r="C54" t="str">
            <v xml:space="preserve">Perforación de huecos para exploración y chequeo  e instalación de piezómetros con profundidades hasta 50 m </v>
          </cell>
          <cell r="D54" t="str">
            <v>m</v>
          </cell>
          <cell r="E54">
            <v>100</v>
          </cell>
          <cell r="F54">
            <v>474233.52</v>
          </cell>
          <cell r="G54">
            <v>126.33</v>
          </cell>
          <cell r="H54">
            <v>47423352</v>
          </cell>
          <cell r="I54">
            <v>12633</v>
          </cell>
        </row>
        <row r="55">
          <cell r="B55" t="str">
            <v>11.5</v>
          </cell>
          <cell r="C55" t="str">
            <v>Perforación de huecos de drenaje en cualquier dirección desde obras  subterráneas</v>
          </cell>
          <cell r="D55">
            <v>0</v>
          </cell>
          <cell r="H55">
            <v>29955636</v>
          </cell>
          <cell r="I55">
            <v>7980</v>
          </cell>
        </row>
        <row r="56">
          <cell r="A56">
            <v>275</v>
          </cell>
          <cell r="B56" t="str">
            <v>11.5.1</v>
          </cell>
          <cell r="C56" t="str">
            <v>Perforación de huecos hasta 25 m</v>
          </cell>
          <cell r="D56" t="str">
            <v>m</v>
          </cell>
          <cell r="E56">
            <v>150</v>
          </cell>
          <cell r="F56">
            <v>199704.24</v>
          </cell>
          <cell r="G56">
            <v>53.2</v>
          </cell>
          <cell r="H56">
            <v>29955636</v>
          </cell>
          <cell r="I56">
            <v>7980</v>
          </cell>
        </row>
        <row r="57">
          <cell r="A57">
            <v>276</v>
          </cell>
          <cell r="B57" t="str">
            <v>11.6</v>
          </cell>
          <cell r="C57" t="str">
            <v>Perforación de lagrimales</v>
          </cell>
          <cell r="D57" t="str">
            <v>m</v>
          </cell>
          <cell r="E57">
            <v>81</v>
          </cell>
          <cell r="F57">
            <v>173264.4</v>
          </cell>
          <cell r="G57">
            <v>46.16</v>
          </cell>
          <cell r="H57">
            <v>14034416.4</v>
          </cell>
          <cell r="I57">
            <v>3738.96</v>
          </cell>
        </row>
        <row r="58">
          <cell r="B58" t="str">
            <v>11.7</v>
          </cell>
          <cell r="C58" t="str">
            <v>Perforación de huecos de drenaje desde la superficie en cualquier dirección</v>
          </cell>
          <cell r="D58">
            <v>0</v>
          </cell>
          <cell r="H58">
            <v>42449778</v>
          </cell>
          <cell r="I58">
            <v>11309.2</v>
          </cell>
        </row>
        <row r="59">
          <cell r="A59">
            <v>277</v>
          </cell>
          <cell r="B59" t="str">
            <v>11.7.1</v>
          </cell>
          <cell r="C59" t="str">
            <v>Perforación de huecos con profundidades hasta 15 m</v>
          </cell>
          <cell r="D59" t="str">
            <v>m</v>
          </cell>
          <cell r="E59">
            <v>245</v>
          </cell>
          <cell r="F59">
            <v>173264.4</v>
          </cell>
          <cell r="G59">
            <v>46.16</v>
          </cell>
          <cell r="H59">
            <v>42449778</v>
          </cell>
          <cell r="I59">
            <v>11309.2</v>
          </cell>
        </row>
        <row r="60">
          <cell r="B60" t="str">
            <v>11.8</v>
          </cell>
          <cell r="C60" t="str">
            <v>Tubería para revestimiento y drenaje</v>
          </cell>
          <cell r="D60">
            <v>0</v>
          </cell>
          <cell r="H60">
            <v>15186960</v>
          </cell>
          <cell r="I60">
            <v>0</v>
          </cell>
        </row>
        <row r="61">
          <cell r="A61">
            <v>278</v>
          </cell>
          <cell r="B61" t="str">
            <v>11.8.2</v>
          </cell>
          <cell r="C61" t="str">
            <v>Tubería plástica para drenaje de 64 mm de diámetro</v>
          </cell>
          <cell r="D61" t="str">
            <v>m</v>
          </cell>
          <cell r="E61">
            <v>395</v>
          </cell>
          <cell r="F61">
            <v>38448</v>
          </cell>
          <cell r="G61">
            <v>0</v>
          </cell>
          <cell r="H61">
            <v>15186960</v>
          </cell>
          <cell r="I61">
            <v>0</v>
          </cell>
        </row>
        <row r="62">
          <cell r="B62" t="str">
            <v>11.9</v>
          </cell>
          <cell r="C62" t="str">
            <v>Conexiones para inyecciones</v>
          </cell>
          <cell r="D62">
            <v>0</v>
          </cell>
          <cell r="H62">
            <v>26433408</v>
          </cell>
          <cell r="I62">
            <v>0</v>
          </cell>
        </row>
        <row r="63">
          <cell r="A63">
            <v>279</v>
          </cell>
          <cell r="B63" t="str">
            <v>11.9.2</v>
          </cell>
          <cell r="C63" t="str">
            <v>Conexiones para inyecciones desde obras subterráneas</v>
          </cell>
          <cell r="D63" t="str">
            <v>un</v>
          </cell>
          <cell r="E63">
            <v>152</v>
          </cell>
          <cell r="F63">
            <v>173904</v>
          </cell>
          <cell r="G63">
            <v>0</v>
          </cell>
          <cell r="H63">
            <v>26433408</v>
          </cell>
          <cell r="I63">
            <v>0</v>
          </cell>
        </row>
        <row r="64">
          <cell r="A64">
            <v>280</v>
          </cell>
          <cell r="B64" t="str">
            <v>11.11</v>
          </cell>
          <cell r="C64" t="str">
            <v>Inyecciones a presión</v>
          </cell>
          <cell r="D64" t="str">
            <v>Sacos de 0,5 kN (50 kg)</v>
          </cell>
          <cell r="E64">
            <v>3280</v>
          </cell>
          <cell r="F64">
            <v>77448</v>
          </cell>
          <cell r="G64">
            <v>0</v>
          </cell>
          <cell r="H64">
            <v>254029440</v>
          </cell>
          <cell r="I64">
            <v>0</v>
          </cell>
        </row>
        <row r="65">
          <cell r="A65">
            <v>281</v>
          </cell>
          <cell r="B65" t="str">
            <v>11.14</v>
          </cell>
          <cell r="C65" t="str">
            <v>Arena para inyecciones</v>
          </cell>
          <cell r="D65" t="str">
            <v>kN</v>
          </cell>
          <cell r="E65">
            <v>344</v>
          </cell>
          <cell r="F65">
            <v>1608</v>
          </cell>
          <cell r="G65">
            <v>0</v>
          </cell>
          <cell r="H65">
            <v>553152</v>
          </cell>
          <cell r="I65">
            <v>0</v>
          </cell>
        </row>
        <row r="66">
          <cell r="B66" t="str">
            <v>12</v>
          </cell>
          <cell r="C66" t="str">
            <v>RELLENOS PARA LA PRESA</v>
          </cell>
          <cell r="D66">
            <v>0</v>
          </cell>
          <cell r="H66">
            <v>7471550256</v>
          </cell>
          <cell r="I66">
            <v>931400.4</v>
          </cell>
        </row>
        <row r="67">
          <cell r="A67">
            <v>282</v>
          </cell>
          <cell r="B67" t="str">
            <v>12.10</v>
          </cell>
          <cell r="C67" t="str">
            <v>Relleno con mortero para la fundación de la presa y otras estructuras</v>
          </cell>
          <cell r="D67" t="str">
            <v>m³</v>
          </cell>
          <cell r="E67">
            <v>330</v>
          </cell>
          <cell r="F67">
            <v>494143.2</v>
          </cell>
          <cell r="G67">
            <v>22.88</v>
          </cell>
          <cell r="H67">
            <v>163067256</v>
          </cell>
          <cell r="I67">
            <v>7550.4</v>
          </cell>
        </row>
        <row r="68">
          <cell r="A68">
            <v>283</v>
          </cell>
          <cell r="B68" t="str">
            <v>12.11</v>
          </cell>
          <cell r="C68" t="str">
            <v>Concreto compactado (RCC) para la ataguía</v>
          </cell>
          <cell r="D68" t="str">
            <v>m³</v>
          </cell>
          <cell r="E68">
            <v>45000</v>
          </cell>
          <cell r="F68">
            <v>124775.96</v>
          </cell>
          <cell r="G68">
            <v>20.53</v>
          </cell>
          <cell r="H68">
            <v>5614918200</v>
          </cell>
          <cell r="I68">
            <v>923850</v>
          </cell>
        </row>
        <row r="69">
          <cell r="A69">
            <v>284</v>
          </cell>
          <cell r="B69" t="str">
            <v>12.12</v>
          </cell>
          <cell r="C69" t="str">
            <v>Cemento para el RCC de la ataguía</v>
          </cell>
          <cell r="D69" t="str">
            <v>kN</v>
          </cell>
          <cell r="E69">
            <v>32000</v>
          </cell>
          <cell r="F69">
            <v>52923.9</v>
          </cell>
          <cell r="G69">
            <v>0</v>
          </cell>
          <cell r="H69">
            <v>1693564800</v>
          </cell>
          <cell r="I69">
            <v>0</v>
          </cell>
        </row>
        <row r="70">
          <cell r="B70" t="str">
            <v>13</v>
          </cell>
          <cell r="C70" t="str">
            <v>CONCRETO CONVENCIONAL</v>
          </cell>
          <cell r="D70">
            <v>0</v>
          </cell>
          <cell r="H70">
            <v>5089342051.1999998</v>
          </cell>
          <cell r="I70">
            <v>342900.55</v>
          </cell>
        </row>
        <row r="71">
          <cell r="B71" t="str">
            <v>13.1</v>
          </cell>
          <cell r="C71" t="str">
            <v>Concretos para la presa</v>
          </cell>
          <cell r="D71">
            <v>0</v>
          </cell>
          <cell r="H71">
            <v>307724814.72000003</v>
          </cell>
          <cell r="I71">
            <v>20869.86</v>
          </cell>
        </row>
        <row r="72">
          <cell r="A72">
            <v>285</v>
          </cell>
          <cell r="B72" t="str">
            <v>13.1.4</v>
          </cell>
          <cell r="C72" t="str">
            <v>Concreto dental clase G para la cimentación de la presa y vertedero</v>
          </cell>
          <cell r="D72" t="str">
            <v>m³</v>
          </cell>
          <cell r="E72">
            <v>921</v>
          </cell>
          <cell r="F72">
            <v>334120.32000000001</v>
          </cell>
          <cell r="G72">
            <v>22.66</v>
          </cell>
          <cell r="H72">
            <v>307724814.72000003</v>
          </cell>
          <cell r="I72">
            <v>20869.86</v>
          </cell>
        </row>
        <row r="73">
          <cell r="B73" t="str">
            <v>13.3</v>
          </cell>
          <cell r="C73" t="str">
            <v>Concretos para las obras de desviación</v>
          </cell>
          <cell r="D73">
            <v>0</v>
          </cell>
          <cell r="H73">
            <v>4747702212.4799995</v>
          </cell>
          <cell r="I73">
            <v>322030.69</v>
          </cell>
        </row>
        <row r="74">
          <cell r="A74">
            <v>286</v>
          </cell>
          <cell r="B74" t="str">
            <v>13.3.1</v>
          </cell>
          <cell r="C74" t="str">
            <v>Concreto clase C de primera etapa para la estructura de entrada al túnel de desvío</v>
          </cell>
          <cell r="D74" t="str">
            <v>m³</v>
          </cell>
          <cell r="E74">
            <v>4725</v>
          </cell>
          <cell r="F74">
            <v>590634.23999999999</v>
          </cell>
          <cell r="G74">
            <v>40.06</v>
          </cell>
          <cell r="H74">
            <v>2790746784</v>
          </cell>
          <cell r="I74">
            <v>189283.5</v>
          </cell>
        </row>
        <row r="75">
          <cell r="A75">
            <v>287</v>
          </cell>
          <cell r="B75" t="str">
            <v>13.3.2</v>
          </cell>
          <cell r="C75" t="str">
            <v>Concreto clase B de segunda etapa para la estructura de entrada del túnel de desvío</v>
          </cell>
          <cell r="D75" t="str">
            <v>m³</v>
          </cell>
          <cell r="E75">
            <v>5</v>
          </cell>
          <cell r="F75">
            <v>1971945.6</v>
          </cell>
          <cell r="G75">
            <v>133.76</v>
          </cell>
          <cell r="H75">
            <v>9859728</v>
          </cell>
          <cell r="I75">
            <v>668.8</v>
          </cell>
        </row>
        <row r="76">
          <cell r="A76">
            <v>288</v>
          </cell>
          <cell r="B76" t="str">
            <v>13.3.3</v>
          </cell>
          <cell r="C76" t="str">
            <v>Concreto clase H  para la estructura de salida del túnel de desvío</v>
          </cell>
          <cell r="D76" t="str">
            <v>m³</v>
          </cell>
          <cell r="E76">
            <v>394</v>
          </cell>
          <cell r="F76">
            <v>858520.8</v>
          </cell>
          <cell r="G76">
            <v>58.23</v>
          </cell>
          <cell r="H76">
            <v>338257195.19999999</v>
          </cell>
          <cell r="I76">
            <v>22942.62</v>
          </cell>
        </row>
        <row r="77">
          <cell r="A77">
            <v>289</v>
          </cell>
          <cell r="B77" t="str">
            <v>13.3.4</v>
          </cell>
          <cell r="C77" t="str">
            <v>Concreto clase H  para el tapón del túnel de desvío</v>
          </cell>
          <cell r="D77" t="str">
            <v>m³</v>
          </cell>
          <cell r="E77">
            <v>2290</v>
          </cell>
          <cell r="F77">
            <v>462583.68</v>
          </cell>
          <cell r="G77">
            <v>31.38</v>
          </cell>
          <cell r="H77">
            <v>1059316627.2</v>
          </cell>
          <cell r="I77">
            <v>71860.2</v>
          </cell>
        </row>
        <row r="78">
          <cell r="A78">
            <v>290</v>
          </cell>
          <cell r="B78" t="str">
            <v>13.3.5</v>
          </cell>
          <cell r="C78" t="str">
            <v>Concreto clase H para el revestimiento del túnel</v>
          </cell>
          <cell r="D78" t="str">
            <v>m³</v>
          </cell>
          <cell r="E78">
            <v>643</v>
          </cell>
          <cell r="F78">
            <v>853422.72</v>
          </cell>
          <cell r="G78">
            <v>57.89</v>
          </cell>
          <cell r="H78">
            <v>548750808.96000004</v>
          </cell>
          <cell r="I78">
            <v>37223.269999999997</v>
          </cell>
        </row>
        <row r="79">
          <cell r="A79">
            <v>291</v>
          </cell>
          <cell r="B79" t="str">
            <v>13.3.7</v>
          </cell>
          <cell r="C79" t="str">
            <v>Concreto clase D para tapas removibles</v>
          </cell>
          <cell r="D79" t="str">
            <v>m³</v>
          </cell>
          <cell r="E79">
            <v>1</v>
          </cell>
          <cell r="F79">
            <v>771069.12</v>
          </cell>
          <cell r="G79">
            <v>52.3</v>
          </cell>
          <cell r="H79">
            <v>771069.12</v>
          </cell>
          <cell r="I79">
            <v>52.3</v>
          </cell>
        </row>
        <row r="80">
          <cell r="B80" t="str">
            <v>13.17</v>
          </cell>
          <cell r="C80" t="str">
            <v xml:space="preserve">Items comunes para todas las obras </v>
          </cell>
          <cell r="D80">
            <v>0</v>
          </cell>
          <cell r="H80">
            <v>33915024</v>
          </cell>
          <cell r="I80">
            <v>0</v>
          </cell>
        </row>
        <row r="81">
          <cell r="A81">
            <v>292</v>
          </cell>
          <cell r="B81" t="str">
            <v>13.17.12</v>
          </cell>
          <cell r="C81" t="str">
            <v>Tratamiento con Sikadur 32 Primer o similar</v>
          </cell>
          <cell r="D81" t="str">
            <v>m²</v>
          </cell>
          <cell r="E81">
            <v>297</v>
          </cell>
          <cell r="F81">
            <v>114192</v>
          </cell>
          <cell r="G81">
            <v>0</v>
          </cell>
          <cell r="H81">
            <v>33915024</v>
          </cell>
          <cell r="I81">
            <v>0</v>
          </cell>
        </row>
        <row r="82">
          <cell r="B82" t="str">
            <v>15</v>
          </cell>
          <cell r="C82" t="str">
            <v>ACERO DE REFUERZO</v>
          </cell>
          <cell r="D82">
            <v>0</v>
          </cell>
          <cell r="H82">
            <v>3109943173.8600001</v>
          </cell>
          <cell r="I82">
            <v>16662.63</v>
          </cell>
        </row>
        <row r="83">
          <cell r="A83">
            <v>293</v>
          </cell>
          <cell r="B83" t="str">
            <v>15.1</v>
          </cell>
          <cell r="C83" t="str">
            <v>Acero de refuerzo grado 60 - fy=420MPa</v>
          </cell>
          <cell r="D83" t="str">
            <v>kN</v>
          </cell>
          <cell r="E83">
            <v>6131</v>
          </cell>
          <cell r="F83">
            <v>482693.65</v>
          </cell>
          <cell r="G83">
            <v>2.62</v>
          </cell>
          <cell r="H83">
            <v>2959394768.1500001</v>
          </cell>
          <cell r="I83">
            <v>16063.22</v>
          </cell>
        </row>
        <row r="84">
          <cell r="B84" t="str">
            <v>15.5</v>
          </cell>
          <cell r="C84" t="str">
            <v>Malla electrosoldada:</v>
          </cell>
          <cell r="D84">
            <v>0</v>
          </cell>
          <cell r="H84">
            <v>150548405.71000001</v>
          </cell>
          <cell r="I84">
            <v>599.41</v>
          </cell>
        </row>
        <row r="85">
          <cell r="A85">
            <v>294</v>
          </cell>
          <cell r="B85" t="str">
            <v>15.5.1</v>
          </cell>
          <cell r="C85" t="str">
            <v>Malla electrosoldada Q2 de Concremalla o similar</v>
          </cell>
          <cell r="D85" t="str">
            <v>m²</v>
          </cell>
          <cell r="E85">
            <v>1205</v>
          </cell>
          <cell r="F85">
            <v>8206.7900000000009</v>
          </cell>
          <cell r="G85">
            <v>0.03</v>
          </cell>
          <cell r="H85">
            <v>9889181.9499999993</v>
          </cell>
          <cell r="I85">
            <v>36.15</v>
          </cell>
        </row>
        <row r="86">
          <cell r="A86">
            <v>295</v>
          </cell>
          <cell r="B86" t="str">
            <v>15.5.2</v>
          </cell>
          <cell r="C86" t="str">
            <v>Malla electrosoldada Q4 de Concremalla o similar</v>
          </cell>
          <cell r="D86" t="str">
            <v>m²</v>
          </cell>
          <cell r="E86">
            <v>8894</v>
          </cell>
          <cell r="F86">
            <v>12640.32</v>
          </cell>
          <cell r="G86">
            <v>0.05</v>
          </cell>
          <cell r="H86">
            <v>112423006.08</v>
          </cell>
          <cell r="I86">
            <v>444.7</v>
          </cell>
        </row>
        <row r="87">
          <cell r="A87">
            <v>296</v>
          </cell>
          <cell r="B87" t="str">
            <v>15.5.4</v>
          </cell>
          <cell r="C87" t="str">
            <v>Otro tipo de malla</v>
          </cell>
          <cell r="D87" t="str">
            <v>kN</v>
          </cell>
          <cell r="E87">
            <v>57</v>
          </cell>
          <cell r="F87">
            <v>495372.24</v>
          </cell>
          <cell r="G87">
            <v>2.08</v>
          </cell>
          <cell r="H87">
            <v>28236217.68</v>
          </cell>
          <cell r="I87">
            <v>118.56</v>
          </cell>
        </row>
        <row r="88">
          <cell r="B88" t="str">
            <v>16</v>
          </cell>
          <cell r="C88" t="str">
            <v>INSTRUMENTACION GEOTÉCNICA</v>
          </cell>
          <cell r="D88">
            <v>0</v>
          </cell>
          <cell r="H88">
            <v>0</v>
          </cell>
          <cell r="I88">
            <v>67705.69</v>
          </cell>
        </row>
        <row r="89">
          <cell r="B89" t="str">
            <v>16.1</v>
          </cell>
          <cell r="C89" t="str">
            <v>Suministro, almacenamiento, instalación y mantenimiento de la instrumentación</v>
          </cell>
          <cell r="D89">
            <v>0</v>
          </cell>
          <cell r="H89">
            <v>0</v>
          </cell>
          <cell r="I89">
            <v>67705.69</v>
          </cell>
        </row>
        <row r="90">
          <cell r="A90">
            <v>297</v>
          </cell>
          <cell r="B90" t="str">
            <v>16.1.2</v>
          </cell>
          <cell r="C90" t="str">
            <v>Termocuplas en cualquier sector de la obra</v>
          </cell>
          <cell r="D90" t="str">
            <v>un</v>
          </cell>
          <cell r="E90">
            <v>10</v>
          </cell>
          <cell r="F90">
            <v>0</v>
          </cell>
          <cell r="G90">
            <v>1266.31</v>
          </cell>
          <cell r="H90">
            <v>0</v>
          </cell>
          <cell r="I90">
            <v>12663.1</v>
          </cell>
        </row>
        <row r="91">
          <cell r="A91">
            <v>298</v>
          </cell>
          <cell r="B91" t="str">
            <v>16.1.12</v>
          </cell>
          <cell r="C91" t="str">
            <v>Par de argollas para lectura  con extensómetros de cinta en  excavaciones subterráneas</v>
          </cell>
          <cell r="D91" t="str">
            <v>un</v>
          </cell>
          <cell r="E91">
            <v>119</v>
          </cell>
          <cell r="F91">
            <v>0</v>
          </cell>
          <cell r="G91">
            <v>215.86</v>
          </cell>
          <cell r="H91">
            <v>0</v>
          </cell>
          <cell r="I91">
            <v>25687.34</v>
          </cell>
        </row>
        <row r="92">
          <cell r="A92">
            <v>299</v>
          </cell>
          <cell r="B92" t="str">
            <v>16.1.13</v>
          </cell>
          <cell r="C92" t="str">
            <v>Piezómetros manométricos en excavaciones subterráneas</v>
          </cell>
          <cell r="D92" t="str">
            <v>un</v>
          </cell>
          <cell r="E92">
            <v>15</v>
          </cell>
          <cell r="F92">
            <v>0</v>
          </cell>
          <cell r="G92">
            <v>1036.07</v>
          </cell>
          <cell r="H92">
            <v>0</v>
          </cell>
          <cell r="I92">
            <v>15541.05</v>
          </cell>
        </row>
        <row r="93">
          <cell r="A93">
            <v>300</v>
          </cell>
          <cell r="B93" t="str">
            <v>16.1.18</v>
          </cell>
          <cell r="C93" t="str">
            <v>Suministro de extensómetros de cinta</v>
          </cell>
          <cell r="D93" t="str">
            <v>un</v>
          </cell>
          <cell r="E93">
            <v>1</v>
          </cell>
          <cell r="F93">
            <v>0</v>
          </cell>
          <cell r="G93">
            <v>13814.2</v>
          </cell>
          <cell r="H93">
            <v>0</v>
          </cell>
          <cell r="I93">
            <v>13814.2</v>
          </cell>
        </row>
        <row r="94">
          <cell r="B94" t="str">
            <v>18</v>
          </cell>
          <cell r="C94" t="str">
            <v>SUMINISTRO E INSTALACION DE ELEMENTOS METALICOS MISCELANEOS</v>
          </cell>
          <cell r="D94">
            <v>0</v>
          </cell>
          <cell r="H94">
            <v>75311280</v>
          </cell>
          <cell r="I94">
            <v>8049.47</v>
          </cell>
        </row>
        <row r="95">
          <cell r="A95">
            <v>301</v>
          </cell>
          <cell r="B95" t="str">
            <v>18.1</v>
          </cell>
          <cell r="C95" t="str">
            <v>Incrustaciones metálicas</v>
          </cell>
          <cell r="D95" t="str">
            <v>kN</v>
          </cell>
          <cell r="E95">
            <v>11</v>
          </cell>
          <cell r="F95">
            <v>0</v>
          </cell>
          <cell r="G95">
            <v>731.77</v>
          </cell>
          <cell r="H95">
            <v>0</v>
          </cell>
          <cell r="I95">
            <v>8049.47</v>
          </cell>
        </row>
        <row r="96">
          <cell r="B96" t="str">
            <v>18.17</v>
          </cell>
          <cell r="C96" t="str">
            <v>Tubería de acero para aireación, llenado y drenajes</v>
          </cell>
          <cell r="D96">
            <v>0</v>
          </cell>
          <cell r="H96">
            <v>75311280</v>
          </cell>
          <cell r="I96">
            <v>0</v>
          </cell>
        </row>
        <row r="97">
          <cell r="A97">
            <v>302</v>
          </cell>
          <cell r="B97" t="str">
            <v>18.17.1</v>
          </cell>
          <cell r="C97" t="str">
            <v>Tubería de acero de calidad ASTM A-53, Grado A o B</v>
          </cell>
          <cell r="D97" t="str">
            <v>kN</v>
          </cell>
          <cell r="E97">
            <v>74</v>
          </cell>
          <cell r="F97">
            <v>1017720</v>
          </cell>
          <cell r="G97">
            <v>0</v>
          </cell>
          <cell r="H97">
            <v>75311280</v>
          </cell>
          <cell r="I97">
            <v>0</v>
          </cell>
        </row>
        <row r="98">
          <cell r="A98" t="str">
            <v>SIST_DESV</v>
          </cell>
          <cell r="B98" t="str">
            <v>SUBTOTAL SISTEMA DE DESVIACIÓN</v>
          </cell>
          <cell r="H98">
            <v>28073296983.860004</v>
          </cell>
          <cell r="I98">
            <v>4687888.25</v>
          </cell>
        </row>
        <row r="100">
          <cell r="B100" t="str">
            <v xml:space="preserve">(*) </v>
          </cell>
          <cell r="C100" t="str">
            <v>Cada proponente utilizará el número de columnas necesarias para las monedas de la componente extranjera.</v>
          </cell>
        </row>
        <row r="102">
          <cell r="C102" t="str">
            <v>Ítems a los cuales se les debe adjuntar análisis de precios unitarios.</v>
          </cell>
        </row>
      </sheetData>
      <sheetData sheetId="6" refreshError="1">
        <row r="2">
          <cell r="B2" t="str">
            <v>PROYECTO HIDROELÉCTRICO PORCE III</v>
          </cell>
        </row>
        <row r="4">
          <cell r="B4" t="str">
            <v>PROCESO DE LICITACIÓN No. PC - 009013</v>
          </cell>
        </row>
        <row r="5">
          <cell r="B5" t="str">
            <v xml:space="preserve">CONSTRUCCIÓN DE LA PRESA Y OBRAS ASOCIADAS </v>
          </cell>
        </row>
        <row r="7">
          <cell r="B7" t="str">
            <v>FORMULARIO DE LA PROPUESTA</v>
          </cell>
        </row>
        <row r="9">
          <cell r="B9" t="str">
            <v>FORMULARIO 17 - LISTA DE CANTIDADES DE OBRA Y PRECIOS UNITARIOS</v>
          </cell>
        </row>
        <row r="12">
          <cell r="C12" t="str">
            <v xml:space="preserve">FRENTE DE OBRA: </v>
          </cell>
          <cell r="D12" t="str">
            <v>DESCARGA DE FONDO</v>
          </cell>
        </row>
        <row r="14">
          <cell r="B14" t="str">
            <v>Ítem No</v>
          </cell>
          <cell r="C14" t="str">
            <v>Descripción</v>
          </cell>
          <cell r="D14" t="str">
            <v>Unidad</v>
          </cell>
          <cell r="E14" t="str">
            <v>Cantidad</v>
          </cell>
          <cell r="F14" t="str">
            <v>Precio unitario</v>
          </cell>
          <cell r="H14" t="str">
            <v>Precio total</v>
          </cell>
        </row>
        <row r="15">
          <cell r="F15" t="str">
            <v>Componente Nacional               ($ Col.)</v>
          </cell>
          <cell r="G15" t="str">
            <v>Componente Extranjera (*)</v>
          </cell>
          <cell r="H15" t="str">
            <v>Componente Nacional                        ($ Col.)</v>
          </cell>
          <cell r="I15" t="str">
            <v>Componente Extranjera (*)</v>
          </cell>
        </row>
        <row r="16">
          <cell r="B16" t="str">
            <v>4</v>
          </cell>
          <cell r="C16" t="str">
            <v>EXCAVACIONES EN CORTE ABIERTO</v>
          </cell>
          <cell r="H16">
            <v>423157688.63999993</v>
          </cell>
          <cell r="I16">
            <v>173692.3</v>
          </cell>
        </row>
        <row r="17">
          <cell r="A17">
            <v>303</v>
          </cell>
          <cell r="B17" t="str">
            <v>4.8</v>
          </cell>
          <cell r="C17" t="str">
            <v>Excavación para portales</v>
          </cell>
          <cell r="D17" t="str">
            <v>m³</v>
          </cell>
          <cell r="E17">
            <v>27657</v>
          </cell>
          <cell r="F17">
            <v>14328.54</v>
          </cell>
          <cell r="G17">
            <v>5.85</v>
          </cell>
          <cell r="H17">
            <v>396284430.77999997</v>
          </cell>
          <cell r="I17">
            <v>161793.45000000001</v>
          </cell>
        </row>
        <row r="18">
          <cell r="A18">
            <v>304</v>
          </cell>
          <cell r="B18" t="str">
            <v>4.10</v>
          </cell>
          <cell r="C18" t="str">
            <v>Excavaciones misceláneas</v>
          </cell>
          <cell r="D18" t="str">
            <v>m³</v>
          </cell>
          <cell r="E18">
            <v>277</v>
          </cell>
          <cell r="F18">
            <v>15540.48</v>
          </cell>
          <cell r="G18">
            <v>7.01</v>
          </cell>
          <cell r="H18">
            <v>4304712.96</v>
          </cell>
          <cell r="I18">
            <v>1941.77</v>
          </cell>
        </row>
        <row r="19">
          <cell r="A19">
            <v>305</v>
          </cell>
          <cell r="B19" t="str">
            <v>4.11</v>
          </cell>
          <cell r="C19" t="str">
            <v>Remoción de derrumbes</v>
          </cell>
          <cell r="D19" t="str">
            <v>m³</v>
          </cell>
          <cell r="E19">
            <v>553</v>
          </cell>
          <cell r="F19">
            <v>15540.48</v>
          </cell>
          <cell r="G19">
            <v>7.01</v>
          </cell>
          <cell r="H19">
            <v>8593885.4399999995</v>
          </cell>
          <cell r="I19">
            <v>3876.53</v>
          </cell>
        </row>
        <row r="20">
          <cell r="A20">
            <v>306</v>
          </cell>
          <cell r="B20" t="str">
            <v>4.12</v>
          </cell>
          <cell r="C20" t="str">
            <v>Remoción de material inestable por fuera de los límites de las excavaciones</v>
          </cell>
          <cell r="D20" t="str">
            <v>m³</v>
          </cell>
          <cell r="E20">
            <v>553</v>
          </cell>
          <cell r="F20">
            <v>15540.48</v>
          </cell>
          <cell r="G20">
            <v>7.01</v>
          </cell>
          <cell r="H20">
            <v>8593885.4399999995</v>
          </cell>
          <cell r="I20">
            <v>3876.53</v>
          </cell>
        </row>
        <row r="21">
          <cell r="A21">
            <v>307</v>
          </cell>
          <cell r="B21" t="str">
            <v>4.13</v>
          </cell>
          <cell r="C21" t="str">
            <v>Excavaciones adicionales</v>
          </cell>
          <cell r="D21" t="str">
            <v>m³</v>
          </cell>
          <cell r="E21">
            <v>346</v>
          </cell>
          <cell r="F21">
            <v>15551.37</v>
          </cell>
          <cell r="G21">
            <v>6.37</v>
          </cell>
          <cell r="H21">
            <v>5380774.0199999996</v>
          </cell>
          <cell r="I21">
            <v>2204.02</v>
          </cell>
        </row>
        <row r="22">
          <cell r="B22" t="str">
            <v>5</v>
          </cell>
          <cell r="C22" t="str">
            <v>PROTECCIÓN DE SUPERFICIES Y TALUDES</v>
          </cell>
          <cell r="D22">
            <v>0</v>
          </cell>
          <cell r="H22">
            <v>12376761.6</v>
          </cell>
          <cell r="I22">
            <v>910.08</v>
          </cell>
        </row>
        <row r="23">
          <cell r="A23">
            <v>308</v>
          </cell>
          <cell r="B23" t="str">
            <v>5.6</v>
          </cell>
          <cell r="C23" t="str">
            <v>Cunetas revestidas en concreto simple</v>
          </cell>
          <cell r="D23" t="str">
            <v>m³</v>
          </cell>
          <cell r="E23">
            <v>8</v>
          </cell>
          <cell r="F23">
            <v>1547095.2</v>
          </cell>
          <cell r="G23">
            <v>113.76</v>
          </cell>
          <cell r="H23">
            <v>12376761.6</v>
          </cell>
          <cell r="I23">
            <v>910.08</v>
          </cell>
        </row>
        <row r="24">
          <cell r="B24" t="str">
            <v>6</v>
          </cell>
          <cell r="C24" t="str">
            <v>EXCAVACIONES SUBTERRÁNEAS</v>
          </cell>
          <cell r="D24">
            <v>0</v>
          </cell>
          <cell r="H24">
            <v>3526504211.04</v>
          </cell>
          <cell r="I24">
            <v>1016935.68</v>
          </cell>
        </row>
        <row r="25">
          <cell r="A25">
            <v>309</v>
          </cell>
          <cell r="B25" t="str">
            <v>6.29</v>
          </cell>
          <cell r="C25" t="str">
            <v>Excavación subterránea adicional</v>
          </cell>
          <cell r="D25" t="str">
            <v>m³</v>
          </cell>
          <cell r="E25">
            <v>764</v>
          </cell>
          <cell r="F25">
            <v>116184</v>
          </cell>
          <cell r="G25">
            <v>54.59</v>
          </cell>
          <cell r="H25">
            <v>88764576</v>
          </cell>
          <cell r="I25">
            <v>41706.76</v>
          </cell>
        </row>
        <row r="26">
          <cell r="A26">
            <v>310</v>
          </cell>
          <cell r="B26" t="str">
            <v>6.37</v>
          </cell>
          <cell r="C26" t="str">
            <v>Excavación del túnel de la descarga de fondo</v>
          </cell>
          <cell r="D26" t="str">
            <v>m³</v>
          </cell>
          <cell r="E26">
            <v>15156</v>
          </cell>
          <cell r="F26">
            <v>146373.24</v>
          </cell>
          <cell r="G26">
            <v>40.07</v>
          </cell>
          <cell r="H26">
            <v>2218432825.4400001</v>
          </cell>
          <cell r="I26">
            <v>607300.92000000004</v>
          </cell>
        </row>
        <row r="27">
          <cell r="A27">
            <v>311</v>
          </cell>
          <cell r="B27" t="str">
            <v>6.38</v>
          </cell>
          <cell r="C27" t="str">
            <v>Excavación de la galería de acceso a cámara de compuertas</v>
          </cell>
          <cell r="D27" t="str">
            <v>m³</v>
          </cell>
          <cell r="E27">
            <v>7040</v>
          </cell>
          <cell r="F27">
            <v>145979.04</v>
          </cell>
          <cell r="G27">
            <v>44.05</v>
          </cell>
          <cell r="H27">
            <v>1027692441.6</v>
          </cell>
          <cell r="I27">
            <v>310112</v>
          </cell>
        </row>
        <row r="28">
          <cell r="A28">
            <v>312</v>
          </cell>
          <cell r="B28" t="str">
            <v>6.39</v>
          </cell>
          <cell r="C28" t="str">
            <v>Excavación de la cámara de compuertas</v>
          </cell>
          <cell r="D28" t="str">
            <v>m³</v>
          </cell>
          <cell r="E28">
            <v>2200</v>
          </cell>
          <cell r="F28">
            <v>87097.44</v>
          </cell>
          <cell r="G28">
            <v>26.28</v>
          </cell>
          <cell r="H28">
            <v>191614368</v>
          </cell>
          <cell r="I28">
            <v>57816</v>
          </cell>
        </row>
        <row r="29">
          <cell r="B29" t="str">
            <v>7</v>
          </cell>
          <cell r="C29" t="str">
            <v>PERNOS Y BARRAS DE ANCLAJE</v>
          </cell>
          <cell r="D29">
            <v>0</v>
          </cell>
          <cell r="H29">
            <v>1131981254.8500001</v>
          </cell>
          <cell r="I29">
            <v>149534.98000000001</v>
          </cell>
        </row>
        <row r="30">
          <cell r="A30">
            <v>313</v>
          </cell>
          <cell r="B30" t="str">
            <v>7.1</v>
          </cell>
          <cell r="C30" t="str">
            <v>Pernos tipo A1 y barras de anclaje en excavaciones en corte abierto y en superficies naturales del terreno</v>
          </cell>
          <cell r="D30" t="str">
            <v>m</v>
          </cell>
          <cell r="E30">
            <v>1248</v>
          </cell>
          <cell r="F30">
            <v>140798.14000000001</v>
          </cell>
          <cell r="G30">
            <v>15.03</v>
          </cell>
          <cell r="H30">
            <v>175716078.72</v>
          </cell>
          <cell r="I30">
            <v>18757.439999999999</v>
          </cell>
        </row>
        <row r="31">
          <cell r="A31">
            <v>314</v>
          </cell>
          <cell r="B31" t="str">
            <v>7.2</v>
          </cell>
          <cell r="C31" t="str">
            <v>Pernos tipo A1 y barras de anclaje en excavaciones subterráneas</v>
          </cell>
          <cell r="D31" t="str">
            <v>m</v>
          </cell>
          <cell r="E31">
            <v>5258</v>
          </cell>
          <cell r="F31">
            <v>164454.35999999999</v>
          </cell>
          <cell r="G31">
            <v>22.79</v>
          </cell>
          <cell r="H31">
            <v>864701024.88</v>
          </cell>
          <cell r="I31">
            <v>119829.82</v>
          </cell>
        </row>
        <row r="32">
          <cell r="A32">
            <v>315</v>
          </cell>
          <cell r="B32" t="str">
            <v>7.3</v>
          </cell>
          <cell r="C32" t="str">
            <v>Pernos tipo A2 y barras de anclaje en excavaciones en corte abierto y en superficies naturales del terreno</v>
          </cell>
          <cell r="D32" t="str">
            <v>m</v>
          </cell>
          <cell r="E32">
            <v>35</v>
          </cell>
          <cell r="F32">
            <v>190340.64</v>
          </cell>
          <cell r="G32">
            <v>35.630000000000003</v>
          </cell>
          <cell r="H32">
            <v>6661922.4000000004</v>
          </cell>
          <cell r="I32">
            <v>1247.05</v>
          </cell>
        </row>
        <row r="33">
          <cell r="A33">
            <v>316</v>
          </cell>
          <cell r="B33" t="str">
            <v>7.4</v>
          </cell>
          <cell r="C33" t="str">
            <v>Pernos tipo A2 y barras de anclaje en excavaciones subterráneas</v>
          </cell>
          <cell r="D33" t="str">
            <v>m</v>
          </cell>
          <cell r="E33">
            <v>56</v>
          </cell>
          <cell r="F33">
            <v>219569.04</v>
          </cell>
          <cell r="G33">
            <v>41.1</v>
          </cell>
          <cell r="H33">
            <v>12295866.24</v>
          </cell>
          <cell r="I33">
            <v>2301.6</v>
          </cell>
        </row>
        <row r="34">
          <cell r="A34">
            <v>317</v>
          </cell>
          <cell r="B34" t="str">
            <v>7.5</v>
          </cell>
          <cell r="C34" t="str">
            <v>Pernos Tipo B en excavaciones subterráneas</v>
          </cell>
          <cell r="D34" t="str">
            <v>m</v>
          </cell>
          <cell r="E34">
            <v>56</v>
          </cell>
          <cell r="F34">
            <v>159688.07999999999</v>
          </cell>
          <cell r="G34">
            <v>29.89</v>
          </cell>
          <cell r="H34">
            <v>8942532.4800000004</v>
          </cell>
          <cell r="I34">
            <v>1673.84</v>
          </cell>
        </row>
        <row r="35">
          <cell r="A35">
            <v>318</v>
          </cell>
          <cell r="B35" t="str">
            <v>7.7</v>
          </cell>
          <cell r="C35" t="str">
            <v>Barras de anclaje tipo D de 32 mm de diámetro</v>
          </cell>
          <cell r="D35" t="str">
            <v>m</v>
          </cell>
          <cell r="E35">
            <v>411</v>
          </cell>
          <cell r="F35">
            <v>154899.82999999999</v>
          </cell>
          <cell r="G35">
            <v>13.93</v>
          </cell>
          <cell r="H35">
            <v>63663830.130000003</v>
          </cell>
          <cell r="I35">
            <v>5725.23</v>
          </cell>
        </row>
        <row r="36">
          <cell r="B36" t="str">
            <v>8</v>
          </cell>
          <cell r="C36" t="str">
            <v>ARCOS DE ACERO ESTRUCTURAL</v>
          </cell>
          <cell r="D36">
            <v>0</v>
          </cell>
          <cell r="H36">
            <v>211579397.41</v>
          </cell>
          <cell r="I36">
            <v>46130.94</v>
          </cell>
        </row>
        <row r="37">
          <cell r="A37">
            <v>319</v>
          </cell>
          <cell r="B37" t="str">
            <v>8.1</v>
          </cell>
          <cell r="C37" t="str">
            <v>Arcos de acero estructural</v>
          </cell>
          <cell r="D37" t="str">
            <v>kN</v>
          </cell>
          <cell r="E37">
            <v>227</v>
          </cell>
          <cell r="F37">
            <v>932067.83</v>
          </cell>
          <cell r="G37">
            <v>203.22</v>
          </cell>
          <cell r="H37">
            <v>211579397.41</v>
          </cell>
          <cell r="I37">
            <v>46130.94</v>
          </cell>
        </row>
        <row r="38">
          <cell r="B38" t="str">
            <v>10</v>
          </cell>
          <cell r="C38" t="str">
            <v>CONCRETO LANZADO</v>
          </cell>
          <cell r="D38">
            <v>0</v>
          </cell>
          <cell r="H38">
            <v>521444947.69000006</v>
          </cell>
          <cell r="I38">
            <v>129456.62999999999</v>
          </cell>
        </row>
        <row r="39">
          <cell r="B39" t="str">
            <v>10.1</v>
          </cell>
          <cell r="C39" t="str">
            <v>Concreto lanzado, en superficies de excavación en corte abierto</v>
          </cell>
          <cell r="D39">
            <v>0</v>
          </cell>
          <cell r="H39">
            <v>108001699.90000001</v>
          </cell>
          <cell r="I39">
            <v>26799.98</v>
          </cell>
        </row>
        <row r="40">
          <cell r="A40">
            <v>320</v>
          </cell>
          <cell r="B40" t="str">
            <v>10.1.1</v>
          </cell>
          <cell r="C40" t="str">
            <v xml:space="preserve">En portales de túneles, galerías y ventanas </v>
          </cell>
          <cell r="D40" t="str">
            <v>m³</v>
          </cell>
          <cell r="E40">
            <v>193</v>
          </cell>
          <cell r="F40">
            <v>559594.30000000005</v>
          </cell>
          <cell r="G40">
            <v>138.86000000000001</v>
          </cell>
          <cell r="H40">
            <v>108001699.90000001</v>
          </cell>
          <cell r="I40">
            <v>26799.98</v>
          </cell>
        </row>
        <row r="41">
          <cell r="B41" t="str">
            <v>10.3</v>
          </cell>
          <cell r="C41" t="str">
            <v>Concreto lanzado en superficies de excavación subterránea</v>
          </cell>
          <cell r="D41">
            <v>0</v>
          </cell>
          <cell r="H41">
            <v>413443247.79000002</v>
          </cell>
          <cell r="I41">
            <v>102656.65</v>
          </cell>
        </row>
        <row r="42">
          <cell r="A42">
            <v>321</v>
          </cell>
          <cell r="B42" t="str">
            <v>10.3.1</v>
          </cell>
          <cell r="C42" t="str">
            <v>En túneles, galerías y ventanas</v>
          </cell>
          <cell r="D42" t="str">
            <v>m³</v>
          </cell>
          <cell r="E42">
            <v>733</v>
          </cell>
          <cell r="F42">
            <v>564042.63</v>
          </cell>
          <cell r="G42">
            <v>140.05000000000001</v>
          </cell>
          <cell r="H42">
            <v>413443247.79000002</v>
          </cell>
          <cell r="I42">
            <v>102656.65</v>
          </cell>
        </row>
        <row r="43">
          <cell r="B43" t="str">
            <v>11</v>
          </cell>
          <cell r="C43" t="str">
            <v>INYECCIONES A PRESION Y HUECOS DE DRENAJE</v>
          </cell>
          <cell r="D43">
            <v>0</v>
          </cell>
          <cell r="H43">
            <v>484579664.88</v>
          </cell>
          <cell r="I43">
            <v>98840.88</v>
          </cell>
        </row>
        <row r="44">
          <cell r="B44" t="str">
            <v>11.2</v>
          </cell>
          <cell r="C44" t="str">
            <v>Perforación de huecos desde excavaciones subterráneas para inyección en cualquier dirección</v>
          </cell>
          <cell r="D44">
            <v>0</v>
          </cell>
          <cell r="H44">
            <v>67100624.640000001</v>
          </cell>
          <cell r="I44">
            <v>17875.2</v>
          </cell>
        </row>
        <row r="45">
          <cell r="A45">
            <v>322</v>
          </cell>
          <cell r="B45" t="str">
            <v>11.2.1</v>
          </cell>
          <cell r="C45" t="str">
            <v>Perforación de huecos con profundidades hasta 25 m</v>
          </cell>
          <cell r="D45" t="str">
            <v>m</v>
          </cell>
          <cell r="E45">
            <v>336</v>
          </cell>
          <cell r="F45">
            <v>199704.24</v>
          </cell>
          <cell r="G45">
            <v>53.2</v>
          </cell>
          <cell r="H45">
            <v>67100624.640000001</v>
          </cell>
          <cell r="I45">
            <v>17875.2</v>
          </cell>
        </row>
        <row r="46">
          <cell r="B46" t="str">
            <v>11.3</v>
          </cell>
          <cell r="C46" t="str">
            <v>Perforación de huecos para exploración, para chequeo y para piezómetros de 76 mm de diámetro ó NQ en cualquier dirección y de 100 mm de diámetro para inclinómetros:</v>
          </cell>
          <cell r="D46">
            <v>0</v>
          </cell>
          <cell r="H46">
            <v>38243076.479999997</v>
          </cell>
          <cell r="I46">
            <v>10187.52</v>
          </cell>
        </row>
        <row r="47">
          <cell r="A47">
            <v>323</v>
          </cell>
          <cell r="B47" t="str">
            <v>11.3.1</v>
          </cell>
          <cell r="C47" t="str">
            <v xml:space="preserve">Perforación de huecos para exploración y chequeo  e instalación de piezómetros con profundidades hasta 50 m </v>
          </cell>
          <cell r="D47" t="str">
            <v>m</v>
          </cell>
          <cell r="E47">
            <v>84</v>
          </cell>
          <cell r="F47">
            <v>455274.72</v>
          </cell>
          <cell r="G47">
            <v>121.28</v>
          </cell>
          <cell r="H47">
            <v>38243076.479999997</v>
          </cell>
          <cell r="I47">
            <v>10187.52</v>
          </cell>
        </row>
        <row r="48">
          <cell r="B48" t="str">
            <v>11.5</v>
          </cell>
          <cell r="C48" t="str">
            <v>Perforación de huecos de drenaje en cualquier dirección desde obras  subterráneas</v>
          </cell>
          <cell r="D48">
            <v>0</v>
          </cell>
          <cell r="H48">
            <v>93261880.079999998</v>
          </cell>
          <cell r="I48">
            <v>24844.400000000001</v>
          </cell>
        </row>
        <row r="49">
          <cell r="A49">
            <v>324</v>
          </cell>
          <cell r="B49" t="str">
            <v>11.5.1</v>
          </cell>
          <cell r="C49" t="str">
            <v>Perforación de huecos hasta 25 m</v>
          </cell>
          <cell r="D49" t="str">
            <v>m</v>
          </cell>
          <cell r="E49">
            <v>467</v>
          </cell>
          <cell r="F49">
            <v>199704.24</v>
          </cell>
          <cell r="G49">
            <v>53.2</v>
          </cell>
          <cell r="H49">
            <v>93261880.079999998</v>
          </cell>
          <cell r="I49">
            <v>24844.400000000001</v>
          </cell>
        </row>
        <row r="50">
          <cell r="A50" t="str">
            <v>324A</v>
          </cell>
          <cell r="B50" t="str">
            <v>11.6</v>
          </cell>
          <cell r="C50" t="str">
            <v>Perforación de lagrimales</v>
          </cell>
          <cell r="D50" t="str">
            <v>m</v>
          </cell>
          <cell r="E50">
            <v>226</v>
          </cell>
          <cell r="F50">
            <v>173264.4</v>
          </cell>
          <cell r="G50">
            <v>46.16</v>
          </cell>
          <cell r="H50">
            <v>39157754.399999999</v>
          </cell>
          <cell r="I50">
            <v>10432.16</v>
          </cell>
        </row>
        <row r="51">
          <cell r="B51" t="str">
            <v>11.7</v>
          </cell>
          <cell r="C51" t="str">
            <v>Perforación de huecos de drenaje desde la superficie en cualquier dirección</v>
          </cell>
          <cell r="D51">
            <v>0</v>
          </cell>
          <cell r="H51">
            <v>133280393.28</v>
          </cell>
          <cell r="I51">
            <v>35501.599999999999</v>
          </cell>
        </row>
        <row r="52">
          <cell r="A52">
            <v>325</v>
          </cell>
          <cell r="B52" t="str">
            <v>11.7.1</v>
          </cell>
          <cell r="C52" t="str">
            <v>Perforación de huecos con profundidades hasta 15 m</v>
          </cell>
          <cell r="D52" t="str">
            <v>m</v>
          </cell>
          <cell r="E52">
            <v>796</v>
          </cell>
          <cell r="F52">
            <v>167437.68</v>
          </cell>
          <cell r="G52">
            <v>44.6</v>
          </cell>
          <cell r="H52">
            <v>133280393.28</v>
          </cell>
          <cell r="I52">
            <v>35501.599999999999</v>
          </cell>
        </row>
        <row r="53">
          <cell r="B53" t="str">
            <v>11.8</v>
          </cell>
          <cell r="C53" t="str">
            <v>Tubería para revestimiento y drenaje</v>
          </cell>
          <cell r="D53">
            <v>0</v>
          </cell>
          <cell r="H53">
            <v>48598272</v>
          </cell>
          <cell r="I53">
            <v>0</v>
          </cell>
        </row>
        <row r="54">
          <cell r="A54">
            <v>326</v>
          </cell>
          <cell r="B54" t="str">
            <v>11.8.2</v>
          </cell>
          <cell r="C54" t="str">
            <v>Tubería plástica para drenaje de 64 mm de diámetro</v>
          </cell>
          <cell r="D54" t="str">
            <v>m</v>
          </cell>
          <cell r="E54">
            <v>1264</v>
          </cell>
          <cell r="F54">
            <v>38448</v>
          </cell>
          <cell r="G54">
            <v>0</v>
          </cell>
          <cell r="H54">
            <v>48598272</v>
          </cell>
          <cell r="I54">
            <v>0</v>
          </cell>
        </row>
        <row r="55">
          <cell r="B55" t="str">
            <v>11.9</v>
          </cell>
          <cell r="C55" t="str">
            <v>Conexiones para inyecciones</v>
          </cell>
          <cell r="D55">
            <v>0</v>
          </cell>
          <cell r="H55">
            <v>2086848</v>
          </cell>
          <cell r="I55">
            <v>0</v>
          </cell>
        </row>
        <row r="56">
          <cell r="A56">
            <v>327</v>
          </cell>
          <cell r="B56" t="str">
            <v>11.9.2</v>
          </cell>
          <cell r="C56" t="str">
            <v>Conexiones para inyecciones desde obras subterráneas</v>
          </cell>
          <cell r="D56" t="str">
            <v>un</v>
          </cell>
          <cell r="E56">
            <v>12</v>
          </cell>
          <cell r="F56">
            <v>173904</v>
          </cell>
          <cell r="G56">
            <v>0</v>
          </cell>
          <cell r="H56">
            <v>2086848</v>
          </cell>
          <cell r="I56">
            <v>0</v>
          </cell>
        </row>
        <row r="57">
          <cell r="A57">
            <v>328</v>
          </cell>
          <cell r="B57" t="str">
            <v>11.11</v>
          </cell>
          <cell r="C57" t="str">
            <v>Inyecciones a presión</v>
          </cell>
          <cell r="D57" t="str">
            <v>Sacos de 0,5 kN (50 kg)</v>
          </cell>
          <cell r="E57">
            <v>672</v>
          </cell>
          <cell r="F57">
            <v>77448</v>
          </cell>
          <cell r="G57">
            <v>0</v>
          </cell>
          <cell r="H57">
            <v>52045056</v>
          </cell>
          <cell r="I57">
            <v>0</v>
          </cell>
        </row>
        <row r="58">
          <cell r="A58">
            <v>329</v>
          </cell>
          <cell r="B58" t="str">
            <v>11.14</v>
          </cell>
          <cell r="C58" t="str">
            <v>Arena para inyecciones</v>
          </cell>
          <cell r="D58" t="str">
            <v>kN</v>
          </cell>
          <cell r="E58">
            <v>6720</v>
          </cell>
          <cell r="F58">
            <v>1608</v>
          </cell>
          <cell r="G58">
            <v>0</v>
          </cell>
          <cell r="H58">
            <v>10805760</v>
          </cell>
          <cell r="I58">
            <v>0</v>
          </cell>
        </row>
        <row r="59">
          <cell r="B59" t="str">
            <v>13</v>
          </cell>
          <cell r="C59" t="str">
            <v>CONCRETO CONVENCIONAL</v>
          </cell>
          <cell r="D59">
            <v>0</v>
          </cell>
          <cell r="H59">
            <v>7098549487.1999998</v>
          </cell>
          <cell r="I59">
            <v>433315.95</v>
          </cell>
        </row>
        <row r="60">
          <cell r="B60" t="str">
            <v>13.4</v>
          </cell>
          <cell r="C60" t="str">
            <v>Concretos para la descarga de fondo</v>
          </cell>
          <cell r="D60">
            <v>0</v>
          </cell>
          <cell r="H60">
            <v>5998228645.9200001</v>
          </cell>
          <cell r="I60">
            <v>406851.9</v>
          </cell>
        </row>
        <row r="61">
          <cell r="A61">
            <v>330</v>
          </cell>
          <cell r="B61" t="str">
            <v>13.4.1</v>
          </cell>
          <cell r="C61" t="str">
            <v>Concreto clase D de para la estructura de entrada</v>
          </cell>
          <cell r="D61" t="str">
            <v>m³</v>
          </cell>
          <cell r="E61">
            <v>720</v>
          </cell>
          <cell r="F61">
            <v>658993.92000000004</v>
          </cell>
          <cell r="G61">
            <v>44.7</v>
          </cell>
          <cell r="H61">
            <v>474475622.39999998</v>
          </cell>
          <cell r="I61">
            <v>32184</v>
          </cell>
        </row>
        <row r="62">
          <cell r="A62">
            <v>331</v>
          </cell>
          <cell r="B62" t="str">
            <v>13.4.3</v>
          </cell>
          <cell r="C62" t="str">
            <v>Concreto clase C para el recubrimiento del blindaje de la cámara de compuertas y sector blindado del túnel de la descarga de fondo</v>
          </cell>
          <cell r="D62" t="str">
            <v>m³</v>
          </cell>
          <cell r="E62">
            <v>1210</v>
          </cell>
          <cell r="F62">
            <v>931689.6</v>
          </cell>
          <cell r="G62">
            <v>63.2</v>
          </cell>
          <cell r="H62">
            <v>1127344416</v>
          </cell>
          <cell r="I62">
            <v>76472</v>
          </cell>
        </row>
        <row r="63">
          <cell r="A63">
            <v>332</v>
          </cell>
          <cell r="B63" t="str">
            <v>13.4.4</v>
          </cell>
          <cell r="C63" t="str">
            <v>Concreto clase C para las paredes y bóveda de la estructura de la cámara de compuertas</v>
          </cell>
          <cell r="D63" t="str">
            <v>m³</v>
          </cell>
          <cell r="E63">
            <v>300</v>
          </cell>
          <cell r="F63">
            <v>1004837.76</v>
          </cell>
          <cell r="G63">
            <v>68.16</v>
          </cell>
          <cell r="H63">
            <v>301451328</v>
          </cell>
          <cell r="I63">
            <v>20448</v>
          </cell>
        </row>
        <row r="64">
          <cell r="A64">
            <v>333</v>
          </cell>
          <cell r="B64" t="str">
            <v>13.4.5</v>
          </cell>
          <cell r="C64" t="str">
            <v>Concreto clase B de segunda etapa para la nivelación y fijación de las guías de los sellos y para la viga de los apoyos de la compuerta radial en la cámara de compuertas</v>
          </cell>
          <cell r="D64" t="str">
            <v>m³</v>
          </cell>
          <cell r="E64">
            <v>19</v>
          </cell>
          <cell r="F64">
            <v>1546596.48</v>
          </cell>
          <cell r="G64">
            <v>104.9</v>
          </cell>
          <cell r="H64">
            <v>29385333.120000001</v>
          </cell>
          <cell r="I64">
            <v>1993.1</v>
          </cell>
        </row>
        <row r="65">
          <cell r="A65">
            <v>334</v>
          </cell>
          <cell r="B65" t="str">
            <v>13.4.6</v>
          </cell>
          <cell r="C65" t="str">
            <v>Concreto clase H para la solera y el muro divisorio de la galería de acceso a la cámara de compuertas</v>
          </cell>
          <cell r="D65" t="str">
            <v>m³</v>
          </cell>
          <cell r="E65">
            <v>673</v>
          </cell>
          <cell r="F65">
            <v>1109090.3999999999</v>
          </cell>
          <cell r="G65">
            <v>75.23</v>
          </cell>
          <cell r="H65">
            <v>746417839.20000005</v>
          </cell>
          <cell r="I65">
            <v>50629.79</v>
          </cell>
        </row>
        <row r="66">
          <cell r="A66">
            <v>335</v>
          </cell>
          <cell r="B66" t="str">
            <v>13.4.7</v>
          </cell>
          <cell r="C66" t="str">
            <v>Concreto clase C para la estructura de salida</v>
          </cell>
          <cell r="D66" t="str">
            <v>m³</v>
          </cell>
          <cell r="E66">
            <v>102</v>
          </cell>
          <cell r="F66">
            <v>1335408</v>
          </cell>
          <cell r="G66">
            <v>90.58</v>
          </cell>
          <cell r="H66">
            <v>136211616</v>
          </cell>
          <cell r="I66">
            <v>9239.16</v>
          </cell>
        </row>
        <row r="67">
          <cell r="A67">
            <v>336</v>
          </cell>
          <cell r="B67" t="str">
            <v>13.4.8</v>
          </cell>
          <cell r="C67" t="str">
            <v>Concreto clase C para el revestimiento de los túneles aguas arriba y aguas abajo de la cámara de compuertas</v>
          </cell>
          <cell r="D67" t="str">
            <v>m³</v>
          </cell>
          <cell r="E67">
            <v>3170</v>
          </cell>
          <cell r="F67">
            <v>802359.36</v>
          </cell>
          <cell r="G67">
            <v>54.42</v>
          </cell>
          <cell r="H67">
            <v>2543479171.1999998</v>
          </cell>
          <cell r="I67">
            <v>172511.4</v>
          </cell>
        </row>
        <row r="68">
          <cell r="A68">
            <v>337</v>
          </cell>
          <cell r="B68" t="str">
            <v>13.4.9</v>
          </cell>
          <cell r="C68" t="str">
            <v>Concreto clase C para la solera de los túneles aguas arriba y aguas debajo de la cámara de compuertas</v>
          </cell>
          <cell r="D68" t="str">
            <v>m³</v>
          </cell>
          <cell r="E68">
            <v>1227</v>
          </cell>
          <cell r="F68">
            <v>521160</v>
          </cell>
          <cell r="G68">
            <v>35.35</v>
          </cell>
          <cell r="H68">
            <v>639463320</v>
          </cell>
          <cell r="I68">
            <v>43374.45</v>
          </cell>
        </row>
        <row r="69">
          <cell r="B69" t="str">
            <v>13.5</v>
          </cell>
          <cell r="C69" t="str">
            <v>Concretos para la captación</v>
          </cell>
          <cell r="D69">
            <v>0</v>
          </cell>
          <cell r="H69">
            <v>322819094.39999998</v>
          </cell>
          <cell r="I69">
            <v>21895.89</v>
          </cell>
        </row>
        <row r="70">
          <cell r="A70">
            <v>338</v>
          </cell>
          <cell r="B70" t="str">
            <v>13.5.8</v>
          </cell>
          <cell r="C70" t="str">
            <v>Concreto clase H para el revestimiento del pozo de acceso</v>
          </cell>
          <cell r="D70" t="str">
            <v>m³</v>
          </cell>
          <cell r="E70">
            <v>371</v>
          </cell>
          <cell r="F70">
            <v>777116.64</v>
          </cell>
          <cell r="G70">
            <v>52.71</v>
          </cell>
          <cell r="H70">
            <v>288310273.44</v>
          </cell>
          <cell r="I70">
            <v>19555.41</v>
          </cell>
        </row>
        <row r="71">
          <cell r="A71">
            <v>339</v>
          </cell>
          <cell r="B71" t="str">
            <v>13.5.9</v>
          </cell>
          <cell r="C71" t="str">
            <v>Concreto clase H para la solera de la galeria de drenaje de la camara seca</v>
          </cell>
          <cell r="D71" t="str">
            <v>m³</v>
          </cell>
          <cell r="E71">
            <v>69</v>
          </cell>
          <cell r="F71">
            <v>500127.84</v>
          </cell>
          <cell r="G71">
            <v>33.92</v>
          </cell>
          <cell r="H71">
            <v>34508820.960000001</v>
          </cell>
          <cell r="I71">
            <v>2340.48</v>
          </cell>
        </row>
        <row r="72">
          <cell r="B72" t="str">
            <v>13.6</v>
          </cell>
          <cell r="C72" t="str">
            <v>Concretos para obras de aducción</v>
          </cell>
          <cell r="D72">
            <v>0</v>
          </cell>
          <cell r="H72">
            <v>53166245.759999998</v>
          </cell>
          <cell r="I72">
            <v>3606.24</v>
          </cell>
        </row>
        <row r="73">
          <cell r="A73">
            <v>340</v>
          </cell>
          <cell r="B73" t="str">
            <v>13.6.7</v>
          </cell>
          <cell r="C73" t="str">
            <v>Concreto clase H para muros en portales</v>
          </cell>
          <cell r="D73" t="str">
            <v>m³</v>
          </cell>
          <cell r="E73">
            <v>12</v>
          </cell>
          <cell r="F73">
            <v>1243456.8</v>
          </cell>
          <cell r="G73">
            <v>84.34</v>
          </cell>
          <cell r="H73">
            <v>14921481.6</v>
          </cell>
          <cell r="I73">
            <v>1012.08</v>
          </cell>
        </row>
        <row r="74">
          <cell r="A74">
            <v>341</v>
          </cell>
          <cell r="B74" t="str">
            <v>13.6.9</v>
          </cell>
          <cell r="C74" t="str">
            <v>Concreto clase H para cunetas y sardineles</v>
          </cell>
          <cell r="D74" t="str">
            <v>m³</v>
          </cell>
          <cell r="E74">
            <v>24</v>
          </cell>
          <cell r="F74">
            <v>1593531.84</v>
          </cell>
          <cell r="G74">
            <v>108.09</v>
          </cell>
          <cell r="H74">
            <v>38244764.159999996</v>
          </cell>
          <cell r="I74">
            <v>2594.16</v>
          </cell>
        </row>
        <row r="75">
          <cell r="B75" t="str">
            <v>13.17</v>
          </cell>
          <cell r="C75" t="str">
            <v xml:space="preserve">Items comunes para todas las obras </v>
          </cell>
          <cell r="D75">
            <v>0</v>
          </cell>
          <cell r="H75">
            <v>724335501.12</v>
          </cell>
          <cell r="I75">
            <v>961.92000000000007</v>
          </cell>
        </row>
        <row r="76">
          <cell r="A76">
            <v>342</v>
          </cell>
          <cell r="B76" t="str">
            <v>13.17.1</v>
          </cell>
          <cell r="C76" t="str">
            <v>Concreto clase M (concreto pobre)</v>
          </cell>
          <cell r="D76" t="str">
            <v>m³</v>
          </cell>
          <cell r="E76">
            <v>13</v>
          </cell>
          <cell r="F76">
            <v>1016334.24</v>
          </cell>
          <cell r="G76">
            <v>68.94</v>
          </cell>
          <cell r="H76">
            <v>13212345.119999999</v>
          </cell>
          <cell r="I76">
            <v>896.22</v>
          </cell>
        </row>
        <row r="77">
          <cell r="A77">
            <v>343</v>
          </cell>
          <cell r="B77" t="str">
            <v>13.17.2</v>
          </cell>
          <cell r="C77" t="str">
            <v>Concreto poroso</v>
          </cell>
          <cell r="D77" t="str">
            <v>m³</v>
          </cell>
          <cell r="E77">
            <v>1</v>
          </cell>
          <cell r="F77">
            <v>968532</v>
          </cell>
          <cell r="G77">
            <v>65.7</v>
          </cell>
          <cell r="H77">
            <v>968532</v>
          </cell>
          <cell r="I77">
            <v>65.7</v>
          </cell>
        </row>
        <row r="78">
          <cell r="B78" t="str">
            <v>13.17.6</v>
          </cell>
          <cell r="C78" t="str">
            <v>Sellos de PVC</v>
          </cell>
          <cell r="D78">
            <v>0</v>
          </cell>
          <cell r="H78">
            <v>348048</v>
          </cell>
          <cell r="I78">
            <v>0</v>
          </cell>
        </row>
        <row r="79">
          <cell r="A79">
            <v>344</v>
          </cell>
          <cell r="B79" t="str">
            <v>13.17.6.2</v>
          </cell>
          <cell r="C79" t="str">
            <v>Sellos de PVC tipo II</v>
          </cell>
          <cell r="D79" t="str">
            <v>m</v>
          </cell>
          <cell r="E79">
            <v>6</v>
          </cell>
          <cell r="F79">
            <v>58008</v>
          </cell>
          <cell r="G79">
            <v>0</v>
          </cell>
          <cell r="H79">
            <v>348048</v>
          </cell>
          <cell r="I79">
            <v>0</v>
          </cell>
        </row>
        <row r="80">
          <cell r="A80">
            <v>345</v>
          </cell>
          <cell r="B80" t="str">
            <v>13.17.11</v>
          </cell>
          <cell r="C80" t="str">
            <v>Tratamiento con Sika Piso 40 o similar</v>
          </cell>
          <cell r="D80" t="str">
            <v>m²</v>
          </cell>
          <cell r="E80">
            <v>91</v>
          </cell>
          <cell r="F80">
            <v>672</v>
          </cell>
          <cell r="G80">
            <v>0</v>
          </cell>
          <cell r="H80">
            <v>61152</v>
          </cell>
          <cell r="I80">
            <v>0</v>
          </cell>
        </row>
        <row r="81">
          <cell r="A81">
            <v>346</v>
          </cell>
          <cell r="B81" t="str">
            <v>13.17.13</v>
          </cell>
          <cell r="C81" t="str">
            <v>Adhesivo epóxico Sikadur 31-Ahesivo o similar</v>
          </cell>
          <cell r="D81" t="str">
            <v>kN</v>
          </cell>
          <cell r="E81">
            <v>131</v>
          </cell>
          <cell r="F81">
            <v>5417904</v>
          </cell>
          <cell r="G81">
            <v>0</v>
          </cell>
          <cell r="H81">
            <v>709745424</v>
          </cell>
          <cell r="I81">
            <v>0</v>
          </cell>
        </row>
        <row r="82">
          <cell r="B82" t="str">
            <v>15</v>
          </cell>
          <cell r="C82" t="str">
            <v>ACERO DE REFUERZO</v>
          </cell>
          <cell r="D82">
            <v>0</v>
          </cell>
          <cell r="H82">
            <v>1502448403.02</v>
          </cell>
          <cell r="I82">
            <v>7961.84</v>
          </cell>
        </row>
        <row r="83">
          <cell r="A83">
            <v>347</v>
          </cell>
          <cell r="B83" t="str">
            <v>15.1</v>
          </cell>
          <cell r="C83" t="str">
            <v>Acero de refuerzo grado 60 - fy=420MPa</v>
          </cell>
          <cell r="D83" t="str">
            <v>kN</v>
          </cell>
          <cell r="E83">
            <v>2898</v>
          </cell>
          <cell r="F83">
            <v>486076.95</v>
          </cell>
          <cell r="G83">
            <v>2.62</v>
          </cell>
          <cell r="H83">
            <v>1408651001.0999999</v>
          </cell>
          <cell r="I83">
            <v>7592.76</v>
          </cell>
        </row>
        <row r="84">
          <cell r="B84" t="str">
            <v>15.5</v>
          </cell>
          <cell r="C84" t="str">
            <v>Malla electrosoldada:</v>
          </cell>
          <cell r="D84">
            <v>0</v>
          </cell>
          <cell r="H84">
            <v>93797401.920000017</v>
          </cell>
          <cell r="I84">
            <v>369.08</v>
          </cell>
        </row>
        <row r="85">
          <cell r="A85">
            <v>348</v>
          </cell>
          <cell r="B85" t="str">
            <v>15.5.1</v>
          </cell>
          <cell r="C85" t="str">
            <v>Malla electrosoldada Q2 de Concremalla o similar</v>
          </cell>
          <cell r="D85" t="str">
            <v>m²</v>
          </cell>
          <cell r="E85">
            <v>1821</v>
          </cell>
          <cell r="F85">
            <v>8174.72</v>
          </cell>
          <cell r="G85">
            <v>0.03</v>
          </cell>
          <cell r="H85">
            <v>14886165.119999999</v>
          </cell>
          <cell r="I85">
            <v>54.63</v>
          </cell>
        </row>
        <row r="86">
          <cell r="A86">
            <v>349</v>
          </cell>
          <cell r="B86" t="str">
            <v>15.5.2</v>
          </cell>
          <cell r="C86" t="str">
            <v>Malla electrosoldada Q4 de Concremalla o similar</v>
          </cell>
          <cell r="D86" t="str">
            <v>m²</v>
          </cell>
          <cell r="E86">
            <v>5873</v>
          </cell>
          <cell r="F86">
            <v>12592.8</v>
          </cell>
          <cell r="G86">
            <v>0.05</v>
          </cell>
          <cell r="H86">
            <v>73957514.400000006</v>
          </cell>
          <cell r="I86">
            <v>293.64999999999998</v>
          </cell>
        </row>
        <row r="87">
          <cell r="A87">
            <v>350</v>
          </cell>
          <cell r="B87" t="str">
            <v>15.5.4</v>
          </cell>
          <cell r="C87" t="str">
            <v>Otro tipo de malla</v>
          </cell>
          <cell r="D87" t="str">
            <v>kN</v>
          </cell>
          <cell r="E87">
            <v>10</v>
          </cell>
          <cell r="F87">
            <v>495372.24</v>
          </cell>
          <cell r="G87">
            <v>2.08</v>
          </cell>
          <cell r="H87">
            <v>4953722.4000000004</v>
          </cell>
          <cell r="I87">
            <v>20.8</v>
          </cell>
        </row>
        <row r="88">
          <cell r="B88" t="str">
            <v>16</v>
          </cell>
          <cell r="C88" t="str">
            <v>INSTRUMENTACION GEOTÉCNICA</v>
          </cell>
          <cell r="D88">
            <v>0</v>
          </cell>
          <cell r="H88">
            <v>0</v>
          </cell>
          <cell r="I88">
            <v>54826.76</v>
          </cell>
        </row>
        <row r="89">
          <cell r="B89" t="str">
            <v>16.1</v>
          </cell>
          <cell r="C89" t="str">
            <v>Suministro, almacenamiento, instalación y mantenimiento de la instrumentación</v>
          </cell>
          <cell r="D89">
            <v>0</v>
          </cell>
          <cell r="H89">
            <v>0</v>
          </cell>
          <cell r="I89">
            <v>54826.76</v>
          </cell>
        </row>
        <row r="90">
          <cell r="A90">
            <v>351</v>
          </cell>
          <cell r="B90" t="str">
            <v>16.1.12</v>
          </cell>
          <cell r="C90" t="str">
            <v>Par de argollas para lectura  con extensómetros de cinta en  excavaciones subterráneas</v>
          </cell>
          <cell r="D90" t="str">
            <v>un</v>
          </cell>
          <cell r="E90">
            <v>126</v>
          </cell>
          <cell r="F90">
            <v>0</v>
          </cell>
          <cell r="G90">
            <v>215.86</v>
          </cell>
          <cell r="H90">
            <v>0</v>
          </cell>
          <cell r="I90">
            <v>27198.36</v>
          </cell>
        </row>
        <row r="91">
          <cell r="A91">
            <v>352</v>
          </cell>
          <cell r="B91" t="str">
            <v>16.1.18</v>
          </cell>
          <cell r="C91" t="str">
            <v>Suministro de extensómetros de cinta</v>
          </cell>
          <cell r="D91" t="str">
            <v>un</v>
          </cell>
          <cell r="E91">
            <v>2</v>
          </cell>
          <cell r="F91">
            <v>0</v>
          </cell>
          <cell r="G91">
            <v>13814.2</v>
          </cell>
          <cell r="H91">
            <v>0</v>
          </cell>
          <cell r="I91">
            <v>27628.400000000001</v>
          </cell>
        </row>
        <row r="92">
          <cell r="B92" t="str">
            <v>18</v>
          </cell>
          <cell r="C92" t="str">
            <v>SUMINISTRO E INSTALACION DE ELEMENTOS METALICOS MISCELANEOS</v>
          </cell>
          <cell r="D92">
            <v>0</v>
          </cell>
          <cell r="H92">
            <v>26751302.399999999</v>
          </cell>
          <cell r="I92">
            <v>86969.420000000013</v>
          </cell>
        </row>
        <row r="93">
          <cell r="A93">
            <v>353</v>
          </cell>
          <cell r="B93" t="str">
            <v>18.1</v>
          </cell>
          <cell r="C93" t="str">
            <v>Incrustaciones metálicas</v>
          </cell>
          <cell r="D93" t="str">
            <v>kN</v>
          </cell>
          <cell r="E93">
            <v>96</v>
          </cell>
          <cell r="F93">
            <v>0</v>
          </cell>
          <cell r="G93">
            <v>731.77</v>
          </cell>
          <cell r="H93">
            <v>0</v>
          </cell>
          <cell r="I93">
            <v>70249.919999999998</v>
          </cell>
        </row>
        <row r="94">
          <cell r="A94">
            <v>354</v>
          </cell>
          <cell r="B94" t="str">
            <v>18.2</v>
          </cell>
          <cell r="C94" t="str">
            <v>Rejillas</v>
          </cell>
          <cell r="D94" t="str">
            <v>kN</v>
          </cell>
          <cell r="E94">
            <v>9</v>
          </cell>
          <cell r="F94">
            <v>400771.2</v>
          </cell>
          <cell r="G94">
            <v>250.48</v>
          </cell>
          <cell r="H94">
            <v>3606940.8</v>
          </cell>
          <cell r="I94">
            <v>2254.3200000000002</v>
          </cell>
        </row>
        <row r="95">
          <cell r="A95">
            <v>355</v>
          </cell>
          <cell r="B95" t="str">
            <v>18.4</v>
          </cell>
          <cell r="C95" t="str">
            <v>Escaleras de gato</v>
          </cell>
          <cell r="D95" t="str">
            <v>kN</v>
          </cell>
          <cell r="E95">
            <v>9</v>
          </cell>
          <cell r="F95">
            <v>772425.6</v>
          </cell>
          <cell r="G95">
            <v>482.77</v>
          </cell>
          <cell r="H95">
            <v>6951830.4000000004</v>
          </cell>
          <cell r="I95">
            <v>4344.93</v>
          </cell>
        </row>
        <row r="96">
          <cell r="A96">
            <v>356</v>
          </cell>
          <cell r="B96" t="str">
            <v>18.6</v>
          </cell>
          <cell r="C96" t="str">
            <v>Barandas metálicas</v>
          </cell>
          <cell r="D96" t="str">
            <v>kN</v>
          </cell>
          <cell r="E96">
            <v>1</v>
          </cell>
          <cell r="F96">
            <v>738076.8</v>
          </cell>
          <cell r="G96">
            <v>461.3</v>
          </cell>
          <cell r="H96">
            <v>738076.8</v>
          </cell>
          <cell r="I96">
            <v>461.3</v>
          </cell>
        </row>
        <row r="97">
          <cell r="B97" t="str">
            <v>18.11</v>
          </cell>
          <cell r="C97" t="str">
            <v>Estructuras metálicas:</v>
          </cell>
          <cell r="D97">
            <v>0</v>
          </cell>
          <cell r="H97">
            <v>15454454.4</v>
          </cell>
          <cell r="I97">
            <v>9658.9500000000007</v>
          </cell>
        </row>
        <row r="98">
          <cell r="A98">
            <v>357</v>
          </cell>
          <cell r="B98" t="str">
            <v>18.11.1</v>
          </cell>
          <cell r="C98" t="str">
            <v>Para la reja de la toma de caudal ecológico de la estructura de entrada de la descarga de fondo</v>
          </cell>
          <cell r="D98" t="str">
            <v>kN</v>
          </cell>
          <cell r="E98">
            <v>21</v>
          </cell>
          <cell r="F98">
            <v>735926.4</v>
          </cell>
          <cell r="G98">
            <v>459.95</v>
          </cell>
          <cell r="H98">
            <v>15454454.4</v>
          </cell>
          <cell r="I98">
            <v>9658.9500000000007</v>
          </cell>
        </row>
        <row r="99">
          <cell r="B99" t="str">
            <v>20</v>
          </cell>
          <cell r="C99" t="str">
            <v>ACABADOS ARQUITECTONICOS</v>
          </cell>
          <cell r="D99">
            <v>0</v>
          </cell>
          <cell r="H99">
            <v>737808</v>
          </cell>
          <cell r="I99">
            <v>0</v>
          </cell>
        </row>
        <row r="100">
          <cell r="B100" t="str">
            <v>20.11</v>
          </cell>
          <cell r="C100" t="str">
            <v>Instalaciones hidráulicas y sanitarias</v>
          </cell>
          <cell r="D100">
            <v>0</v>
          </cell>
          <cell r="H100">
            <v>737808</v>
          </cell>
          <cell r="I100">
            <v>0</v>
          </cell>
        </row>
        <row r="101">
          <cell r="B101" t="str">
            <v>20.11.2</v>
          </cell>
          <cell r="C101" t="str">
            <v>Tuberías de PVC</v>
          </cell>
          <cell r="D101">
            <v>0</v>
          </cell>
          <cell r="H101">
            <v>737808</v>
          </cell>
          <cell r="I101">
            <v>0</v>
          </cell>
        </row>
        <row r="102">
          <cell r="B102" t="str">
            <v>20.11.2.2</v>
          </cell>
          <cell r="C102" t="str">
            <v>Sanitaria</v>
          </cell>
          <cell r="D102">
            <v>0</v>
          </cell>
          <cell r="H102">
            <v>737808</v>
          </cell>
          <cell r="I102">
            <v>0</v>
          </cell>
        </row>
        <row r="103">
          <cell r="A103">
            <v>358</v>
          </cell>
          <cell r="B103" t="str">
            <v>20.11.2.2.3</v>
          </cell>
          <cell r="C103" t="str">
            <v>De diámetro 102 mm (4”)</v>
          </cell>
          <cell r="D103" t="str">
            <v>m</v>
          </cell>
          <cell r="E103">
            <v>9</v>
          </cell>
          <cell r="F103">
            <v>46752</v>
          </cell>
          <cell r="G103">
            <v>0</v>
          </cell>
          <cell r="H103">
            <v>420768</v>
          </cell>
          <cell r="I103">
            <v>0</v>
          </cell>
        </row>
        <row r="104">
          <cell r="A104">
            <v>359</v>
          </cell>
          <cell r="B104" t="str">
            <v>20.11.2.2.4</v>
          </cell>
          <cell r="C104" t="str">
            <v>De diámetro 204 mm (8”)</v>
          </cell>
          <cell r="D104" t="str">
            <v>m</v>
          </cell>
          <cell r="E104">
            <v>5</v>
          </cell>
          <cell r="F104">
            <v>63408</v>
          </cell>
          <cell r="G104">
            <v>0</v>
          </cell>
          <cell r="H104">
            <v>317040</v>
          </cell>
          <cell r="I104">
            <v>0</v>
          </cell>
        </row>
        <row r="105">
          <cell r="A105" t="str">
            <v>DESC_FOND</v>
          </cell>
          <cell r="B105" t="str">
            <v>SUBTOTAL DESCARGA DE FONDO</v>
          </cell>
          <cell r="H105">
            <v>14940110926.73</v>
          </cell>
          <cell r="I105">
            <v>2198575.4599999995</v>
          </cell>
        </row>
        <row r="107">
          <cell r="B107" t="str">
            <v xml:space="preserve">(*) </v>
          </cell>
          <cell r="C107" t="str">
            <v>Cada proponente utilizará el número de columnas necesarias para las monedas de la componente extranjera.</v>
          </cell>
        </row>
        <row r="109">
          <cell r="C109" t="str">
            <v>Ítems a los cuales se les debe adjuntar análisis de precios unitarios.</v>
          </cell>
        </row>
      </sheetData>
      <sheetData sheetId="7" refreshError="1">
        <row r="2">
          <cell r="B2" t="str">
            <v>PROYECTO HIDROELÉCTRICO PORCE III</v>
          </cell>
        </row>
        <row r="4">
          <cell r="B4" t="str">
            <v>PROCESO DE LICITACIÓN No. PC - 009013</v>
          </cell>
        </row>
        <row r="5">
          <cell r="B5" t="str">
            <v xml:space="preserve">CONSTRUCCIÓN DE LA PRESA Y OBRAS ASOCIADAS </v>
          </cell>
        </row>
        <row r="7">
          <cell r="B7" t="str">
            <v>FORMULARIO DE LA PROPUESTA</v>
          </cell>
        </row>
        <row r="9">
          <cell r="B9" t="str">
            <v>FORMULARIO 17 - LISTA DE CANTIDADES DE OBRA Y PRECIOS UNITARIOS</v>
          </cell>
        </row>
        <row r="12">
          <cell r="C12" t="str">
            <v xml:space="preserve">FRENTE DE OBRA: </v>
          </cell>
          <cell r="D12" t="str">
            <v>CAPTACIÓN Y POZO DE COMPUERTAS</v>
          </cell>
        </row>
        <row r="14">
          <cell r="B14" t="str">
            <v>Ítem No</v>
          </cell>
          <cell r="C14" t="str">
            <v>Descripción</v>
          </cell>
          <cell r="D14" t="str">
            <v>Unidad</v>
          </cell>
          <cell r="E14" t="str">
            <v>Cantidad</v>
          </cell>
          <cell r="F14" t="str">
            <v>Precio unitario</v>
          </cell>
          <cell r="H14" t="str">
            <v>Precio total</v>
          </cell>
        </row>
        <row r="15">
          <cell r="F15" t="str">
            <v>Componente Nacional               ($ Col.)</v>
          </cell>
          <cell r="G15" t="str">
            <v>Componente Extranjera (*)</v>
          </cell>
          <cell r="H15" t="str">
            <v>Componente Nacional                        ($ Col.)</v>
          </cell>
          <cell r="I15" t="str">
            <v>Componente Extranjera (*)</v>
          </cell>
        </row>
        <row r="16">
          <cell r="B16" t="str">
            <v>4</v>
          </cell>
          <cell r="C16" t="str">
            <v>EXCAVACIONES EN CORTE ABIERTO</v>
          </cell>
          <cell r="D16">
            <v>0</v>
          </cell>
          <cell r="H16">
            <v>2873602537.02</v>
          </cell>
          <cell r="I16">
            <v>1174639.1499999997</v>
          </cell>
        </row>
        <row r="17">
          <cell r="A17">
            <v>360</v>
          </cell>
          <cell r="B17" t="str">
            <v>4.8</v>
          </cell>
          <cell r="C17" t="str">
            <v>Excavación para portales</v>
          </cell>
          <cell r="D17" t="str">
            <v>m³</v>
          </cell>
          <cell r="E17">
            <v>198249</v>
          </cell>
          <cell r="F17">
            <v>14328.54</v>
          </cell>
          <cell r="G17">
            <v>5.85</v>
          </cell>
          <cell r="H17">
            <v>2840618726.46</v>
          </cell>
          <cell r="I17">
            <v>1159756.6499999999</v>
          </cell>
        </row>
        <row r="18">
          <cell r="A18">
            <v>361</v>
          </cell>
          <cell r="B18" t="str">
            <v>4.10</v>
          </cell>
          <cell r="C18" t="str">
            <v>Excavaciones misceláneas</v>
          </cell>
          <cell r="D18" t="str">
            <v>m³</v>
          </cell>
          <cell r="E18">
            <v>496</v>
          </cell>
          <cell r="F18">
            <v>15540.48</v>
          </cell>
          <cell r="G18">
            <v>7.01</v>
          </cell>
          <cell r="H18">
            <v>7708078.0800000001</v>
          </cell>
          <cell r="I18">
            <v>3476.96</v>
          </cell>
        </row>
        <row r="19">
          <cell r="A19" t="str">
            <v>361A</v>
          </cell>
          <cell r="B19" t="str">
            <v>4.11</v>
          </cell>
          <cell r="C19" t="str">
            <v>Remoción de derrumbes</v>
          </cell>
          <cell r="D19" t="str">
            <v>m³</v>
          </cell>
          <cell r="E19">
            <v>892</v>
          </cell>
          <cell r="F19">
            <v>15540.48</v>
          </cell>
          <cell r="G19">
            <v>7.01</v>
          </cell>
          <cell r="H19">
            <v>13862108.16</v>
          </cell>
          <cell r="I19">
            <v>6252.92</v>
          </cell>
        </row>
        <row r="20">
          <cell r="A20" t="str">
            <v>361B</v>
          </cell>
          <cell r="B20" t="str">
            <v>4.12</v>
          </cell>
          <cell r="C20" t="str">
            <v>Remoción de material inestable por fuera de los límites de las excavaciones</v>
          </cell>
          <cell r="D20" t="str">
            <v>m³</v>
          </cell>
          <cell r="E20">
            <v>198</v>
          </cell>
          <cell r="F20">
            <v>15540.48</v>
          </cell>
          <cell r="G20">
            <v>7.01</v>
          </cell>
          <cell r="H20">
            <v>3077015.04</v>
          </cell>
          <cell r="I20">
            <v>1387.98</v>
          </cell>
        </row>
        <row r="21">
          <cell r="A21" t="str">
            <v>361C</v>
          </cell>
          <cell r="B21" t="str">
            <v>4.13</v>
          </cell>
          <cell r="C21" t="str">
            <v>Excavaciones adicionales</v>
          </cell>
          <cell r="D21" t="str">
            <v>m³</v>
          </cell>
          <cell r="E21">
            <v>496</v>
          </cell>
          <cell r="F21">
            <v>16807.68</v>
          </cell>
          <cell r="G21">
            <v>7.59</v>
          </cell>
          <cell r="H21">
            <v>8336609.2800000003</v>
          </cell>
          <cell r="I21">
            <v>3764.64</v>
          </cell>
        </row>
        <row r="22">
          <cell r="B22" t="str">
            <v>5</v>
          </cell>
          <cell r="C22" t="str">
            <v>PROTECCIÓN DE SUPERFICIES Y TALUDES</v>
          </cell>
          <cell r="D22">
            <v>0</v>
          </cell>
          <cell r="H22">
            <v>35702620.799999997</v>
          </cell>
          <cell r="I22">
            <v>1592.64</v>
          </cell>
        </row>
        <row r="23">
          <cell r="A23" t="str">
            <v>361D</v>
          </cell>
          <cell r="B23" t="str">
            <v>5.3</v>
          </cell>
          <cell r="C23" t="str">
            <v>Empradización con pasto Braquiaria</v>
          </cell>
          <cell r="D23" t="str">
            <v>m²</v>
          </cell>
          <cell r="E23">
            <v>1321</v>
          </cell>
          <cell r="F23">
            <v>5880</v>
          </cell>
          <cell r="G23">
            <v>0</v>
          </cell>
          <cell r="H23">
            <v>7767480</v>
          </cell>
          <cell r="I23">
            <v>0</v>
          </cell>
        </row>
        <row r="24">
          <cell r="A24" t="str">
            <v>361E</v>
          </cell>
          <cell r="B24" t="str">
            <v>5.4</v>
          </cell>
          <cell r="C24" t="str">
            <v>Tierra orgánica</v>
          </cell>
          <cell r="D24" t="str">
            <v>m³</v>
          </cell>
          <cell r="E24">
            <v>132</v>
          </cell>
          <cell r="F24">
            <v>47544</v>
          </cell>
          <cell r="G24">
            <v>0</v>
          </cell>
          <cell r="H24">
            <v>6275808</v>
          </cell>
          <cell r="I24">
            <v>0</v>
          </cell>
        </row>
        <row r="25">
          <cell r="A25">
            <v>362</v>
          </cell>
          <cell r="B25" t="str">
            <v>5.6</v>
          </cell>
          <cell r="C25" t="str">
            <v>Cunetas revestidas en concreto simple</v>
          </cell>
          <cell r="D25" t="str">
            <v>m³</v>
          </cell>
          <cell r="E25">
            <v>14</v>
          </cell>
          <cell r="F25">
            <v>1547095.2</v>
          </cell>
          <cell r="G25">
            <v>113.76</v>
          </cell>
          <cell r="H25">
            <v>21659332.800000001</v>
          </cell>
          <cell r="I25">
            <v>1592.64</v>
          </cell>
        </row>
        <row r="26">
          <cell r="B26" t="str">
            <v>6</v>
          </cell>
          <cell r="C26" t="str">
            <v>EXCAVACIONES SUBTERRÁNEAS</v>
          </cell>
          <cell r="D26">
            <v>0</v>
          </cell>
          <cell r="H26">
            <v>1556530413.5700002</v>
          </cell>
          <cell r="I26">
            <v>675007.23</v>
          </cell>
        </row>
        <row r="27">
          <cell r="A27">
            <v>363</v>
          </cell>
          <cell r="B27" t="str">
            <v>6.2</v>
          </cell>
          <cell r="C27" t="str">
            <v>Excavación del pozo de acceso a la cámara seca</v>
          </cell>
          <cell r="D27" t="str">
            <v>m³</v>
          </cell>
          <cell r="E27">
            <v>657</v>
          </cell>
          <cell r="F27">
            <v>365077.44</v>
          </cell>
          <cell r="G27">
            <v>158.32</v>
          </cell>
          <cell r="H27">
            <v>239855878.08000001</v>
          </cell>
          <cell r="I27">
            <v>104016.24</v>
          </cell>
        </row>
        <row r="28">
          <cell r="A28">
            <v>364</v>
          </cell>
          <cell r="B28" t="str">
            <v>6.3</v>
          </cell>
          <cell r="C28" t="str">
            <v>Excavación de la cámara seca del pozo de compuertas</v>
          </cell>
          <cell r="D28" t="str">
            <v>m³</v>
          </cell>
          <cell r="E28">
            <v>4957</v>
          </cell>
          <cell r="F28">
            <v>164510.64000000001</v>
          </cell>
          <cell r="G28">
            <v>71.34</v>
          </cell>
          <cell r="H28">
            <v>815479242.48000002</v>
          </cell>
          <cell r="I28">
            <v>353632.38</v>
          </cell>
        </row>
        <row r="29">
          <cell r="A29">
            <v>365</v>
          </cell>
          <cell r="B29" t="str">
            <v>6.4</v>
          </cell>
          <cell r="C29" t="str">
            <v xml:space="preserve">Excavación del pozo de conexión del pozo de compuertas </v>
          </cell>
          <cell r="D29" t="str">
            <v>m³</v>
          </cell>
          <cell r="E29">
            <v>475</v>
          </cell>
          <cell r="F29">
            <v>118282.08</v>
          </cell>
          <cell r="G29">
            <v>51.3</v>
          </cell>
          <cell r="H29">
            <v>56183988</v>
          </cell>
          <cell r="I29">
            <v>24367.5</v>
          </cell>
        </row>
        <row r="30">
          <cell r="A30">
            <v>366</v>
          </cell>
          <cell r="B30" t="str">
            <v>6.6</v>
          </cell>
          <cell r="C30" t="str">
            <v>Excavación de galerías de inyecciones y drenaje</v>
          </cell>
          <cell r="D30" t="str">
            <v>m³</v>
          </cell>
          <cell r="E30">
            <v>961</v>
          </cell>
          <cell r="F30">
            <v>419044.08</v>
          </cell>
          <cell r="G30">
            <v>181.73</v>
          </cell>
          <cell r="H30">
            <v>402701360.88</v>
          </cell>
          <cell r="I30">
            <v>174642.53</v>
          </cell>
        </row>
        <row r="31">
          <cell r="A31">
            <v>367</v>
          </cell>
          <cell r="B31" t="str">
            <v>6.29</v>
          </cell>
          <cell r="C31" t="str">
            <v>Excavación subterránea adicional</v>
          </cell>
          <cell r="D31" t="str">
            <v>m³</v>
          </cell>
          <cell r="E31">
            <v>197</v>
          </cell>
          <cell r="F31">
            <v>214771.29</v>
          </cell>
          <cell r="G31">
            <v>93.14</v>
          </cell>
          <cell r="H31">
            <v>42309944.130000003</v>
          </cell>
          <cell r="I31">
            <v>18348.580000000002</v>
          </cell>
        </row>
        <row r="32">
          <cell r="B32" t="str">
            <v>7</v>
          </cell>
          <cell r="C32" t="str">
            <v>PERNOS Y BARRAS DE ANCLAJE</v>
          </cell>
          <cell r="D32">
            <v>0</v>
          </cell>
          <cell r="H32">
            <v>790221427.53999984</v>
          </cell>
          <cell r="I32">
            <v>92659.799999999988</v>
          </cell>
        </row>
        <row r="33">
          <cell r="A33">
            <v>368</v>
          </cell>
          <cell r="B33" t="str">
            <v>7.1</v>
          </cell>
          <cell r="C33" t="str">
            <v>Pernos tipo A1 y barras de anclaje en excavaciones en corte abierto y en superficies naturales del terreno</v>
          </cell>
          <cell r="D33" t="str">
            <v>m</v>
          </cell>
          <cell r="E33">
            <v>1951</v>
          </cell>
          <cell r="F33">
            <v>140798.14000000001</v>
          </cell>
          <cell r="G33">
            <v>15.03</v>
          </cell>
          <cell r="H33">
            <v>274697171.13999999</v>
          </cell>
          <cell r="I33">
            <v>29323.53</v>
          </cell>
        </row>
        <row r="34">
          <cell r="A34">
            <v>369</v>
          </cell>
          <cell r="B34" t="str">
            <v>7.2</v>
          </cell>
          <cell r="C34" t="str">
            <v>Pernos tipo A1 y barras de anclaje en excavaciones subterráneas</v>
          </cell>
          <cell r="D34" t="str">
            <v>m</v>
          </cell>
          <cell r="E34">
            <v>1480</v>
          </cell>
          <cell r="F34">
            <v>164454.35999999999</v>
          </cell>
          <cell r="G34">
            <v>22.79</v>
          </cell>
          <cell r="H34">
            <v>243392452.80000001</v>
          </cell>
          <cell r="I34">
            <v>33729.199999999997</v>
          </cell>
        </row>
        <row r="35">
          <cell r="A35" t="str">
            <v>369A</v>
          </cell>
          <cell r="B35" t="str">
            <v>7.3</v>
          </cell>
          <cell r="C35" t="str">
            <v>Pernos tipo A2 y barras de anclaje en excavaciones en corte abierto y en superficies naturales del terreno</v>
          </cell>
          <cell r="D35" t="str">
            <v>m</v>
          </cell>
          <cell r="E35">
            <v>108</v>
          </cell>
          <cell r="F35">
            <v>190340.64</v>
          </cell>
          <cell r="G35">
            <v>35.630000000000003</v>
          </cell>
          <cell r="H35">
            <v>20556789.120000001</v>
          </cell>
          <cell r="I35">
            <v>3848.04</v>
          </cell>
        </row>
        <row r="36">
          <cell r="A36">
            <v>370</v>
          </cell>
          <cell r="B36" t="str">
            <v>7.4</v>
          </cell>
          <cell r="C36" t="str">
            <v>Pernos tipo A2 y barras de anclaje en excavaciones subterráneas</v>
          </cell>
          <cell r="D36" t="str">
            <v>m</v>
          </cell>
          <cell r="E36">
            <v>85</v>
          </cell>
          <cell r="F36">
            <v>219569.04</v>
          </cell>
          <cell r="G36">
            <v>41.1</v>
          </cell>
          <cell r="H36">
            <v>18663368.399999999</v>
          </cell>
          <cell r="I36">
            <v>3493.5</v>
          </cell>
        </row>
        <row r="37">
          <cell r="A37">
            <v>371</v>
          </cell>
          <cell r="B37" t="str">
            <v>7.5</v>
          </cell>
          <cell r="C37" t="str">
            <v>Pernos Tipo B en excavaciones subterráneas</v>
          </cell>
          <cell r="D37" t="str">
            <v>m</v>
          </cell>
          <cell r="E37">
            <v>85</v>
          </cell>
          <cell r="F37">
            <v>159688.07999999999</v>
          </cell>
          <cell r="G37">
            <v>29.89</v>
          </cell>
          <cell r="H37">
            <v>13573486.800000001</v>
          </cell>
          <cell r="I37">
            <v>2540.65</v>
          </cell>
        </row>
        <row r="38">
          <cell r="A38">
            <v>372</v>
          </cell>
          <cell r="B38" t="str">
            <v>7.7</v>
          </cell>
          <cell r="C38" t="str">
            <v>Barras de anclaje tipo D de 32 mm de diámetro</v>
          </cell>
          <cell r="D38" t="str">
            <v>m</v>
          </cell>
          <cell r="E38">
            <v>1416</v>
          </cell>
          <cell r="F38">
            <v>154899.82999999999</v>
          </cell>
          <cell r="G38">
            <v>13.93</v>
          </cell>
          <cell r="H38">
            <v>219338159.28</v>
          </cell>
          <cell r="I38">
            <v>19724.88</v>
          </cell>
        </row>
        <row r="39">
          <cell r="B39" t="str">
            <v>8</v>
          </cell>
          <cell r="C39" t="str">
            <v>ARCOS DE ACERO ESTRUCTURAL</v>
          </cell>
          <cell r="D39">
            <v>0</v>
          </cell>
          <cell r="H39">
            <v>71769222.909999996</v>
          </cell>
          <cell r="I39">
            <v>15647.94</v>
          </cell>
        </row>
        <row r="40">
          <cell r="A40">
            <v>373</v>
          </cell>
          <cell r="B40" t="str">
            <v>8.1</v>
          </cell>
          <cell r="C40" t="str">
            <v>Arcos de acero estructural</v>
          </cell>
          <cell r="D40" t="str">
            <v>kN</v>
          </cell>
          <cell r="E40">
            <v>77</v>
          </cell>
          <cell r="F40">
            <v>932067.83</v>
          </cell>
          <cell r="G40">
            <v>203.22</v>
          </cell>
          <cell r="H40">
            <v>71769222.909999996</v>
          </cell>
          <cell r="I40">
            <v>15647.94</v>
          </cell>
        </row>
        <row r="41">
          <cell r="B41" t="str">
            <v>10</v>
          </cell>
          <cell r="C41" t="str">
            <v>CONCRETO LANZADO</v>
          </cell>
          <cell r="D41">
            <v>0</v>
          </cell>
          <cell r="H41">
            <v>361272843.52999997</v>
          </cell>
          <cell r="I41">
            <v>89665.03</v>
          </cell>
        </row>
        <row r="42">
          <cell r="B42" t="str">
            <v>10.1</v>
          </cell>
          <cell r="C42" t="str">
            <v>Concreto lanzado, en superficies de excavación en corte abierto</v>
          </cell>
          <cell r="H42">
            <v>247900274.90000001</v>
          </cell>
          <cell r="I42">
            <v>61514.98</v>
          </cell>
        </row>
        <row r="43">
          <cell r="A43" t="str">
            <v>373A</v>
          </cell>
          <cell r="B43" t="str">
            <v>10.1.1</v>
          </cell>
          <cell r="C43" t="str">
            <v>En portales de túneles, galerías y ventanas</v>
          </cell>
          <cell r="D43" t="str">
            <v>m³</v>
          </cell>
          <cell r="E43">
            <v>443</v>
          </cell>
          <cell r="F43">
            <v>559594.30000000005</v>
          </cell>
          <cell r="G43">
            <v>138.86000000000001</v>
          </cell>
          <cell r="H43">
            <v>247900274.90000001</v>
          </cell>
          <cell r="I43">
            <v>61514.98</v>
          </cell>
        </row>
        <row r="44">
          <cell r="B44" t="str">
            <v>10.3</v>
          </cell>
          <cell r="C44" t="str">
            <v>Concreto lanzado en superficies de excavación subterránea</v>
          </cell>
          <cell r="D44">
            <v>0</v>
          </cell>
          <cell r="H44">
            <v>113372568.63</v>
          </cell>
          <cell r="I44">
            <v>28150.05</v>
          </cell>
        </row>
        <row r="45">
          <cell r="A45">
            <v>374</v>
          </cell>
          <cell r="B45" t="str">
            <v>10.3.1</v>
          </cell>
          <cell r="C45" t="str">
            <v>En túneles, galerías y ventanas</v>
          </cell>
          <cell r="D45" t="str">
            <v>m³</v>
          </cell>
          <cell r="E45">
            <v>142</v>
          </cell>
          <cell r="F45">
            <v>564042.63</v>
          </cell>
          <cell r="G45">
            <v>140.05000000000001</v>
          </cell>
          <cell r="H45">
            <v>80094053.459999993</v>
          </cell>
          <cell r="I45">
            <v>19887.099999999999</v>
          </cell>
        </row>
        <row r="46">
          <cell r="A46">
            <v>375</v>
          </cell>
          <cell r="B46" t="str">
            <v>10.3.2</v>
          </cell>
          <cell r="C46" t="str">
            <v>En pozos</v>
          </cell>
          <cell r="D46" t="str">
            <v>m³</v>
          </cell>
          <cell r="E46">
            <v>59</v>
          </cell>
          <cell r="F46">
            <v>564042.63</v>
          </cell>
          <cell r="G46">
            <v>140.05000000000001</v>
          </cell>
          <cell r="H46">
            <v>33278515.170000002</v>
          </cell>
          <cell r="I46">
            <v>8262.9500000000007</v>
          </cell>
        </row>
        <row r="47">
          <cell r="B47" t="str">
            <v>11</v>
          </cell>
          <cell r="C47" t="str">
            <v>INYECCIONES A PRESION Y HUECOS DE DRENAJE</v>
          </cell>
          <cell r="D47">
            <v>0</v>
          </cell>
          <cell r="H47">
            <v>840009100.56000006</v>
          </cell>
          <cell r="I47">
            <v>112437.31</v>
          </cell>
        </row>
        <row r="48">
          <cell r="B48" t="str">
            <v>11.2</v>
          </cell>
          <cell r="C48" t="str">
            <v>Perforación de huecos desde excavaciones subterráneas para inyección en cualquier dirección</v>
          </cell>
          <cell r="D48">
            <v>0</v>
          </cell>
          <cell r="H48">
            <v>202853674.08000001</v>
          </cell>
          <cell r="I48">
            <v>37976.42</v>
          </cell>
        </row>
        <row r="49">
          <cell r="A49">
            <v>376</v>
          </cell>
          <cell r="B49" t="str">
            <v>11.2.1</v>
          </cell>
          <cell r="C49" t="str">
            <v>Perforación de huecos con profundidades hasta 25 m</v>
          </cell>
          <cell r="D49" t="str">
            <v>m</v>
          </cell>
          <cell r="E49">
            <v>898</v>
          </cell>
          <cell r="F49">
            <v>225894.96</v>
          </cell>
          <cell r="G49">
            <v>42.29</v>
          </cell>
          <cell r="H49">
            <v>202853674.08000001</v>
          </cell>
          <cell r="I49">
            <v>37976.42</v>
          </cell>
        </row>
        <row r="50">
          <cell r="B50" t="str">
            <v>11.5</v>
          </cell>
          <cell r="C50" t="str">
            <v>Perforación de huecos de drenaje en cualquier dirección desde obras  subterráneas</v>
          </cell>
          <cell r="D50">
            <v>0</v>
          </cell>
          <cell r="H50">
            <v>59636269.439999998</v>
          </cell>
          <cell r="I50">
            <v>11164.56</v>
          </cell>
        </row>
        <row r="51">
          <cell r="A51">
            <v>377</v>
          </cell>
          <cell r="B51" t="str">
            <v>11.5.1</v>
          </cell>
          <cell r="C51" t="str">
            <v>Perforación de huecos hasta 25 m</v>
          </cell>
          <cell r="D51" t="str">
            <v>m</v>
          </cell>
          <cell r="E51">
            <v>264</v>
          </cell>
          <cell r="F51">
            <v>225894.96</v>
          </cell>
          <cell r="G51">
            <v>42.29</v>
          </cell>
          <cell r="H51">
            <v>59636269.439999998</v>
          </cell>
          <cell r="I51">
            <v>11164.56</v>
          </cell>
        </row>
        <row r="52">
          <cell r="A52" t="str">
            <v>377A</v>
          </cell>
          <cell r="B52" t="str">
            <v>11.6</v>
          </cell>
          <cell r="C52" t="str">
            <v>Perforación de lagrimales</v>
          </cell>
          <cell r="D52" t="str">
            <v>m</v>
          </cell>
          <cell r="E52">
            <v>472</v>
          </cell>
          <cell r="F52">
            <v>195987.6</v>
          </cell>
          <cell r="G52">
            <v>36.69</v>
          </cell>
          <cell r="H52">
            <v>92506147.200000003</v>
          </cell>
          <cell r="I52">
            <v>17317.68</v>
          </cell>
        </row>
        <row r="53">
          <cell r="B53" t="str">
            <v>11.7</v>
          </cell>
          <cell r="C53" t="str">
            <v>Perforación de huecos de drenaje desde la superficie en cualquier dirección</v>
          </cell>
          <cell r="D53">
            <v>0</v>
          </cell>
          <cell r="H53">
            <v>245647545.84</v>
          </cell>
          <cell r="I53">
            <v>45978.65</v>
          </cell>
        </row>
        <row r="54">
          <cell r="A54">
            <v>378</v>
          </cell>
          <cell r="B54" t="str">
            <v>11.7.1</v>
          </cell>
          <cell r="C54" t="str">
            <v>Perforación de huecos con profundidades hasta 15 m</v>
          </cell>
          <cell r="D54" t="str">
            <v>m</v>
          </cell>
          <cell r="E54">
            <v>1297</v>
          </cell>
          <cell r="F54">
            <v>189396.72</v>
          </cell>
          <cell r="G54">
            <v>35.450000000000003</v>
          </cell>
          <cell r="H54">
            <v>245647545.84</v>
          </cell>
          <cell r="I54">
            <v>45978.65</v>
          </cell>
        </row>
        <row r="55">
          <cell r="B55" t="str">
            <v>11.8</v>
          </cell>
          <cell r="C55" t="str">
            <v>Tubería para revestimiento y drenaje</v>
          </cell>
          <cell r="D55">
            <v>0</v>
          </cell>
          <cell r="H55">
            <v>66053664</v>
          </cell>
          <cell r="I55">
            <v>0</v>
          </cell>
        </row>
        <row r="56">
          <cell r="A56">
            <v>379</v>
          </cell>
          <cell r="B56" t="str">
            <v>11.8.2</v>
          </cell>
          <cell r="C56" t="str">
            <v>Tubería plástica para drenaje de 64 mm de diámetro</v>
          </cell>
          <cell r="D56" t="str">
            <v>m</v>
          </cell>
          <cell r="E56">
            <v>1718</v>
          </cell>
          <cell r="F56">
            <v>38448</v>
          </cell>
          <cell r="G56">
            <v>0</v>
          </cell>
          <cell r="H56">
            <v>66053664</v>
          </cell>
          <cell r="I56">
            <v>0</v>
          </cell>
        </row>
        <row r="57">
          <cell r="B57" t="str">
            <v>11.9</v>
          </cell>
          <cell r="C57" t="str">
            <v>Conexiones para inyecciones</v>
          </cell>
          <cell r="D57">
            <v>0</v>
          </cell>
          <cell r="H57">
            <v>33911280</v>
          </cell>
          <cell r="I57">
            <v>0</v>
          </cell>
        </row>
        <row r="58">
          <cell r="A58">
            <v>380</v>
          </cell>
          <cell r="B58" t="str">
            <v>11.9.2</v>
          </cell>
          <cell r="C58" t="str">
            <v>Conexiones para inyecciones desde obras subterráneas</v>
          </cell>
          <cell r="D58" t="str">
            <v>un</v>
          </cell>
          <cell r="E58">
            <v>195</v>
          </cell>
          <cell r="F58">
            <v>173904</v>
          </cell>
          <cell r="G58">
            <v>0</v>
          </cell>
          <cell r="H58">
            <v>33911280</v>
          </cell>
          <cell r="I58">
            <v>0</v>
          </cell>
        </row>
        <row r="59">
          <cell r="A59">
            <v>381</v>
          </cell>
          <cell r="B59" t="str">
            <v>11.11</v>
          </cell>
          <cell r="C59" t="str">
            <v>Inyecciones a presión</v>
          </cell>
          <cell r="D59" t="str">
            <v>Sacos de 0,5 kN (50 kg)</v>
          </cell>
          <cell r="E59">
            <v>1796</v>
          </cell>
          <cell r="F59">
            <v>77448</v>
          </cell>
          <cell r="G59">
            <v>0</v>
          </cell>
          <cell r="H59">
            <v>139096608</v>
          </cell>
          <cell r="I59">
            <v>0</v>
          </cell>
        </row>
        <row r="60">
          <cell r="A60">
            <v>382</v>
          </cell>
          <cell r="B60" t="str">
            <v>11.14</v>
          </cell>
          <cell r="C60" t="str">
            <v>Arena para inyecciones</v>
          </cell>
          <cell r="D60" t="str">
            <v>kN</v>
          </cell>
          <cell r="E60">
            <v>189</v>
          </cell>
          <cell r="F60">
            <v>1608</v>
          </cell>
          <cell r="G60">
            <v>0</v>
          </cell>
          <cell r="H60">
            <v>303912</v>
          </cell>
          <cell r="I60">
            <v>0</v>
          </cell>
        </row>
        <row r="61">
          <cell r="B61" t="str">
            <v>13</v>
          </cell>
          <cell r="C61" t="str">
            <v>CONCRETO CONVENCIONAL</v>
          </cell>
          <cell r="D61">
            <v>0</v>
          </cell>
          <cell r="H61">
            <v>3408101374.5599999</v>
          </cell>
          <cell r="I61">
            <v>228848.36000000002</v>
          </cell>
        </row>
        <row r="62">
          <cell r="B62" t="str">
            <v>13.5</v>
          </cell>
          <cell r="C62" t="str">
            <v>Concretos para la captación</v>
          </cell>
          <cell r="D62">
            <v>0</v>
          </cell>
          <cell r="H62">
            <v>3327664836.96</v>
          </cell>
          <cell r="I62">
            <v>225952.76</v>
          </cell>
        </row>
        <row r="63">
          <cell r="A63">
            <v>383</v>
          </cell>
          <cell r="B63" t="str">
            <v>13.5.1</v>
          </cell>
          <cell r="C63" t="str">
            <v>Concreto clase C para las losas, muros y vigas de la estructura de toma</v>
          </cell>
          <cell r="D63" t="str">
            <v>m³</v>
          </cell>
          <cell r="E63">
            <v>2271</v>
          </cell>
          <cell r="F63">
            <v>776518.08</v>
          </cell>
          <cell r="G63">
            <v>52.67</v>
          </cell>
          <cell r="H63">
            <v>1763472559.6800001</v>
          </cell>
          <cell r="I63">
            <v>119613.57</v>
          </cell>
        </row>
        <row r="64">
          <cell r="A64">
            <v>384</v>
          </cell>
          <cell r="B64" t="str">
            <v>13.5.2</v>
          </cell>
          <cell r="C64" t="str">
            <v>Concreto clase A para las columnas de la estructura de toma</v>
          </cell>
          <cell r="D64" t="str">
            <v>m³</v>
          </cell>
          <cell r="E64">
            <v>213</v>
          </cell>
          <cell r="F64">
            <v>751461.12</v>
          </cell>
          <cell r="G64">
            <v>50.97</v>
          </cell>
          <cell r="H64">
            <v>160061218.56</v>
          </cell>
          <cell r="I64">
            <v>10856.61</v>
          </cell>
        </row>
        <row r="65">
          <cell r="A65">
            <v>385</v>
          </cell>
          <cell r="B65" t="str">
            <v>13.5.3</v>
          </cell>
          <cell r="C65" t="str">
            <v>Concreto clase D para el pozo de conexión en el pozo de compuertas</v>
          </cell>
          <cell r="D65" t="str">
            <v>m³</v>
          </cell>
          <cell r="E65">
            <v>458</v>
          </cell>
          <cell r="F65">
            <v>961349.28</v>
          </cell>
          <cell r="G65">
            <v>65.209999999999994</v>
          </cell>
          <cell r="H65">
            <v>440297970.24000001</v>
          </cell>
          <cell r="I65">
            <v>29866.18</v>
          </cell>
        </row>
        <row r="66">
          <cell r="A66">
            <v>386</v>
          </cell>
          <cell r="B66" t="str">
            <v>13.5.4</v>
          </cell>
          <cell r="C66" t="str">
            <v>Concreto clase D para las ménsulas, vigas y columnas de apoyo de los equipos de alce en la cámara seca del pozo de compuertas</v>
          </cell>
          <cell r="D66" t="str">
            <v>m³</v>
          </cell>
          <cell r="E66">
            <v>200</v>
          </cell>
          <cell r="F66">
            <v>3109952.64</v>
          </cell>
          <cell r="G66">
            <v>210.95</v>
          </cell>
          <cell r="H66">
            <v>621990528</v>
          </cell>
          <cell r="I66">
            <v>42190</v>
          </cell>
        </row>
        <row r="67">
          <cell r="A67">
            <v>387</v>
          </cell>
          <cell r="B67" t="str">
            <v>13.5.5</v>
          </cell>
          <cell r="C67" t="str">
            <v>Concreto clase H para  el muro de la cámara seca</v>
          </cell>
          <cell r="D67" t="str">
            <v>m³</v>
          </cell>
          <cell r="E67">
            <v>10</v>
          </cell>
          <cell r="F67">
            <v>871709.76</v>
          </cell>
          <cell r="G67">
            <v>59.13</v>
          </cell>
          <cell r="H67">
            <v>8717097.5999999996</v>
          </cell>
          <cell r="I67">
            <v>591.29999999999995</v>
          </cell>
        </row>
        <row r="68">
          <cell r="A68">
            <v>388</v>
          </cell>
          <cell r="B68" t="str">
            <v>13.5.6</v>
          </cell>
          <cell r="C68" t="str">
            <v>Concreto clase H para la solera de la cámara seca</v>
          </cell>
          <cell r="D68" t="str">
            <v>m³</v>
          </cell>
          <cell r="E68">
            <v>47</v>
          </cell>
          <cell r="F68">
            <v>615319.68000000005</v>
          </cell>
          <cell r="G68">
            <v>41.74</v>
          </cell>
          <cell r="H68">
            <v>28920024.960000001</v>
          </cell>
          <cell r="I68">
            <v>1961.78</v>
          </cell>
        </row>
        <row r="69">
          <cell r="A69">
            <v>389</v>
          </cell>
          <cell r="B69" t="str">
            <v>13.5.7</v>
          </cell>
          <cell r="C69" t="str">
            <v>Concreto clase I para la estructura de la caseta</v>
          </cell>
          <cell r="D69" t="str">
            <v>m³</v>
          </cell>
          <cell r="E69">
            <v>68</v>
          </cell>
          <cell r="F69">
            <v>1319700.96</v>
          </cell>
          <cell r="G69">
            <v>89.51</v>
          </cell>
          <cell r="H69">
            <v>89739665.280000001</v>
          </cell>
          <cell r="I69">
            <v>6086.68</v>
          </cell>
        </row>
        <row r="70">
          <cell r="A70">
            <v>390</v>
          </cell>
          <cell r="B70" t="str">
            <v>13.5.8</v>
          </cell>
          <cell r="C70" t="str">
            <v>Concreto clase H para el revestimiento del pozo de acceso</v>
          </cell>
          <cell r="D70" t="str">
            <v>m³</v>
          </cell>
          <cell r="E70">
            <v>152</v>
          </cell>
          <cell r="F70">
            <v>895755.36</v>
          </cell>
          <cell r="G70">
            <v>60.76</v>
          </cell>
          <cell r="H70">
            <v>136154814.72</v>
          </cell>
          <cell r="I70">
            <v>9235.52</v>
          </cell>
        </row>
        <row r="71">
          <cell r="A71">
            <v>391</v>
          </cell>
          <cell r="B71" t="str">
            <v>13.5.9</v>
          </cell>
          <cell r="C71" t="str">
            <v>Concreto clase H para la solera de la galeria de drenaje de la camara seca</v>
          </cell>
          <cell r="D71" t="str">
            <v>m³</v>
          </cell>
          <cell r="E71">
            <v>69</v>
          </cell>
          <cell r="F71">
            <v>526051.68000000005</v>
          </cell>
          <cell r="G71">
            <v>35.68</v>
          </cell>
          <cell r="H71">
            <v>36297565.920000002</v>
          </cell>
          <cell r="I71">
            <v>2461.92</v>
          </cell>
        </row>
        <row r="72">
          <cell r="A72">
            <v>392</v>
          </cell>
          <cell r="B72" t="str">
            <v>13.5.10</v>
          </cell>
          <cell r="C72" t="str">
            <v>Concreto clase H para cunetas y sardineles</v>
          </cell>
          <cell r="D72" t="str">
            <v>m³</v>
          </cell>
          <cell r="E72">
            <v>40</v>
          </cell>
          <cell r="F72">
            <v>1050334.8</v>
          </cell>
          <cell r="G72">
            <v>77.23</v>
          </cell>
          <cell r="H72">
            <v>42013392</v>
          </cell>
          <cell r="I72">
            <v>3089.2</v>
          </cell>
        </row>
        <row r="73">
          <cell r="B73" t="str">
            <v>13.17</v>
          </cell>
          <cell r="C73" t="str">
            <v xml:space="preserve">Items comunes para todas las obras </v>
          </cell>
          <cell r="D73">
            <v>0</v>
          </cell>
          <cell r="H73">
            <v>80436537.599999994</v>
          </cell>
          <cell r="I73">
            <v>2895.6</v>
          </cell>
        </row>
        <row r="74">
          <cell r="A74">
            <v>393</v>
          </cell>
          <cell r="B74" t="str">
            <v>13.17.1</v>
          </cell>
          <cell r="C74" t="str">
            <v>Concreto clase M (concreto pobre)</v>
          </cell>
          <cell r="D74" t="str">
            <v>m³</v>
          </cell>
          <cell r="E74">
            <v>40</v>
          </cell>
          <cell r="F74">
            <v>1067253.1200000001</v>
          </cell>
          <cell r="G74">
            <v>72.39</v>
          </cell>
          <cell r="H74">
            <v>42690124.799999997</v>
          </cell>
          <cell r="I74">
            <v>2895.6</v>
          </cell>
        </row>
        <row r="75">
          <cell r="B75" t="str">
            <v>13.17.6</v>
          </cell>
          <cell r="C75" t="str">
            <v>Sellos de PVC</v>
          </cell>
          <cell r="D75">
            <v>0</v>
          </cell>
          <cell r="H75">
            <v>5341200</v>
          </cell>
          <cell r="I75">
            <v>0</v>
          </cell>
        </row>
        <row r="76">
          <cell r="A76">
            <v>394</v>
          </cell>
          <cell r="B76" t="str">
            <v>13.17.6.1</v>
          </cell>
          <cell r="C76" t="str">
            <v>Sellos de PVC tipo I</v>
          </cell>
          <cell r="D76" t="str">
            <v>m</v>
          </cell>
          <cell r="E76">
            <v>50</v>
          </cell>
          <cell r="F76">
            <v>106824</v>
          </cell>
          <cell r="G76">
            <v>0</v>
          </cell>
          <cell r="H76">
            <v>5341200</v>
          </cell>
          <cell r="I76">
            <v>0</v>
          </cell>
        </row>
        <row r="77">
          <cell r="B77" t="str">
            <v>13.17.10</v>
          </cell>
          <cell r="C77" t="str">
            <v>Material sellante para juntas:</v>
          </cell>
          <cell r="D77">
            <v>0</v>
          </cell>
          <cell r="H77">
            <v>116788.8</v>
          </cell>
          <cell r="I77">
            <v>0</v>
          </cell>
        </row>
        <row r="78">
          <cell r="A78">
            <v>395</v>
          </cell>
          <cell r="B78" t="str">
            <v>13.17.10.2</v>
          </cell>
          <cell r="C78" t="str">
            <v>Igas negro o similar</v>
          </cell>
          <cell r="D78" t="str">
            <v>kN</v>
          </cell>
          <cell r="E78">
            <v>0.1</v>
          </cell>
          <cell r="F78">
            <v>1167888</v>
          </cell>
          <cell r="G78">
            <v>0</v>
          </cell>
          <cell r="H78">
            <v>116788.8</v>
          </cell>
          <cell r="I78">
            <v>0</v>
          </cell>
        </row>
        <row r="79">
          <cell r="A79">
            <v>396</v>
          </cell>
          <cell r="B79" t="str">
            <v>13.17.11</v>
          </cell>
          <cell r="C79" t="str">
            <v>Tratamiento con Sika Piso 40 o similar</v>
          </cell>
          <cell r="D79" t="str">
            <v>m²</v>
          </cell>
          <cell r="E79">
            <v>100</v>
          </cell>
          <cell r="F79">
            <v>672</v>
          </cell>
          <cell r="G79">
            <v>0</v>
          </cell>
          <cell r="H79">
            <v>67200</v>
          </cell>
          <cell r="I79">
            <v>0</v>
          </cell>
        </row>
        <row r="80">
          <cell r="A80">
            <v>397</v>
          </cell>
          <cell r="B80" t="str">
            <v>13.17.12</v>
          </cell>
          <cell r="C80" t="str">
            <v>Tratamiento con Sikadur 32 Primer o similar</v>
          </cell>
          <cell r="D80" t="str">
            <v>m²</v>
          </cell>
          <cell r="E80">
            <v>282</v>
          </cell>
          <cell r="F80">
            <v>114192</v>
          </cell>
          <cell r="G80">
            <v>0</v>
          </cell>
          <cell r="H80">
            <v>32202144</v>
          </cell>
          <cell r="I80">
            <v>0</v>
          </cell>
        </row>
        <row r="81">
          <cell r="B81" t="str">
            <v>13.17.15</v>
          </cell>
          <cell r="C81" t="str">
            <v>Material llenante para juntas:</v>
          </cell>
          <cell r="D81">
            <v>0</v>
          </cell>
          <cell r="H81">
            <v>19080</v>
          </cell>
          <cell r="I81">
            <v>0</v>
          </cell>
        </row>
        <row r="82">
          <cell r="A82">
            <v>398</v>
          </cell>
          <cell r="B82" t="str">
            <v>13.17.15.1</v>
          </cell>
          <cell r="C82" t="str">
            <v>Icopor</v>
          </cell>
          <cell r="D82" t="str">
            <v>dm³</v>
          </cell>
          <cell r="E82">
            <v>53</v>
          </cell>
          <cell r="F82">
            <v>360</v>
          </cell>
          <cell r="G82">
            <v>0</v>
          </cell>
          <cell r="H82">
            <v>19080</v>
          </cell>
          <cell r="I82">
            <v>0</v>
          </cell>
        </row>
        <row r="83">
          <cell r="B83" t="str">
            <v>15</v>
          </cell>
          <cell r="C83" t="str">
            <v>ACERO DE REFUERZO</v>
          </cell>
          <cell r="D83">
            <v>0</v>
          </cell>
          <cell r="H83">
            <v>2408136527.3399997</v>
          </cell>
          <cell r="I83">
            <v>13119.99</v>
          </cell>
        </row>
        <row r="84">
          <cell r="A84">
            <v>399</v>
          </cell>
          <cell r="B84" t="str">
            <v>15.1</v>
          </cell>
          <cell r="C84" t="str">
            <v>Acero de refuerzo grado 60 - fy=420MPa</v>
          </cell>
          <cell r="D84" t="str">
            <v>kN</v>
          </cell>
          <cell r="E84">
            <v>4908</v>
          </cell>
          <cell r="F84">
            <v>477821.7</v>
          </cell>
          <cell r="G84">
            <v>2.62</v>
          </cell>
          <cell r="H84">
            <v>2345148903.5999999</v>
          </cell>
          <cell r="I84">
            <v>12858.96</v>
          </cell>
        </row>
        <row r="85">
          <cell r="A85">
            <v>400</v>
          </cell>
          <cell r="B85" t="str">
            <v>15.2</v>
          </cell>
          <cell r="C85" t="str">
            <v>Acero de refuerzo tipo A-37 - fy=240 MPa</v>
          </cell>
          <cell r="D85" t="str">
            <v>kN</v>
          </cell>
          <cell r="E85">
            <v>25</v>
          </cell>
          <cell r="F85">
            <v>477821.7</v>
          </cell>
          <cell r="G85">
            <v>2.62</v>
          </cell>
          <cell r="H85">
            <v>11945542.5</v>
          </cell>
          <cell r="I85">
            <v>65.5</v>
          </cell>
        </row>
        <row r="86">
          <cell r="B86" t="str">
            <v>15.5</v>
          </cell>
          <cell r="C86" t="str">
            <v>Malla electrosoldada:</v>
          </cell>
          <cell r="D86">
            <v>0</v>
          </cell>
          <cell r="H86">
            <v>51042081.239999995</v>
          </cell>
          <cell r="I86">
            <v>195.52999999999997</v>
          </cell>
        </row>
        <row r="87">
          <cell r="A87">
            <v>401</v>
          </cell>
          <cell r="B87" t="str">
            <v>15.5.1</v>
          </cell>
          <cell r="C87" t="str">
            <v>Malla electrosoldada Q2 de Concremalla o similar</v>
          </cell>
          <cell r="D87" t="str">
            <v>m²</v>
          </cell>
          <cell r="E87">
            <v>4716</v>
          </cell>
          <cell r="F87">
            <v>8002.01</v>
          </cell>
          <cell r="G87">
            <v>0.03</v>
          </cell>
          <cell r="H87">
            <v>37737479.159999996</v>
          </cell>
          <cell r="I87">
            <v>141.47999999999999</v>
          </cell>
        </row>
        <row r="88">
          <cell r="A88">
            <v>402</v>
          </cell>
          <cell r="B88" t="str">
            <v>15.5.2</v>
          </cell>
          <cell r="C88" t="str">
            <v>Malla electrosoldada Q4 de Concremalla o similar</v>
          </cell>
          <cell r="D88" t="str">
            <v>m²</v>
          </cell>
          <cell r="E88">
            <v>1081</v>
          </cell>
          <cell r="F88">
            <v>12307.68</v>
          </cell>
          <cell r="G88">
            <v>0.05</v>
          </cell>
          <cell r="H88">
            <v>13304602.08</v>
          </cell>
          <cell r="I88">
            <v>54.05</v>
          </cell>
        </row>
        <row r="89">
          <cell r="B89" t="str">
            <v>16</v>
          </cell>
          <cell r="C89" t="str">
            <v>INSTRUMENTACION GEOTÉCNICA</v>
          </cell>
          <cell r="D89">
            <v>0</v>
          </cell>
          <cell r="H89">
            <v>0</v>
          </cell>
          <cell r="I89">
            <v>86406.02</v>
          </cell>
        </row>
        <row r="90">
          <cell r="B90" t="str">
            <v>16.1</v>
          </cell>
          <cell r="C90" t="str">
            <v>Suministro, almacenamiento, instalación y mantenimiento de la instrumentación</v>
          </cell>
          <cell r="D90">
            <v>0</v>
          </cell>
          <cell r="H90">
            <v>0</v>
          </cell>
          <cell r="I90">
            <v>86406.02</v>
          </cell>
        </row>
        <row r="91">
          <cell r="B91" t="str">
            <v>16.1.3</v>
          </cell>
          <cell r="C91" t="str">
            <v xml:space="preserve">Mojones de control de movimiento  </v>
          </cell>
          <cell r="D91">
            <v>0</v>
          </cell>
          <cell r="H91">
            <v>0</v>
          </cell>
          <cell r="I91">
            <v>8333.36</v>
          </cell>
        </row>
        <row r="92">
          <cell r="A92">
            <v>403</v>
          </cell>
          <cell r="B92" t="str">
            <v>16.1.3.3</v>
          </cell>
          <cell r="C92" t="str">
            <v>Mojones de referencia en roca</v>
          </cell>
          <cell r="D92" t="str">
            <v>un</v>
          </cell>
          <cell r="E92">
            <v>8</v>
          </cell>
          <cell r="F92">
            <v>0</v>
          </cell>
          <cell r="G92">
            <v>1041.67</v>
          </cell>
          <cell r="H92">
            <v>0</v>
          </cell>
          <cell r="I92">
            <v>8333.36</v>
          </cell>
        </row>
        <row r="93">
          <cell r="A93">
            <v>404</v>
          </cell>
          <cell r="B93" t="str">
            <v>16.1.7</v>
          </cell>
          <cell r="C93" t="str">
            <v>Piezómetros de tubo abierto tipo Casagrande</v>
          </cell>
          <cell r="D93" t="str">
            <v>m</v>
          </cell>
          <cell r="E93">
            <v>33</v>
          </cell>
          <cell r="F93">
            <v>0</v>
          </cell>
          <cell r="G93">
            <v>260.43</v>
          </cell>
          <cell r="H93">
            <v>0</v>
          </cell>
          <cell r="I93">
            <v>8594.19</v>
          </cell>
        </row>
        <row r="94">
          <cell r="A94">
            <v>405</v>
          </cell>
          <cell r="B94" t="str">
            <v>16.1.12</v>
          </cell>
          <cell r="C94" t="str">
            <v>Par de argollas para lectura  con extensómetros de cinta en  excavaciones subterráneas</v>
          </cell>
          <cell r="D94" t="str">
            <v>un</v>
          </cell>
          <cell r="E94">
            <v>41</v>
          </cell>
          <cell r="F94">
            <v>0</v>
          </cell>
          <cell r="G94">
            <v>215.86</v>
          </cell>
          <cell r="H94">
            <v>0</v>
          </cell>
          <cell r="I94">
            <v>8850.26</v>
          </cell>
        </row>
        <row r="95">
          <cell r="A95">
            <v>406</v>
          </cell>
          <cell r="B95" t="str">
            <v>16.1.14</v>
          </cell>
          <cell r="C95" t="str">
            <v xml:space="preserve">Inclinómetros </v>
          </cell>
          <cell r="D95" t="str">
            <v>m</v>
          </cell>
          <cell r="E95">
            <v>33</v>
          </cell>
          <cell r="F95">
            <v>0</v>
          </cell>
          <cell r="G95">
            <v>162.77000000000001</v>
          </cell>
          <cell r="H95">
            <v>0</v>
          </cell>
          <cell r="I95">
            <v>5371.41</v>
          </cell>
        </row>
        <row r="96">
          <cell r="A96">
            <v>407</v>
          </cell>
          <cell r="B96" t="str">
            <v>16.1.18</v>
          </cell>
          <cell r="C96" t="str">
            <v>Suministro de extensómetros de cinta</v>
          </cell>
          <cell r="D96" t="str">
            <v>un</v>
          </cell>
          <cell r="E96">
            <v>4</v>
          </cell>
          <cell r="F96">
            <v>0</v>
          </cell>
          <cell r="G96">
            <v>13814.2</v>
          </cell>
          <cell r="H96">
            <v>0</v>
          </cell>
          <cell r="I96">
            <v>55256.800000000003</v>
          </cell>
        </row>
        <row r="97">
          <cell r="B97" t="str">
            <v>17</v>
          </cell>
          <cell r="C97" t="str">
            <v>TENDONES DE ANCLAJE</v>
          </cell>
          <cell r="D97">
            <v>0</v>
          </cell>
          <cell r="H97">
            <v>61800000</v>
          </cell>
          <cell r="I97">
            <v>0</v>
          </cell>
        </row>
        <row r="98">
          <cell r="A98">
            <v>408</v>
          </cell>
          <cell r="B98" t="str">
            <v>17.1</v>
          </cell>
          <cell r="C98" t="str">
            <v>Tendones de anclaje en excavaciones subterráneas</v>
          </cell>
          <cell r="D98" t="str">
            <v>kN-m</v>
          </cell>
          <cell r="E98">
            <v>51500</v>
          </cell>
          <cell r="F98">
            <v>1200</v>
          </cell>
          <cell r="G98">
            <v>0</v>
          </cell>
          <cell r="H98">
            <v>61800000</v>
          </cell>
          <cell r="I98">
            <v>0</v>
          </cell>
        </row>
        <row r="99">
          <cell r="B99" t="str">
            <v>18</v>
          </cell>
          <cell r="C99" t="str">
            <v>SUMINISTRO E INSTALACION DE ELEMENTOS METALICOS MISCELANEOS</v>
          </cell>
          <cell r="D99">
            <v>0</v>
          </cell>
          <cell r="H99">
            <v>7759670.4000000004</v>
          </cell>
          <cell r="I99">
            <v>3052.41</v>
          </cell>
        </row>
        <row r="100">
          <cell r="A100">
            <v>409</v>
          </cell>
          <cell r="B100" t="str">
            <v>18.1</v>
          </cell>
          <cell r="C100" t="str">
            <v>Incrustaciones metálicas</v>
          </cell>
          <cell r="D100" t="str">
            <v>kN</v>
          </cell>
          <cell r="E100">
            <v>0.4</v>
          </cell>
          <cell r="F100">
            <v>0</v>
          </cell>
          <cell r="G100">
            <v>731.77</v>
          </cell>
          <cell r="H100">
            <v>0</v>
          </cell>
          <cell r="I100">
            <v>292.70999999999998</v>
          </cell>
        </row>
        <row r="101">
          <cell r="B101" t="str">
            <v>18.10</v>
          </cell>
          <cell r="C101" t="str">
            <v>Anclajes para equipos:</v>
          </cell>
          <cell r="D101">
            <v>0</v>
          </cell>
          <cell r="H101">
            <v>3344112</v>
          </cell>
          <cell r="I101">
            <v>0</v>
          </cell>
        </row>
        <row r="102">
          <cell r="A102">
            <v>410</v>
          </cell>
          <cell r="B102" t="str">
            <v>18.10.1</v>
          </cell>
          <cell r="C102" t="str">
            <v>Pernos de acero de calidad A-325</v>
          </cell>
          <cell r="D102" t="str">
            <v>kN</v>
          </cell>
          <cell r="E102">
            <v>1</v>
          </cell>
          <cell r="F102">
            <v>3344112</v>
          </cell>
          <cell r="G102">
            <v>0</v>
          </cell>
          <cell r="H102">
            <v>3344112</v>
          </cell>
          <cell r="I102">
            <v>0</v>
          </cell>
        </row>
        <row r="103">
          <cell r="B103" t="str">
            <v>18.11</v>
          </cell>
          <cell r="C103" t="str">
            <v>Estructuras metálicas:</v>
          </cell>
          <cell r="D103">
            <v>0</v>
          </cell>
          <cell r="H103">
            <v>4415558.4000000004</v>
          </cell>
          <cell r="I103">
            <v>2759.7</v>
          </cell>
        </row>
        <row r="104">
          <cell r="A104">
            <v>411</v>
          </cell>
          <cell r="B104" t="str">
            <v>18.11.2</v>
          </cell>
          <cell r="C104" t="str">
            <v>Para la cubierta de la caseta del pozo de compuertas</v>
          </cell>
          <cell r="D104" t="str">
            <v>kN</v>
          </cell>
          <cell r="E104">
            <v>6</v>
          </cell>
          <cell r="F104">
            <v>735926.4</v>
          </cell>
          <cell r="G104">
            <v>459.95</v>
          </cell>
          <cell r="H104">
            <v>4415558.4000000004</v>
          </cell>
          <cell r="I104">
            <v>2759.7</v>
          </cell>
        </row>
        <row r="105">
          <cell r="B105" t="str">
            <v>20</v>
          </cell>
          <cell r="C105" t="str">
            <v>ACABADOS ARQUITECTONICOS</v>
          </cell>
          <cell r="D105">
            <v>0</v>
          </cell>
          <cell r="H105">
            <v>177721632</v>
          </cell>
          <cell r="I105">
            <v>0</v>
          </cell>
        </row>
        <row r="106">
          <cell r="B106" t="str">
            <v>20.1</v>
          </cell>
          <cell r="C106" t="str">
            <v>Mampostería de ladrillo</v>
          </cell>
          <cell r="D106">
            <v>0</v>
          </cell>
          <cell r="H106">
            <v>11674512</v>
          </cell>
          <cell r="I106">
            <v>0</v>
          </cell>
        </row>
        <row r="107">
          <cell r="B107" t="str">
            <v>20.1.2</v>
          </cell>
          <cell r="C107" t="str">
            <v>De ladrillo prensado a la vista:</v>
          </cell>
          <cell r="D107">
            <v>0</v>
          </cell>
          <cell r="H107">
            <v>11674512</v>
          </cell>
          <cell r="I107">
            <v>0</v>
          </cell>
        </row>
        <row r="108">
          <cell r="A108">
            <v>412</v>
          </cell>
          <cell r="B108" t="str">
            <v>20.1.2.1</v>
          </cell>
          <cell r="C108" t="str">
            <v xml:space="preserve">De 12 cm de espesor </v>
          </cell>
          <cell r="D108" t="str">
            <v>m²</v>
          </cell>
          <cell r="E108">
            <v>251</v>
          </cell>
          <cell r="F108">
            <v>46512</v>
          </cell>
          <cell r="G108">
            <v>0</v>
          </cell>
          <cell r="H108">
            <v>11674512</v>
          </cell>
          <cell r="I108">
            <v>0</v>
          </cell>
        </row>
        <row r="109">
          <cell r="A109">
            <v>413</v>
          </cell>
          <cell r="B109" t="str">
            <v>20.3</v>
          </cell>
          <cell r="C109" t="str">
            <v>Bloque de vidrio nacional incoloro</v>
          </cell>
          <cell r="D109" t="str">
            <v>m²</v>
          </cell>
          <cell r="E109">
            <v>152</v>
          </cell>
          <cell r="F109">
            <v>629520</v>
          </cell>
          <cell r="G109">
            <v>0</v>
          </cell>
          <cell r="H109">
            <v>95687040</v>
          </cell>
          <cell r="I109">
            <v>0</v>
          </cell>
        </row>
        <row r="110">
          <cell r="A110">
            <v>414</v>
          </cell>
          <cell r="B110" t="str">
            <v>20.4</v>
          </cell>
          <cell r="C110" t="str">
            <v>Concreto abujardado</v>
          </cell>
          <cell r="D110" t="str">
            <v>m²</v>
          </cell>
          <cell r="E110">
            <v>29</v>
          </cell>
          <cell r="F110">
            <v>23520</v>
          </cell>
          <cell r="G110">
            <v>0</v>
          </cell>
          <cell r="H110">
            <v>682080</v>
          </cell>
          <cell r="I110">
            <v>0</v>
          </cell>
        </row>
        <row r="111">
          <cell r="B111" t="str">
            <v>20.6</v>
          </cell>
          <cell r="C111" t="str">
            <v>Pañetes y enchapes:</v>
          </cell>
          <cell r="D111">
            <v>0</v>
          </cell>
          <cell r="H111">
            <v>10783800</v>
          </cell>
          <cell r="I111">
            <v>0</v>
          </cell>
        </row>
        <row r="112">
          <cell r="B112" t="str">
            <v>20.6.3</v>
          </cell>
          <cell r="C112" t="str">
            <v>Enchapes de mesones, muros y techos</v>
          </cell>
          <cell r="D112">
            <v>0</v>
          </cell>
          <cell r="H112">
            <v>10783800</v>
          </cell>
          <cell r="I112">
            <v>0</v>
          </cell>
        </row>
        <row r="113">
          <cell r="A113">
            <v>415</v>
          </cell>
          <cell r="B113" t="str">
            <v>20.6.3.1</v>
          </cell>
          <cell r="C113" t="str">
            <v>En ladrillo a la vista</v>
          </cell>
          <cell r="D113" t="str">
            <v>m²</v>
          </cell>
          <cell r="E113">
            <v>75</v>
          </cell>
          <cell r="F113">
            <v>143784</v>
          </cell>
          <cell r="G113">
            <v>0</v>
          </cell>
          <cell r="H113">
            <v>10783800</v>
          </cell>
          <cell r="I113">
            <v>0</v>
          </cell>
        </row>
        <row r="114">
          <cell r="B114" t="str">
            <v>20.7</v>
          </cell>
          <cell r="C114" t="str">
            <v>Obras de aluminio del cielo raso metálico en la caseta del pozo de compuertas:</v>
          </cell>
          <cell r="D114">
            <v>0</v>
          </cell>
          <cell r="H114">
            <v>19152840</v>
          </cell>
          <cell r="I114">
            <v>0</v>
          </cell>
        </row>
        <row r="115">
          <cell r="A115">
            <v>416</v>
          </cell>
          <cell r="B115" t="str">
            <v>20.7.1</v>
          </cell>
          <cell r="C115" t="str">
            <v>Teja Duralum 812 con Alucolor por ambas caras</v>
          </cell>
          <cell r="D115" t="str">
            <v>m²</v>
          </cell>
          <cell r="E115">
            <v>151</v>
          </cell>
          <cell r="F115">
            <v>126840</v>
          </cell>
          <cell r="G115">
            <v>0</v>
          </cell>
          <cell r="H115">
            <v>19152840</v>
          </cell>
          <cell r="I115">
            <v>0</v>
          </cell>
        </row>
        <row r="116">
          <cell r="B116" t="str">
            <v>20.8</v>
          </cell>
          <cell r="C116" t="str">
            <v>Carpintería metálica</v>
          </cell>
          <cell r="D116">
            <v>0</v>
          </cell>
          <cell r="H116">
            <v>35265744</v>
          </cell>
          <cell r="I116">
            <v>0</v>
          </cell>
        </row>
        <row r="117">
          <cell r="B117" t="str">
            <v>20.8.1</v>
          </cell>
          <cell r="C117" t="str">
            <v>Puertas</v>
          </cell>
          <cell r="D117">
            <v>0</v>
          </cell>
          <cell r="H117">
            <v>35265744</v>
          </cell>
          <cell r="I117">
            <v>0</v>
          </cell>
        </row>
        <row r="118">
          <cell r="A118">
            <v>417</v>
          </cell>
          <cell r="B118" t="str">
            <v>20.8.1.16</v>
          </cell>
          <cell r="C118" t="str">
            <v>Tipo P-15 (enrollable)</v>
          </cell>
          <cell r="D118" t="str">
            <v>un</v>
          </cell>
          <cell r="E118">
            <v>1</v>
          </cell>
          <cell r="F118">
            <v>31234848</v>
          </cell>
          <cell r="G118">
            <v>0</v>
          </cell>
          <cell r="H118">
            <v>31234848</v>
          </cell>
          <cell r="I118">
            <v>0</v>
          </cell>
        </row>
        <row r="119">
          <cell r="A119">
            <v>418</v>
          </cell>
          <cell r="B119" t="str">
            <v>20.8.1.17</v>
          </cell>
          <cell r="C119" t="str">
            <v>Tipo P-16</v>
          </cell>
          <cell r="D119" t="str">
            <v>un</v>
          </cell>
          <cell r="E119">
            <v>2</v>
          </cell>
          <cell r="F119">
            <v>2015448</v>
          </cell>
          <cell r="G119">
            <v>0</v>
          </cell>
          <cell r="H119">
            <v>4030896</v>
          </cell>
          <cell r="I119">
            <v>0</v>
          </cell>
        </row>
        <row r="120">
          <cell r="B120" t="str">
            <v>20.11</v>
          </cell>
          <cell r="C120" t="str">
            <v>Instalaciones hidráulicas y sanitarias</v>
          </cell>
          <cell r="D120">
            <v>0</v>
          </cell>
          <cell r="H120">
            <v>1735200</v>
          </cell>
          <cell r="I120">
            <v>0</v>
          </cell>
        </row>
        <row r="121">
          <cell r="B121" t="str">
            <v>20.11.2</v>
          </cell>
          <cell r="C121" t="str">
            <v>Tuberías de PVC</v>
          </cell>
          <cell r="D121">
            <v>0</v>
          </cell>
          <cell r="H121">
            <v>1735200</v>
          </cell>
          <cell r="I121">
            <v>0</v>
          </cell>
        </row>
        <row r="122">
          <cell r="B122" t="str">
            <v>20.11.2.3</v>
          </cell>
          <cell r="C122" t="str">
            <v>Liviana</v>
          </cell>
          <cell r="D122">
            <v>0</v>
          </cell>
          <cell r="H122">
            <v>1735200</v>
          </cell>
          <cell r="I122">
            <v>0</v>
          </cell>
        </row>
        <row r="123">
          <cell r="A123">
            <v>419</v>
          </cell>
          <cell r="B123" t="str">
            <v>20.11.2.3.3</v>
          </cell>
          <cell r="C123" t="str">
            <v>De diámetro 102 mm (4”)</v>
          </cell>
          <cell r="D123" t="str">
            <v>m</v>
          </cell>
          <cell r="E123">
            <v>50</v>
          </cell>
          <cell r="F123">
            <v>34704</v>
          </cell>
          <cell r="G123">
            <v>0</v>
          </cell>
          <cell r="H123">
            <v>1735200</v>
          </cell>
          <cell r="I123">
            <v>0</v>
          </cell>
        </row>
        <row r="124">
          <cell r="B124" t="str">
            <v>20.14</v>
          </cell>
          <cell r="C124" t="str">
            <v>Drenajes</v>
          </cell>
          <cell r="D124">
            <v>0</v>
          </cell>
          <cell r="H124">
            <v>2673216</v>
          </cell>
          <cell r="I124">
            <v>0</v>
          </cell>
        </row>
        <row r="125">
          <cell r="A125">
            <v>420</v>
          </cell>
          <cell r="B125" t="str">
            <v>20.14.2</v>
          </cell>
          <cell r="C125" t="str">
            <v>“Flanches” (flashing) de lámina galvanizada</v>
          </cell>
          <cell r="D125" t="str">
            <v>m</v>
          </cell>
          <cell r="E125">
            <v>17</v>
          </cell>
          <cell r="F125">
            <v>157248</v>
          </cell>
          <cell r="G125">
            <v>0</v>
          </cell>
          <cell r="H125">
            <v>2673216</v>
          </cell>
          <cell r="I125">
            <v>0</v>
          </cell>
        </row>
        <row r="126">
          <cell r="B126" t="str">
            <v>20.16</v>
          </cell>
          <cell r="C126" t="str">
            <v>Rejillas</v>
          </cell>
          <cell r="D126">
            <v>0</v>
          </cell>
          <cell r="H126">
            <v>67200</v>
          </cell>
          <cell r="I126">
            <v>0</v>
          </cell>
        </row>
        <row r="127">
          <cell r="A127">
            <v>421</v>
          </cell>
          <cell r="B127" t="str">
            <v>20.16.3</v>
          </cell>
          <cell r="C127" t="str">
            <v>Rejilla tipo T-3” x 2” de diámetro 51 mm (2”) de Colrejillas o similar</v>
          </cell>
          <cell r="D127" t="str">
            <v>un</v>
          </cell>
          <cell r="E127">
            <v>4</v>
          </cell>
          <cell r="F127">
            <v>16800</v>
          </cell>
          <cell r="G127">
            <v>0</v>
          </cell>
          <cell r="H127">
            <v>67200</v>
          </cell>
          <cell r="I127">
            <v>0</v>
          </cell>
        </row>
        <row r="128">
          <cell r="A128" t="str">
            <v>CAPT_POZO</v>
          </cell>
          <cell r="B128" t="str">
            <v>SUBTOTAL CAPTACIÓN Y POZO DE COMPUERTAS</v>
          </cell>
          <cell r="H128">
            <v>12592627370.23</v>
          </cell>
          <cell r="I128">
            <v>2493075.88</v>
          </cell>
        </row>
        <row r="130">
          <cell r="B130" t="str">
            <v xml:space="preserve">(*) </v>
          </cell>
          <cell r="C130" t="str">
            <v>Cada proponente utilizará el número de columnas necesarias para las monedas de la componente extranjera.</v>
          </cell>
        </row>
        <row r="132">
          <cell r="C132" t="str">
            <v>Ítems a los cuales se les debe adjuntar análisis de precios unitarios.</v>
          </cell>
        </row>
      </sheetData>
      <sheetData sheetId="8" refreshError="1">
        <row r="2">
          <cell r="B2" t="str">
            <v>PROYECTO HIDROELÉCTRICO PORCE III</v>
          </cell>
        </row>
        <row r="4">
          <cell r="B4" t="str">
            <v>PROCESO DE LICITACIÓN No. PC - 009013</v>
          </cell>
        </row>
        <row r="5">
          <cell r="B5" t="str">
            <v xml:space="preserve">CONSTRUCCIÓN DE LA PRESA Y OBRAS ASOCIADAS </v>
          </cell>
        </row>
        <row r="7">
          <cell r="B7" t="str">
            <v>FORMULARIO DE LA PROPUESTA</v>
          </cell>
        </row>
        <row r="9">
          <cell r="B9" t="str">
            <v>FORMULARIO 17 - LISTA DE CANTIDADES DE OBRA Y PRECIOS UNITARIOS</v>
          </cell>
        </row>
        <row r="12">
          <cell r="C12" t="str">
            <v xml:space="preserve">FRENTE DE OBRA: </v>
          </cell>
          <cell r="D12" t="str">
            <v>TÚNEL Y VENTANA DE ADUCCIÓN</v>
          </cell>
        </row>
        <row r="14">
          <cell r="B14" t="str">
            <v>Ítem No</v>
          </cell>
          <cell r="C14" t="str">
            <v>Descripción</v>
          </cell>
          <cell r="D14" t="str">
            <v>Unidad</v>
          </cell>
          <cell r="E14" t="str">
            <v>Cantidad</v>
          </cell>
          <cell r="F14" t="str">
            <v>Precio unitario</v>
          </cell>
          <cell r="H14" t="str">
            <v>Precio total</v>
          </cell>
        </row>
        <row r="15">
          <cell r="F15" t="str">
            <v>Componente Nacional               ($ Col.)</v>
          </cell>
          <cell r="G15" t="str">
            <v>Componente Extranjera (*)</v>
          </cell>
          <cell r="H15" t="str">
            <v>Componente Nacional                        ($ Col.)</v>
          </cell>
          <cell r="I15" t="str">
            <v>Componente Extranjera (*)</v>
          </cell>
        </row>
        <row r="16">
          <cell r="B16" t="str">
            <v>6</v>
          </cell>
          <cell r="C16" t="str">
            <v>EXCAVACIONES SUBTERRÁNEAS</v>
          </cell>
          <cell r="D16">
            <v>0</v>
          </cell>
          <cell r="H16">
            <v>27061485938.170002</v>
          </cell>
          <cell r="I16">
            <v>9457116.7200000007</v>
          </cell>
        </row>
        <row r="17">
          <cell r="A17">
            <v>422</v>
          </cell>
          <cell r="B17" t="str">
            <v>6.5</v>
          </cell>
          <cell r="C17" t="str">
            <v>Excavación del túnel superior de aducción entre el K0+030,6 y el K3+630,00</v>
          </cell>
          <cell r="D17" t="str">
            <v>m³</v>
          </cell>
          <cell r="E17">
            <v>310897</v>
          </cell>
          <cell r="F17">
            <v>72743.41</v>
          </cell>
          <cell r="G17">
            <v>27.87</v>
          </cell>
          <cell r="H17">
            <v>22615707938.77</v>
          </cell>
          <cell r="I17">
            <v>8664699.3900000006</v>
          </cell>
        </row>
        <row r="18">
          <cell r="A18">
            <v>423</v>
          </cell>
          <cell r="B18" t="str">
            <v>6.7</v>
          </cell>
          <cell r="C18" t="str">
            <v>Excavación de la ventana 1 de acceso al túnel superior de aducción</v>
          </cell>
          <cell r="D18" t="str">
            <v>m³</v>
          </cell>
          <cell r="E18">
            <v>16731</v>
          </cell>
          <cell r="F18">
            <v>114727.25</v>
          </cell>
          <cell r="G18">
            <v>36.82</v>
          </cell>
          <cell r="H18">
            <v>1919501619.75</v>
          </cell>
          <cell r="I18">
            <v>616035.42000000004</v>
          </cell>
        </row>
        <row r="19">
          <cell r="A19">
            <v>424</v>
          </cell>
          <cell r="B19" t="str">
            <v>6.29</v>
          </cell>
          <cell r="C19" t="str">
            <v>Excavación subterránea adicional</v>
          </cell>
          <cell r="D19" t="str">
            <v>m³</v>
          </cell>
          <cell r="E19">
            <v>945</v>
          </cell>
          <cell r="F19">
            <v>97817.49</v>
          </cell>
          <cell r="G19">
            <v>43.04</v>
          </cell>
          <cell r="H19">
            <v>92437528.049999997</v>
          </cell>
          <cell r="I19">
            <v>40672.800000000003</v>
          </cell>
        </row>
        <row r="20">
          <cell r="A20">
            <v>425</v>
          </cell>
          <cell r="B20" t="str">
            <v>6.30</v>
          </cell>
          <cell r="C20" t="str">
            <v>Perforación de huecos piloto entre 20 m y 50 m de longitud</v>
          </cell>
          <cell r="D20" t="str">
            <v>m</v>
          </cell>
          <cell r="E20">
            <v>503</v>
          </cell>
          <cell r="F20">
            <v>200348.4</v>
          </cell>
          <cell r="G20">
            <v>53.37</v>
          </cell>
          <cell r="H20">
            <v>100775245.2</v>
          </cell>
          <cell r="I20">
            <v>26845.11</v>
          </cell>
        </row>
        <row r="21">
          <cell r="A21">
            <v>426</v>
          </cell>
          <cell r="B21" t="str">
            <v>6.31</v>
          </cell>
          <cell r="C21" t="str">
            <v>Tuberías de drenaje de 20 cm de diámetro</v>
          </cell>
          <cell r="D21" t="str">
            <v>m</v>
          </cell>
          <cell r="E21">
            <v>1971</v>
          </cell>
          <cell r="F21">
            <v>379440</v>
          </cell>
          <cell r="G21">
            <v>0</v>
          </cell>
          <cell r="H21">
            <v>747876240</v>
          </cell>
          <cell r="I21">
            <v>0</v>
          </cell>
        </row>
        <row r="22">
          <cell r="A22">
            <v>427</v>
          </cell>
          <cell r="B22" t="str">
            <v>6.34</v>
          </cell>
          <cell r="C22" t="str">
            <v>Bombeo del agua subterránea en los frentes excavados hacia abajo</v>
          </cell>
          <cell r="D22" t="str">
            <v>m³</v>
          </cell>
          <cell r="E22">
            <v>311040</v>
          </cell>
          <cell r="F22">
            <v>5096.41</v>
          </cell>
          <cell r="G22">
            <v>0.35</v>
          </cell>
          <cell r="H22">
            <v>1585187366.4000001</v>
          </cell>
          <cell r="I22">
            <v>108864</v>
          </cell>
        </row>
        <row r="23">
          <cell r="B23" t="str">
            <v>7</v>
          </cell>
          <cell r="C23" t="str">
            <v>PERNOS Y BARRAS DE ANCLAJE</v>
          </cell>
          <cell r="D23">
            <v>0</v>
          </cell>
          <cell r="H23">
            <v>12347342263.800001</v>
          </cell>
          <cell r="I23">
            <v>1898730.5900000003</v>
          </cell>
        </row>
        <row r="24">
          <cell r="A24">
            <v>428</v>
          </cell>
          <cell r="B24" t="str">
            <v>7.2</v>
          </cell>
          <cell r="C24" t="str">
            <v>Pernos tipo A1 y barras de anclaje en excavaciones subterráneas</v>
          </cell>
          <cell r="D24" t="str">
            <v>m</v>
          </cell>
          <cell r="E24">
            <v>51609</v>
          </cell>
          <cell r="F24">
            <v>164454.35999999999</v>
          </cell>
          <cell r="G24">
            <v>22.79</v>
          </cell>
          <cell r="H24">
            <v>8487325065.2399998</v>
          </cell>
          <cell r="I24">
            <v>1176169.1100000001</v>
          </cell>
        </row>
        <row r="25">
          <cell r="A25">
            <v>429</v>
          </cell>
          <cell r="B25" t="str">
            <v>7.4</v>
          </cell>
          <cell r="C25" t="str">
            <v>Pernos tipo A2 y barras de anclaje en excavaciones subterráneas</v>
          </cell>
          <cell r="D25" t="str">
            <v>m</v>
          </cell>
          <cell r="E25">
            <v>2580</v>
          </cell>
          <cell r="F25">
            <v>219569.04</v>
          </cell>
          <cell r="G25">
            <v>41.1</v>
          </cell>
          <cell r="H25">
            <v>566488123.20000005</v>
          </cell>
          <cell r="I25">
            <v>106038</v>
          </cell>
        </row>
        <row r="26">
          <cell r="A26">
            <v>430</v>
          </cell>
          <cell r="B26" t="str">
            <v>7.5</v>
          </cell>
          <cell r="C26" t="str">
            <v>Pernos Tipo B en excavaciones subterráneas</v>
          </cell>
          <cell r="D26" t="str">
            <v>m</v>
          </cell>
          <cell r="E26">
            <v>2372</v>
          </cell>
          <cell r="F26">
            <v>159688.07999999999</v>
          </cell>
          <cell r="G26">
            <v>29.89</v>
          </cell>
          <cell r="H26">
            <v>378780125.75999999</v>
          </cell>
          <cell r="I26">
            <v>70899.08</v>
          </cell>
        </row>
        <row r="27">
          <cell r="A27">
            <v>431</v>
          </cell>
          <cell r="B27" t="str">
            <v>7.6</v>
          </cell>
          <cell r="C27" t="str">
            <v>Pernos Tipo C en excavaciones subterráneas</v>
          </cell>
          <cell r="D27" t="str">
            <v>m</v>
          </cell>
          <cell r="E27">
            <v>7314</v>
          </cell>
          <cell r="F27">
            <v>398516.4</v>
          </cell>
          <cell r="G27">
            <v>74.599999999999994</v>
          </cell>
          <cell r="H27">
            <v>2914748949.5999999</v>
          </cell>
          <cell r="I27">
            <v>545624.4</v>
          </cell>
        </row>
        <row r="28">
          <cell r="B28" t="str">
            <v>8</v>
          </cell>
          <cell r="C28" t="str">
            <v>ARCOS DE ACERO ESTRUCTURAL</v>
          </cell>
          <cell r="D28">
            <v>0</v>
          </cell>
          <cell r="H28">
            <v>3097261399.0900002</v>
          </cell>
          <cell r="I28">
            <v>675300.06</v>
          </cell>
        </row>
        <row r="29">
          <cell r="A29">
            <v>432</v>
          </cell>
          <cell r="B29" t="str">
            <v>8.1</v>
          </cell>
          <cell r="C29" t="str">
            <v>Arcos de acero estructural</v>
          </cell>
          <cell r="D29" t="str">
            <v>kN</v>
          </cell>
          <cell r="E29">
            <v>3323</v>
          </cell>
          <cell r="F29">
            <v>932067.83</v>
          </cell>
          <cell r="G29">
            <v>203.22</v>
          </cell>
          <cell r="H29">
            <v>3097261399.0900002</v>
          </cell>
          <cell r="I29">
            <v>675300.06</v>
          </cell>
        </row>
        <row r="30">
          <cell r="B30" t="str">
            <v>10</v>
          </cell>
          <cell r="C30" t="str">
            <v>CONCRETO LANZADO</v>
          </cell>
          <cell r="D30">
            <v>0</v>
          </cell>
          <cell r="H30">
            <v>4576641899.8199997</v>
          </cell>
          <cell r="I30">
            <v>1136365.7</v>
          </cell>
        </row>
        <row r="31">
          <cell r="B31" t="str">
            <v>10.3</v>
          </cell>
          <cell r="C31" t="str">
            <v>Concreto lanzado en superficies de excavación subterránea</v>
          </cell>
          <cell r="D31">
            <v>0</v>
          </cell>
          <cell r="H31">
            <v>4576641899.8199997</v>
          </cell>
          <cell r="I31">
            <v>1136365.7</v>
          </cell>
        </row>
        <row r="32">
          <cell r="A32">
            <v>433</v>
          </cell>
          <cell r="B32" t="str">
            <v>10.3.1</v>
          </cell>
          <cell r="C32" t="str">
            <v>En túneles, galerías y ventanas</v>
          </cell>
          <cell r="D32" t="str">
            <v>m³</v>
          </cell>
          <cell r="E32">
            <v>8114</v>
          </cell>
          <cell r="F32">
            <v>564042.63</v>
          </cell>
          <cell r="G32">
            <v>140.05000000000001</v>
          </cell>
          <cell r="H32">
            <v>4576641899.8199997</v>
          </cell>
          <cell r="I32">
            <v>1136365.7</v>
          </cell>
        </row>
        <row r="33">
          <cell r="B33" t="str">
            <v>11</v>
          </cell>
          <cell r="C33" t="str">
            <v>INYECCIONES A PRESION Y HUECOS DE DRENAJE</v>
          </cell>
          <cell r="D33">
            <v>0</v>
          </cell>
          <cell r="H33">
            <v>1773628583.04</v>
          </cell>
          <cell r="I33">
            <v>380319.2</v>
          </cell>
        </row>
        <row r="34">
          <cell r="B34" t="str">
            <v>11.2</v>
          </cell>
          <cell r="C34" t="str">
            <v>Perforación de huecos desde excavaciones subterráneas para inyección en cualquier dirección</v>
          </cell>
          <cell r="D34">
            <v>0</v>
          </cell>
          <cell r="H34">
            <v>206094775.68000001</v>
          </cell>
          <cell r="I34">
            <v>54902.400000000001</v>
          </cell>
        </row>
        <row r="35">
          <cell r="A35">
            <v>434</v>
          </cell>
          <cell r="B35" t="str">
            <v>11.2.1</v>
          </cell>
          <cell r="C35" t="str">
            <v>Perforación de huecos con profundidades hasta 25 m</v>
          </cell>
          <cell r="D35" t="str">
            <v>m</v>
          </cell>
          <cell r="E35">
            <v>1032</v>
          </cell>
          <cell r="F35">
            <v>199704.24</v>
          </cell>
          <cell r="G35">
            <v>53.2</v>
          </cell>
          <cell r="H35">
            <v>206094775.68000001</v>
          </cell>
          <cell r="I35">
            <v>54902.400000000001</v>
          </cell>
        </row>
        <row r="36">
          <cell r="B36" t="str">
            <v>11.3</v>
          </cell>
          <cell r="C36" t="str">
            <v>Perforación de huecos para exploración, para chequeo y para piezómetros de 76 mm de diámetro ó NQ en cualquier dirección y de 100 mm de diámetro para inclinómetros:</v>
          </cell>
          <cell r="D36">
            <v>0</v>
          </cell>
          <cell r="H36">
            <v>60701890.560000002</v>
          </cell>
          <cell r="I36">
            <v>16170.24</v>
          </cell>
        </row>
        <row r="37">
          <cell r="A37">
            <v>435</v>
          </cell>
          <cell r="B37" t="str">
            <v>11.3.1</v>
          </cell>
          <cell r="C37" t="str">
            <v xml:space="preserve">Perforación de huecos para exploración y chequeo  e instalación de piezómetros con profundidades hasta 50 m </v>
          </cell>
          <cell r="D37" t="str">
            <v>m</v>
          </cell>
          <cell r="E37">
            <v>128</v>
          </cell>
          <cell r="F37">
            <v>474233.52</v>
          </cell>
          <cell r="G37">
            <v>126.33</v>
          </cell>
          <cell r="H37">
            <v>60701890.560000002</v>
          </cell>
          <cell r="I37">
            <v>16170.24</v>
          </cell>
        </row>
        <row r="38">
          <cell r="B38" t="str">
            <v>11.5</v>
          </cell>
          <cell r="C38" t="str">
            <v>Perforación de huecos de drenaje en cualquier dirección desde obras  subterráneas</v>
          </cell>
          <cell r="D38">
            <v>0</v>
          </cell>
          <cell r="H38">
            <v>869541482.39999998</v>
          </cell>
          <cell r="I38">
            <v>231640</v>
          </cell>
        </row>
        <row r="39">
          <cell r="A39">
            <v>436</v>
          </cell>
          <cell r="B39" t="str">
            <v>11.5.1</v>
          </cell>
          <cell r="C39" t="str">
            <v>Perforación de huecos hasta 25 m</v>
          </cell>
          <cell r="D39" t="str">
            <v>m</v>
          </cell>
          <cell r="E39">
            <v>4110</v>
          </cell>
          <cell r="F39">
            <v>199704.24</v>
          </cell>
          <cell r="G39">
            <v>53.2</v>
          </cell>
          <cell r="H39">
            <v>820784426.39999998</v>
          </cell>
          <cell r="I39">
            <v>218652</v>
          </cell>
        </row>
        <row r="40">
          <cell r="A40">
            <v>437</v>
          </cell>
          <cell r="B40" t="str">
            <v>11.5.3</v>
          </cell>
          <cell r="C40" t="str">
            <v>Perforación de huecos con profundidades mayores de 50 m y hasta 100 m</v>
          </cell>
          <cell r="D40" t="str">
            <v>m</v>
          </cell>
          <cell r="E40">
            <v>200</v>
          </cell>
          <cell r="F40">
            <v>243785.28</v>
          </cell>
          <cell r="G40">
            <v>64.94</v>
          </cell>
          <cell r="H40">
            <v>48757056</v>
          </cell>
          <cell r="I40">
            <v>12988</v>
          </cell>
        </row>
        <row r="41">
          <cell r="A41">
            <v>438</v>
          </cell>
          <cell r="B41" t="str">
            <v>11.6</v>
          </cell>
          <cell r="C41" t="str">
            <v>Perforación de lagrimales</v>
          </cell>
          <cell r="D41" t="str">
            <v>m</v>
          </cell>
          <cell r="E41">
            <v>1566</v>
          </cell>
          <cell r="F41">
            <v>173264.4</v>
          </cell>
          <cell r="G41">
            <v>46.16</v>
          </cell>
          <cell r="H41">
            <v>271332050.39999998</v>
          </cell>
          <cell r="I41">
            <v>72286.559999999998</v>
          </cell>
        </row>
        <row r="42">
          <cell r="B42" t="str">
            <v>11.7</v>
          </cell>
          <cell r="C42" t="str">
            <v>Perforación de huecos de drenaje desde la superficie en cualquier dirección</v>
          </cell>
          <cell r="D42">
            <v>0</v>
          </cell>
          <cell r="H42">
            <v>19970424</v>
          </cell>
          <cell r="I42">
            <v>5320</v>
          </cell>
        </row>
        <row r="43">
          <cell r="A43">
            <v>439</v>
          </cell>
          <cell r="B43" t="str">
            <v>11.7.2</v>
          </cell>
          <cell r="C43" t="str">
            <v>Perforación de huecos con profundidades mayores de 15 m y hasta 50 m</v>
          </cell>
          <cell r="D43" t="str">
            <v>m</v>
          </cell>
          <cell r="E43">
            <v>100</v>
          </cell>
          <cell r="F43">
            <v>199704.24</v>
          </cell>
          <cell r="G43">
            <v>53.2</v>
          </cell>
          <cell r="H43">
            <v>19970424</v>
          </cell>
          <cell r="I43">
            <v>5320</v>
          </cell>
        </row>
        <row r="44">
          <cell r="B44" t="str">
            <v>11.8</v>
          </cell>
          <cell r="C44" t="str">
            <v>Tubería para revestimiento y drenaje</v>
          </cell>
          <cell r="D44">
            <v>0</v>
          </cell>
          <cell r="H44">
            <v>167086080</v>
          </cell>
          <cell r="I44">
            <v>0</v>
          </cell>
        </row>
        <row r="45">
          <cell r="A45">
            <v>440</v>
          </cell>
          <cell r="B45" t="str">
            <v>11.8.1</v>
          </cell>
          <cell r="C45" t="str">
            <v>Tubería metálica para revestimiento de 64 mm de diámetro</v>
          </cell>
          <cell r="D45" t="str">
            <v>m</v>
          </cell>
          <cell r="E45">
            <v>100</v>
          </cell>
          <cell r="F45">
            <v>90648</v>
          </cell>
          <cell r="G45">
            <v>0</v>
          </cell>
          <cell r="H45">
            <v>9064800</v>
          </cell>
          <cell r="I45">
            <v>0</v>
          </cell>
        </row>
        <row r="46">
          <cell r="A46">
            <v>441</v>
          </cell>
          <cell r="B46" t="str">
            <v>11.8.2</v>
          </cell>
          <cell r="C46" t="str">
            <v>Tubería plástica para drenaje de 64 mm de diámetro</v>
          </cell>
          <cell r="D46" t="str">
            <v>m</v>
          </cell>
          <cell r="E46">
            <v>4110</v>
          </cell>
          <cell r="F46">
            <v>38448</v>
          </cell>
          <cell r="G46">
            <v>0</v>
          </cell>
          <cell r="H46">
            <v>158021280</v>
          </cell>
          <cell r="I46">
            <v>0</v>
          </cell>
        </row>
        <row r="47">
          <cell r="B47" t="str">
            <v>11.9</v>
          </cell>
          <cell r="C47" t="str">
            <v>Conexiones para inyecciones</v>
          </cell>
          <cell r="D47">
            <v>0</v>
          </cell>
          <cell r="H47">
            <v>18086016</v>
          </cell>
          <cell r="I47">
            <v>0</v>
          </cell>
        </row>
        <row r="48">
          <cell r="A48">
            <v>442</v>
          </cell>
          <cell r="B48" t="str">
            <v>11.9.2</v>
          </cell>
          <cell r="C48" t="str">
            <v>Conexiones para inyecciones desde obras subterráneas</v>
          </cell>
          <cell r="D48" t="str">
            <v>un</v>
          </cell>
          <cell r="E48">
            <v>104</v>
          </cell>
          <cell r="F48">
            <v>173904</v>
          </cell>
          <cell r="G48">
            <v>0</v>
          </cell>
          <cell r="H48">
            <v>18086016</v>
          </cell>
          <cell r="I48">
            <v>0</v>
          </cell>
        </row>
        <row r="49">
          <cell r="A49">
            <v>443</v>
          </cell>
          <cell r="B49" t="str">
            <v>11.11</v>
          </cell>
          <cell r="C49" t="str">
            <v>Inyecciones a presión</v>
          </cell>
          <cell r="D49" t="str">
            <v>Sacos de 0,5 kN (50 kg)</v>
          </cell>
          <cell r="E49">
            <v>2064</v>
          </cell>
          <cell r="F49">
            <v>77448</v>
          </cell>
          <cell r="G49">
            <v>0</v>
          </cell>
          <cell r="H49">
            <v>159852672</v>
          </cell>
          <cell r="I49">
            <v>0</v>
          </cell>
        </row>
        <row r="50">
          <cell r="A50">
            <v>444</v>
          </cell>
          <cell r="B50" t="str">
            <v>11.14</v>
          </cell>
          <cell r="C50" t="str">
            <v>Arena para inyecciones</v>
          </cell>
          <cell r="D50" t="str">
            <v>kN</v>
          </cell>
          <cell r="E50">
            <v>599</v>
          </cell>
          <cell r="F50">
            <v>1608</v>
          </cell>
          <cell r="G50">
            <v>0</v>
          </cell>
          <cell r="H50">
            <v>963192</v>
          </cell>
          <cell r="I50">
            <v>0</v>
          </cell>
        </row>
        <row r="51">
          <cell r="B51" t="str">
            <v>13</v>
          </cell>
          <cell r="C51" t="str">
            <v>CONCRETO CONVENCIONAL</v>
          </cell>
          <cell r="D51">
            <v>0</v>
          </cell>
          <cell r="H51">
            <v>7873290121.3800001</v>
          </cell>
          <cell r="I51">
            <v>632386.56000000006</v>
          </cell>
        </row>
        <row r="52">
          <cell r="B52" t="str">
            <v>13.6</v>
          </cell>
          <cell r="C52" t="str">
            <v>Concretos para obras de aducción</v>
          </cell>
          <cell r="D52">
            <v>0</v>
          </cell>
          <cell r="H52">
            <v>7834098361.3800001</v>
          </cell>
          <cell r="I52">
            <v>629946.56000000006</v>
          </cell>
        </row>
        <row r="53">
          <cell r="A53">
            <v>445</v>
          </cell>
          <cell r="B53" t="str">
            <v>13.6.1</v>
          </cell>
          <cell r="C53" t="str">
            <v>Concreto clase C de primera etapa para el tapón de la ventana 1 del túnel de aducción</v>
          </cell>
          <cell r="D53" t="str">
            <v>m³</v>
          </cell>
          <cell r="E53">
            <v>266</v>
          </cell>
          <cell r="F53">
            <v>808640.64</v>
          </cell>
          <cell r="G53">
            <v>50.35</v>
          </cell>
          <cell r="H53">
            <v>215098410.24000001</v>
          </cell>
          <cell r="I53">
            <v>13393.1</v>
          </cell>
        </row>
        <row r="54">
          <cell r="A54">
            <v>446</v>
          </cell>
          <cell r="B54" t="str">
            <v>13.6.5</v>
          </cell>
          <cell r="C54" t="str">
            <v xml:space="preserve">Concreto clase H para la solera del túnel </v>
          </cell>
          <cell r="D54" t="str">
            <v>m³</v>
          </cell>
          <cell r="E54">
            <v>4522</v>
          </cell>
          <cell r="F54">
            <v>619614</v>
          </cell>
          <cell r="G54">
            <v>38.58</v>
          </cell>
          <cell r="H54">
            <v>2801894508</v>
          </cell>
          <cell r="I54">
            <v>174458.76</v>
          </cell>
        </row>
        <row r="55">
          <cell r="A55">
            <v>447</v>
          </cell>
          <cell r="B55" t="str">
            <v>13.6.6</v>
          </cell>
          <cell r="C55" t="str">
            <v>Concreto clase H alrededor de blindajes</v>
          </cell>
          <cell r="D55" t="str">
            <v>m³</v>
          </cell>
          <cell r="E55">
            <v>1848</v>
          </cell>
          <cell r="F55">
            <v>395938.69</v>
          </cell>
          <cell r="G55">
            <v>24.36</v>
          </cell>
          <cell r="H55">
            <v>731694699.12</v>
          </cell>
          <cell r="I55">
            <v>45017.279999999999</v>
          </cell>
        </row>
        <row r="56">
          <cell r="A56">
            <v>448</v>
          </cell>
          <cell r="B56" t="str">
            <v>13.6.7</v>
          </cell>
          <cell r="C56" t="str">
            <v>Concreto clase H para muros en portales</v>
          </cell>
          <cell r="D56" t="str">
            <v>m³</v>
          </cell>
          <cell r="E56">
            <v>19</v>
          </cell>
          <cell r="F56">
            <v>1200683.52</v>
          </cell>
          <cell r="G56">
            <v>74.760000000000005</v>
          </cell>
          <cell r="H56">
            <v>22812986.879999999</v>
          </cell>
          <cell r="I56">
            <v>1420.44</v>
          </cell>
        </row>
        <row r="57">
          <cell r="A57">
            <v>449</v>
          </cell>
          <cell r="B57" t="str">
            <v>13.6.8</v>
          </cell>
          <cell r="C57" t="str">
            <v>Concreto clase H para revestimiento del túnel</v>
          </cell>
          <cell r="D57" t="str">
            <v>m³</v>
          </cell>
          <cell r="E57">
            <v>5233</v>
          </cell>
          <cell r="F57">
            <v>776051.94</v>
          </cell>
          <cell r="G57">
            <v>75.59</v>
          </cell>
          <cell r="H57">
            <v>4061079802.02</v>
          </cell>
          <cell r="I57">
            <v>395562.47</v>
          </cell>
        </row>
        <row r="58">
          <cell r="A58">
            <v>450</v>
          </cell>
          <cell r="B58" t="str">
            <v>13.6.9</v>
          </cell>
          <cell r="C58" t="str">
            <v>Concreto clase H para cunetas y sardineles</v>
          </cell>
          <cell r="D58" t="str">
            <v>m³</v>
          </cell>
          <cell r="E58">
            <v>1</v>
          </cell>
          <cell r="F58">
            <v>1517955.12</v>
          </cell>
          <cell r="G58">
            <v>94.51</v>
          </cell>
          <cell r="H58">
            <v>1517955.12</v>
          </cell>
          <cell r="I58">
            <v>94.51</v>
          </cell>
        </row>
        <row r="59">
          <cell r="B59" t="str">
            <v>13.17</v>
          </cell>
          <cell r="C59" t="str">
            <v xml:space="preserve">Items comunes para todas las obras </v>
          </cell>
          <cell r="D59">
            <v>0</v>
          </cell>
          <cell r="H59">
            <v>39191760</v>
          </cell>
          <cell r="I59">
            <v>2440</v>
          </cell>
        </row>
        <row r="60">
          <cell r="A60">
            <v>451</v>
          </cell>
          <cell r="B60" t="str">
            <v>13.17.1</v>
          </cell>
          <cell r="C60" t="str">
            <v>Concreto clase M (concreto pobre)</v>
          </cell>
          <cell r="D60" t="str">
            <v>m³</v>
          </cell>
          <cell r="E60">
            <v>40</v>
          </cell>
          <cell r="F60">
            <v>979794</v>
          </cell>
          <cell r="G60">
            <v>61</v>
          </cell>
          <cell r="H60">
            <v>39191760</v>
          </cell>
          <cell r="I60">
            <v>2440</v>
          </cell>
        </row>
        <row r="61">
          <cell r="B61" t="str">
            <v>15</v>
          </cell>
          <cell r="C61" t="str">
            <v>ACERO DE REFUERZO</v>
          </cell>
          <cell r="D61">
            <v>0</v>
          </cell>
          <cell r="H61">
            <v>889751088.39999998</v>
          </cell>
          <cell r="I61">
            <v>3638.1</v>
          </cell>
        </row>
        <row r="62">
          <cell r="A62">
            <v>452</v>
          </cell>
          <cell r="B62" t="str">
            <v>15.1</v>
          </cell>
          <cell r="C62" t="str">
            <v>Acero de refuerzo grado 60 - fy=420MPa</v>
          </cell>
          <cell r="D62" t="str">
            <v>kN</v>
          </cell>
          <cell r="E62">
            <v>425</v>
          </cell>
          <cell r="F62">
            <v>487565.6</v>
          </cell>
          <cell r="G62">
            <v>2.62</v>
          </cell>
          <cell r="H62">
            <v>207215380</v>
          </cell>
          <cell r="I62">
            <v>1113.5</v>
          </cell>
        </row>
        <row r="63">
          <cell r="B63" t="str">
            <v>15.5</v>
          </cell>
          <cell r="C63" t="str">
            <v>Malla electrosoldada:</v>
          </cell>
          <cell r="D63">
            <v>0</v>
          </cell>
          <cell r="H63">
            <v>682535708.39999998</v>
          </cell>
          <cell r="I63">
            <v>2524.6</v>
          </cell>
        </row>
        <row r="64">
          <cell r="A64">
            <v>453</v>
          </cell>
          <cell r="B64" t="str">
            <v>15.5.2</v>
          </cell>
          <cell r="C64" t="str">
            <v>Malla electrosoldada Q4 de Concremalla o similar</v>
          </cell>
          <cell r="D64" t="str">
            <v>m²</v>
          </cell>
          <cell r="E64">
            <v>50492</v>
          </cell>
          <cell r="F64">
            <v>13517.7</v>
          </cell>
          <cell r="G64">
            <v>0.05</v>
          </cell>
          <cell r="H64">
            <v>682535708.39999998</v>
          </cell>
          <cell r="I64">
            <v>2524.6</v>
          </cell>
        </row>
        <row r="65">
          <cell r="B65" t="str">
            <v>16</v>
          </cell>
          <cell r="C65" t="str">
            <v>INSTRUMENTACION GEOTÉCNICA</v>
          </cell>
          <cell r="D65">
            <v>0</v>
          </cell>
          <cell r="H65">
            <v>0</v>
          </cell>
          <cell r="I65">
            <v>187796.52</v>
          </cell>
        </row>
        <row r="66">
          <cell r="B66" t="str">
            <v>16.1</v>
          </cell>
          <cell r="C66" t="str">
            <v>Suministro, almacenamiento, instalación y mantenimiento de la instrumentación</v>
          </cell>
          <cell r="D66">
            <v>0</v>
          </cell>
          <cell r="H66">
            <v>0</v>
          </cell>
          <cell r="I66">
            <v>187796.52</v>
          </cell>
        </row>
        <row r="67">
          <cell r="A67">
            <v>454</v>
          </cell>
          <cell r="B67" t="str">
            <v>16.1.12</v>
          </cell>
          <cell r="C67" t="str">
            <v>Par de argollas para lectura  con extensómetros de cinta en  excavaciones subterráneas</v>
          </cell>
          <cell r="D67" t="str">
            <v>un</v>
          </cell>
          <cell r="E67">
            <v>742</v>
          </cell>
          <cell r="F67">
            <v>0</v>
          </cell>
          <cell r="G67">
            <v>215.86</v>
          </cell>
          <cell r="H67">
            <v>0</v>
          </cell>
          <cell r="I67">
            <v>160168.12</v>
          </cell>
        </row>
        <row r="68">
          <cell r="A68">
            <v>455</v>
          </cell>
          <cell r="B68" t="str">
            <v>16.1.18</v>
          </cell>
          <cell r="C68" t="str">
            <v>Suministro de extensómetros de cinta</v>
          </cell>
          <cell r="D68" t="str">
            <v>un</v>
          </cell>
          <cell r="E68">
            <v>2</v>
          </cell>
          <cell r="F68">
            <v>0</v>
          </cell>
          <cell r="G68">
            <v>13814.2</v>
          </cell>
          <cell r="H68">
            <v>0</v>
          </cell>
          <cell r="I68">
            <v>27628.400000000001</v>
          </cell>
        </row>
        <row r="69">
          <cell r="B69" t="str">
            <v>18</v>
          </cell>
          <cell r="C69" t="str">
            <v>SUMINISTRO E INSTALACION DE ELEMENTOS METALICOS MISCELANEOS</v>
          </cell>
          <cell r="D69">
            <v>0</v>
          </cell>
          <cell r="H69">
            <v>9331545.5999999996</v>
          </cell>
          <cell r="I69">
            <v>8173.84</v>
          </cell>
        </row>
        <row r="70">
          <cell r="A70" t="str">
            <v>455A</v>
          </cell>
          <cell r="B70" t="str">
            <v>18.1</v>
          </cell>
          <cell r="C70" t="str">
            <v>Incrustaciones metálicas</v>
          </cell>
          <cell r="D70" t="str">
            <v>kN</v>
          </cell>
          <cell r="E70">
            <v>3.2</v>
          </cell>
          <cell r="F70">
            <v>0</v>
          </cell>
          <cell r="G70">
            <v>731.77</v>
          </cell>
          <cell r="H70">
            <v>0</v>
          </cell>
          <cell r="I70">
            <v>2341.66</v>
          </cell>
        </row>
        <row r="71">
          <cell r="A71">
            <v>456</v>
          </cell>
          <cell r="B71" t="str">
            <v>18.16</v>
          </cell>
          <cell r="C71" t="str">
            <v>Puertas para túneles y galerías</v>
          </cell>
          <cell r="D71" t="str">
            <v>kN</v>
          </cell>
          <cell r="E71">
            <v>18</v>
          </cell>
          <cell r="F71">
            <v>518419.20000000001</v>
          </cell>
          <cell r="G71">
            <v>324.01</v>
          </cell>
          <cell r="H71">
            <v>9331545.5999999996</v>
          </cell>
          <cell r="I71">
            <v>5832.18</v>
          </cell>
        </row>
        <row r="72">
          <cell r="A72" t="str">
            <v>TÚN_VENT</v>
          </cell>
          <cell r="B72" t="str">
            <v>SUBTOTAL TÚNEL Y VENTANA DE ADUCCIÓN</v>
          </cell>
          <cell r="H72">
            <v>57628732839.299995</v>
          </cell>
          <cell r="I72">
            <v>14379827.289999999</v>
          </cell>
        </row>
        <row r="74">
          <cell r="B74" t="str">
            <v xml:space="preserve">(*) </v>
          </cell>
          <cell r="C74" t="str">
            <v>Cada proponente utilizará el número de columnas necesarias para las monedas de la componente extranjera.</v>
          </cell>
        </row>
        <row r="76">
          <cell r="C76" t="str">
            <v>Ítems a los cuales se les debe adjuntar análisis de precios unitarios.</v>
          </cell>
        </row>
      </sheetData>
      <sheetData sheetId="9" refreshError="1">
        <row r="2">
          <cell r="B2" t="str">
            <v>PROYECTO HIDROELÉCTRICO PORCE III</v>
          </cell>
        </row>
        <row r="4">
          <cell r="B4" t="str">
            <v>PROCESO DE LICITACIÓN No. PC - 009013</v>
          </cell>
        </row>
        <row r="5">
          <cell r="B5" t="str">
            <v xml:space="preserve">CONSTRUCCIÓN DE LA PRESA Y OBRAS ASOCIADAS </v>
          </cell>
        </row>
        <row r="7">
          <cell r="B7" t="str">
            <v>FORMULARIO DE LA PROPUESTA</v>
          </cell>
        </row>
        <row r="9">
          <cell r="B9" t="str">
            <v>FORMULARIO 17 - LISTA DE CANTIDADES DE OBRA Y PRECIOS UNITARIOS</v>
          </cell>
        </row>
        <row r="12">
          <cell r="C12" t="str">
            <v xml:space="preserve">FRENTE OBRA: </v>
          </cell>
          <cell r="D12" t="str">
            <v>SISTEMA DE CONEXIÓN A TIERRA</v>
          </cell>
        </row>
        <row r="14">
          <cell r="B14" t="str">
            <v>Ítem No</v>
          </cell>
          <cell r="C14" t="str">
            <v>Descripción</v>
          </cell>
          <cell r="D14" t="str">
            <v>Unidad</v>
          </cell>
          <cell r="E14" t="str">
            <v>Cantidad</v>
          </cell>
          <cell r="F14" t="str">
            <v>Precio unitario</v>
          </cell>
          <cell r="H14" t="str">
            <v>Precio total</v>
          </cell>
        </row>
        <row r="15">
          <cell r="F15" t="str">
            <v>Componente Nacional               ($ Col.)</v>
          </cell>
          <cell r="G15" t="str">
            <v>Componente Extranjera (*)</v>
          </cell>
          <cell r="H15" t="str">
            <v>Componente Nacional                        ($ Col.)</v>
          </cell>
          <cell r="I15" t="str">
            <v>Componente Extranjera (*)</v>
          </cell>
        </row>
        <row r="16">
          <cell r="B16" t="str">
            <v>21</v>
          </cell>
          <cell r="C16" t="str">
            <v>SISTEMA DE CONEXIÓN A TIERRA, MALLA DE PUESTA A TIERRA Y APANTALLAMIENTO</v>
          </cell>
          <cell r="D16">
            <v>0</v>
          </cell>
          <cell r="H16">
            <v>181439952</v>
          </cell>
          <cell r="I16">
            <v>0</v>
          </cell>
        </row>
        <row r="17">
          <cell r="B17" t="str">
            <v>21.1</v>
          </cell>
          <cell r="C17" t="str">
            <v xml:space="preserve">Suministro e instalación de cables </v>
          </cell>
          <cell r="D17">
            <v>0</v>
          </cell>
          <cell r="H17">
            <v>56995440</v>
          </cell>
          <cell r="I17">
            <v>0</v>
          </cell>
        </row>
        <row r="18">
          <cell r="A18">
            <v>457</v>
          </cell>
          <cell r="B18" t="str">
            <v>21.1.3</v>
          </cell>
          <cell r="C18" t="str">
            <v>Cable 2/0 AWG, cobre desnudo</v>
          </cell>
          <cell r="D18" t="str">
            <v>m</v>
          </cell>
          <cell r="E18">
            <v>950</v>
          </cell>
          <cell r="F18">
            <v>53592</v>
          </cell>
          <cell r="G18">
            <v>0</v>
          </cell>
          <cell r="H18">
            <v>50912400</v>
          </cell>
          <cell r="I18">
            <v>0</v>
          </cell>
        </row>
        <row r="19">
          <cell r="A19">
            <v>458</v>
          </cell>
          <cell r="B19" t="str">
            <v>21.1.4</v>
          </cell>
          <cell r="C19" t="str">
            <v>Cable 2 AWG, cobre desnudo</v>
          </cell>
          <cell r="D19" t="str">
            <v>m</v>
          </cell>
          <cell r="E19">
            <v>145</v>
          </cell>
          <cell r="F19">
            <v>41952</v>
          </cell>
          <cell r="G19">
            <v>0</v>
          </cell>
          <cell r="H19">
            <v>6083040</v>
          </cell>
          <cell r="I19">
            <v>0</v>
          </cell>
        </row>
        <row r="20">
          <cell r="B20" t="str">
            <v>21.2</v>
          </cell>
          <cell r="C20" t="str">
            <v>Suministro e instalación de varillas de puesta a tierra</v>
          </cell>
          <cell r="D20">
            <v>0</v>
          </cell>
          <cell r="E20">
            <v>0</v>
          </cell>
          <cell r="H20">
            <v>3041064</v>
          </cell>
          <cell r="I20">
            <v>0</v>
          </cell>
        </row>
        <row r="21">
          <cell r="A21">
            <v>459</v>
          </cell>
          <cell r="B21" t="str">
            <v>21.2.1</v>
          </cell>
          <cell r="C21" t="str">
            <v>Varilla de puesta a tierra, longitud = 2,44 m, diámetro = 5/8”</v>
          </cell>
          <cell r="D21" t="str">
            <v>un</v>
          </cell>
          <cell r="E21">
            <v>9</v>
          </cell>
          <cell r="F21">
            <v>337896</v>
          </cell>
          <cell r="G21">
            <v>0</v>
          </cell>
          <cell r="H21">
            <v>3041064</v>
          </cell>
          <cell r="I21">
            <v>0</v>
          </cell>
        </row>
        <row r="22">
          <cell r="B22" t="str">
            <v>21.3</v>
          </cell>
          <cell r="C22" t="str">
            <v>Suministro, instalación y construcción de pozo de prueba</v>
          </cell>
          <cell r="D22">
            <v>0</v>
          </cell>
          <cell r="E22">
            <v>0</v>
          </cell>
          <cell r="H22">
            <v>382560</v>
          </cell>
          <cell r="I22">
            <v>0</v>
          </cell>
        </row>
        <row r="23">
          <cell r="A23">
            <v>460</v>
          </cell>
          <cell r="B23" t="str">
            <v>21.3.1</v>
          </cell>
          <cell r="C23" t="str">
            <v>Pozo de prueba. Incluye tubo de gres, tapa, conectores pernados y varilla de puesta a tierra, longitud = 2,44 m, diámetro = 5/8”</v>
          </cell>
          <cell r="D23" t="str">
            <v>un</v>
          </cell>
          <cell r="E23">
            <v>1</v>
          </cell>
          <cell r="F23">
            <v>382560</v>
          </cell>
          <cell r="G23">
            <v>0</v>
          </cell>
          <cell r="H23">
            <v>382560</v>
          </cell>
          <cell r="I23">
            <v>0</v>
          </cell>
        </row>
        <row r="24">
          <cell r="B24" t="str">
            <v>21.4</v>
          </cell>
          <cell r="C24" t="str">
            <v>Suministro y construcción de uniones exotérmicas</v>
          </cell>
          <cell r="D24">
            <v>0</v>
          </cell>
          <cell r="E24">
            <v>0</v>
          </cell>
          <cell r="H24">
            <v>3691896</v>
          </cell>
          <cell r="I24">
            <v>0</v>
          </cell>
        </row>
        <row r="25">
          <cell r="A25">
            <v>461</v>
          </cell>
          <cell r="B25" t="str">
            <v>21.4.5</v>
          </cell>
          <cell r="C25" t="str">
            <v>X horizontal, cable Cu 2/0 – 2/0 AWG</v>
          </cell>
          <cell r="D25" t="str">
            <v>un</v>
          </cell>
          <cell r="E25">
            <v>2</v>
          </cell>
          <cell r="F25">
            <v>234864</v>
          </cell>
          <cell r="G25">
            <v>0</v>
          </cell>
          <cell r="H25">
            <v>469728</v>
          </cell>
          <cell r="I25">
            <v>0</v>
          </cell>
        </row>
        <row r="26">
          <cell r="A26">
            <v>462</v>
          </cell>
          <cell r="B26" t="str">
            <v>21.4.6</v>
          </cell>
          <cell r="C26" t="str">
            <v>T horizontal, cable Cu 2/0 – 2/0 AWG</v>
          </cell>
          <cell r="D26" t="str">
            <v>un</v>
          </cell>
          <cell r="E26">
            <v>14</v>
          </cell>
          <cell r="F26">
            <v>102840</v>
          </cell>
          <cell r="G26">
            <v>0</v>
          </cell>
          <cell r="H26">
            <v>1439760</v>
          </cell>
          <cell r="I26">
            <v>0</v>
          </cell>
        </row>
        <row r="27">
          <cell r="A27">
            <v>463</v>
          </cell>
          <cell r="B27" t="str">
            <v>21.4.8</v>
          </cell>
          <cell r="C27" t="str">
            <v>Unión varilla - cable 2/0 AWG</v>
          </cell>
          <cell r="D27" t="str">
            <v>un</v>
          </cell>
          <cell r="E27">
            <v>9</v>
          </cell>
          <cell r="F27">
            <v>131304</v>
          </cell>
          <cell r="G27">
            <v>0</v>
          </cell>
          <cell r="H27">
            <v>1181736</v>
          </cell>
          <cell r="I27">
            <v>0</v>
          </cell>
        </row>
        <row r="28">
          <cell r="A28">
            <v>464</v>
          </cell>
          <cell r="B28" t="str">
            <v>21.4.9</v>
          </cell>
          <cell r="C28" t="str">
            <v>Unión angular - cable Cu 2 AWG</v>
          </cell>
          <cell r="D28" t="str">
            <v>un</v>
          </cell>
          <cell r="E28">
            <v>4</v>
          </cell>
          <cell r="F28">
            <v>150168</v>
          </cell>
          <cell r="G28">
            <v>0</v>
          </cell>
          <cell r="H28">
            <v>600672</v>
          </cell>
          <cell r="I28">
            <v>0</v>
          </cell>
        </row>
        <row r="29">
          <cell r="B29" t="str">
            <v>21.5</v>
          </cell>
          <cell r="C29" t="str">
            <v>Suministro e  instalación de platinas de cobre</v>
          </cell>
          <cell r="D29">
            <v>0</v>
          </cell>
          <cell r="E29">
            <v>0</v>
          </cell>
          <cell r="H29">
            <v>16882272</v>
          </cell>
          <cell r="I29">
            <v>0</v>
          </cell>
        </row>
        <row r="30">
          <cell r="A30">
            <v>465</v>
          </cell>
          <cell r="B30" t="str">
            <v>21.5.1</v>
          </cell>
          <cell r="C30" t="str">
            <v>Platinas de cobre de conexión a tierra, con soportes y pernos de fijación</v>
          </cell>
          <cell r="D30" t="str">
            <v>un</v>
          </cell>
          <cell r="E30">
            <v>22</v>
          </cell>
          <cell r="F30">
            <v>767376</v>
          </cell>
          <cell r="G30">
            <v>0</v>
          </cell>
          <cell r="H30">
            <v>16882272</v>
          </cell>
          <cell r="I30">
            <v>0</v>
          </cell>
        </row>
        <row r="31">
          <cell r="B31" t="str">
            <v>21.6</v>
          </cell>
          <cell r="C31" t="str">
            <v xml:space="preserve">Suministro e instalación  de terminales de cobre </v>
          </cell>
          <cell r="D31">
            <v>0</v>
          </cell>
          <cell r="E31">
            <v>0</v>
          </cell>
          <cell r="H31">
            <v>2359224</v>
          </cell>
          <cell r="I31">
            <v>0</v>
          </cell>
        </row>
        <row r="32">
          <cell r="A32">
            <v>466</v>
          </cell>
          <cell r="B32" t="str">
            <v>21.6.3</v>
          </cell>
          <cell r="C32" t="str">
            <v>Terminal tipo pala, tornillo y tuerca para cable Cu 2/0 AWG</v>
          </cell>
          <cell r="D32" t="str">
            <v>un</v>
          </cell>
          <cell r="E32">
            <v>37</v>
          </cell>
          <cell r="F32">
            <v>23832</v>
          </cell>
          <cell r="G32">
            <v>0</v>
          </cell>
          <cell r="H32">
            <v>881784</v>
          </cell>
          <cell r="I32">
            <v>0</v>
          </cell>
        </row>
        <row r="33">
          <cell r="A33">
            <v>467</v>
          </cell>
          <cell r="B33" t="str">
            <v>21.6.4</v>
          </cell>
          <cell r="C33" t="str">
            <v>Terminal tipo pala, tornillo y tuerca para cable Cu 2 AWG</v>
          </cell>
          <cell r="D33" t="str">
            <v>un</v>
          </cell>
          <cell r="E33">
            <v>108</v>
          </cell>
          <cell r="F33">
            <v>13680</v>
          </cell>
          <cell r="G33">
            <v>0</v>
          </cell>
          <cell r="H33">
            <v>1477440</v>
          </cell>
          <cell r="I33">
            <v>0</v>
          </cell>
        </row>
        <row r="34">
          <cell r="B34" t="str">
            <v>21.7</v>
          </cell>
          <cell r="C34" t="str">
            <v>Suministro e instalación de conectores bimetálicos</v>
          </cell>
          <cell r="D34">
            <v>0</v>
          </cell>
          <cell r="H34">
            <v>34970400</v>
          </cell>
          <cell r="I34">
            <v>0</v>
          </cell>
        </row>
        <row r="35">
          <cell r="A35">
            <v>468</v>
          </cell>
          <cell r="B35" t="str">
            <v>21.7.4</v>
          </cell>
          <cell r="C35" t="str">
            <v>Conector bimetálico de una ranura para unión de cable de Cu No. 2/0 AWG con bandeja portacables</v>
          </cell>
          <cell r="D35" t="str">
            <v>un</v>
          </cell>
          <cell r="E35">
            <v>450</v>
          </cell>
          <cell r="F35">
            <v>77712</v>
          </cell>
          <cell r="G35">
            <v>0</v>
          </cell>
          <cell r="H35">
            <v>34970400</v>
          </cell>
          <cell r="I35">
            <v>0</v>
          </cell>
        </row>
        <row r="36">
          <cell r="B36" t="str">
            <v>21.8</v>
          </cell>
          <cell r="C36" t="str">
            <v xml:space="preserve">Ejecución de pruebas </v>
          </cell>
          <cell r="D36">
            <v>0</v>
          </cell>
          <cell r="E36">
            <v>0</v>
          </cell>
          <cell r="H36">
            <v>8206320</v>
          </cell>
          <cell r="I36">
            <v>0</v>
          </cell>
        </row>
        <row r="37">
          <cell r="A37">
            <v>469</v>
          </cell>
          <cell r="B37" t="str">
            <v>21.8.4</v>
          </cell>
          <cell r="C37" t="str">
            <v>Medición de la resistencia de la malla de puesta a tierra del pozo de compuertas y puesta a tierra de pararrayos de la descarga de fondo</v>
          </cell>
          <cell r="D37" t="str">
            <v>s.g.</v>
          </cell>
          <cell r="E37">
            <v>1</v>
          </cell>
          <cell r="F37">
            <v>8206320</v>
          </cell>
          <cell r="G37">
            <v>0</v>
          </cell>
          <cell r="H37">
            <v>8206320</v>
          </cell>
          <cell r="I37">
            <v>0</v>
          </cell>
        </row>
        <row r="38">
          <cell r="B38" t="str">
            <v>21.9</v>
          </cell>
          <cell r="C38" t="str">
            <v>Mejoramiento de la resistencia a tierra</v>
          </cell>
          <cell r="D38">
            <v>0</v>
          </cell>
          <cell r="E38">
            <v>0</v>
          </cell>
          <cell r="H38">
            <v>12309480</v>
          </cell>
          <cell r="I38">
            <v>0</v>
          </cell>
        </row>
        <row r="39">
          <cell r="A39">
            <v>470</v>
          </cell>
          <cell r="B39" t="str">
            <v>21.9.3</v>
          </cell>
          <cell r="C39" t="str">
            <v>Mejoramiento de la resistencia de la malla de puesta a tierra del pozo de compuertas y de pararrayos en la descarga de fondo</v>
          </cell>
          <cell r="D39" t="str">
            <v>s.g.</v>
          </cell>
          <cell r="E39">
            <v>1</v>
          </cell>
          <cell r="F39">
            <v>12309480</v>
          </cell>
          <cell r="G39">
            <v>0</v>
          </cell>
          <cell r="H39">
            <v>12309480</v>
          </cell>
          <cell r="I39">
            <v>0</v>
          </cell>
        </row>
        <row r="40">
          <cell r="B40" t="str">
            <v>21.10</v>
          </cell>
          <cell r="C40" t="str">
            <v>Ingeniería, suministro y construcción de los sistemas de protección contra descargas eléctricas atmosféricas</v>
          </cell>
          <cell r="D40">
            <v>0</v>
          </cell>
          <cell r="E40">
            <v>0</v>
          </cell>
          <cell r="H40">
            <v>42601296</v>
          </cell>
          <cell r="I40">
            <v>0</v>
          </cell>
        </row>
        <row r="41">
          <cell r="A41">
            <v>471</v>
          </cell>
          <cell r="B41" t="str">
            <v>21.10.2</v>
          </cell>
          <cell r="C41" t="str">
            <v>Zona del pozo de compuertas</v>
          </cell>
          <cell r="D41" t="str">
            <v>s.g.</v>
          </cell>
          <cell r="E41">
            <v>1</v>
          </cell>
          <cell r="F41">
            <v>12947160</v>
          </cell>
          <cell r="G41">
            <v>0</v>
          </cell>
          <cell r="H41">
            <v>12947160</v>
          </cell>
          <cell r="I41">
            <v>0</v>
          </cell>
        </row>
        <row r="42">
          <cell r="A42">
            <v>472</v>
          </cell>
          <cell r="B42" t="str">
            <v>21.10.3</v>
          </cell>
          <cell r="C42" t="str">
            <v>Zona del vertedero</v>
          </cell>
          <cell r="D42" t="str">
            <v>s.g.</v>
          </cell>
          <cell r="E42">
            <v>1</v>
          </cell>
          <cell r="F42">
            <v>29654136</v>
          </cell>
          <cell r="G42">
            <v>0</v>
          </cell>
          <cell r="H42">
            <v>29654136</v>
          </cell>
          <cell r="I42">
            <v>0</v>
          </cell>
        </row>
        <row r="43">
          <cell r="A43" t="str">
            <v>CONEXIÓN</v>
          </cell>
          <cell r="B43" t="str">
            <v>SUBTOTAL SISTEMAS DE CONEXIÓN A TIERRA</v>
          </cell>
          <cell r="H43">
            <v>181439952</v>
          </cell>
          <cell r="I43">
            <v>0</v>
          </cell>
        </row>
        <row r="45">
          <cell r="B45" t="str">
            <v xml:space="preserve">(*) </v>
          </cell>
          <cell r="C45" t="str">
            <v>Cada proponente utilizará el número de columnas necesarias para las monedas de la componente extranjera.</v>
          </cell>
        </row>
        <row r="47">
          <cell r="C47" t="str">
            <v>Ítems a los cuales se les debe adjuntar análisis de precios unitarios.</v>
          </cell>
        </row>
      </sheetData>
      <sheetData sheetId="10" refreshError="1">
        <row r="2">
          <cell r="B2" t="str">
            <v>PROYECTO HIDROELÉCTRICO PORCE III</v>
          </cell>
        </row>
        <row r="4">
          <cell r="B4" t="str">
            <v>PROCESO DE LICITACIÓN No. PC - 009013</v>
          </cell>
        </row>
        <row r="5">
          <cell r="B5" t="str">
            <v xml:space="preserve">CONSTRUCCIÓN DE LA PRESA Y OBRAS ASOCIADAS </v>
          </cell>
        </row>
        <row r="7">
          <cell r="B7" t="str">
            <v>FORMULARIO DE LA PROPUESTA</v>
          </cell>
        </row>
        <row r="9">
          <cell r="B9" t="str">
            <v>FORMULARIO 17 - LISTA DE CANTIDADES DE OBRA Y PRECIOS UNITARIOS</v>
          </cell>
        </row>
        <row r="12">
          <cell r="C12" t="str">
            <v xml:space="preserve">FRENTE DE OBRA: </v>
          </cell>
          <cell r="D12" t="str">
            <v>INSTALACIONES DE ALUMBRADO Y TOMACORRIENTES</v>
          </cell>
        </row>
        <row r="14">
          <cell r="B14" t="str">
            <v>Ítem No</v>
          </cell>
          <cell r="C14" t="str">
            <v>Descripción</v>
          </cell>
          <cell r="D14" t="str">
            <v>Unidad</v>
          </cell>
          <cell r="E14" t="str">
            <v>Cantidad</v>
          </cell>
          <cell r="F14" t="str">
            <v>Precio unitario</v>
          </cell>
          <cell r="H14" t="str">
            <v>Precio total</v>
          </cell>
        </row>
        <row r="15">
          <cell r="F15" t="str">
            <v>Componente Nacional               ($ Col.)</v>
          </cell>
          <cell r="G15" t="str">
            <v>Componente Extranjera (*)</v>
          </cell>
          <cell r="H15" t="str">
            <v>Componente Nacional                        ($ Col.)</v>
          </cell>
          <cell r="I15" t="str">
            <v>Componente Extranjera (*)</v>
          </cell>
        </row>
        <row r="16">
          <cell r="B16" t="str">
            <v>22</v>
          </cell>
          <cell r="C16" t="str">
            <v>INSTALACIONES DE ALUMBRADO Y TOMACORRIENTE</v>
          </cell>
          <cell r="D16">
            <v>0</v>
          </cell>
          <cell r="H16">
            <v>1130750140.8</v>
          </cell>
          <cell r="I16">
            <v>201921.6</v>
          </cell>
        </row>
        <row r="17">
          <cell r="B17" t="str">
            <v>22.1</v>
          </cell>
          <cell r="C17" t="str">
            <v>Tableros</v>
          </cell>
          <cell r="D17">
            <v>0</v>
          </cell>
          <cell r="H17">
            <v>107683884.00000001</v>
          </cell>
          <cell r="I17">
            <v>19229.270000000004</v>
          </cell>
        </row>
        <row r="18">
          <cell r="A18">
            <v>473</v>
          </cell>
          <cell r="B18" t="str">
            <v>22.1.14</v>
          </cell>
          <cell r="C18" t="str">
            <v>Tablero para fijación mural de alumbrado y tomacorrientes TAT-14</v>
          </cell>
          <cell r="D18" t="str">
            <v>un</v>
          </cell>
          <cell r="E18">
            <v>1</v>
          </cell>
          <cell r="F18">
            <v>14262696</v>
          </cell>
          <cell r="G18">
            <v>2546.91</v>
          </cell>
          <cell r="H18">
            <v>14262696</v>
          </cell>
          <cell r="I18">
            <v>2546.91</v>
          </cell>
        </row>
        <row r="19">
          <cell r="A19">
            <v>474</v>
          </cell>
          <cell r="B19" t="str">
            <v>22.1.15</v>
          </cell>
          <cell r="C19" t="str">
            <v xml:space="preserve">Tablero para fijación mural de alumbrado y tomacorrientes TAT-15 </v>
          </cell>
          <cell r="D19" t="str">
            <v>un</v>
          </cell>
          <cell r="E19">
            <v>1</v>
          </cell>
          <cell r="F19">
            <v>11274748.800000001</v>
          </cell>
          <cell r="G19">
            <v>2013.35</v>
          </cell>
          <cell r="H19">
            <v>11274748.800000001</v>
          </cell>
          <cell r="I19">
            <v>2013.35</v>
          </cell>
        </row>
        <row r="20">
          <cell r="A20">
            <v>475</v>
          </cell>
          <cell r="B20" t="str">
            <v>22.1.16</v>
          </cell>
          <cell r="C20" t="str">
            <v xml:space="preserve">Tablero para fijación mural de alumbrado y tomacorrientes TAT-16 </v>
          </cell>
          <cell r="D20" t="str">
            <v>un</v>
          </cell>
          <cell r="E20">
            <v>1</v>
          </cell>
          <cell r="F20">
            <v>11274748.800000001</v>
          </cell>
          <cell r="G20">
            <v>2013.35</v>
          </cell>
          <cell r="H20">
            <v>11274748.800000001</v>
          </cell>
          <cell r="I20">
            <v>2013.35</v>
          </cell>
        </row>
        <row r="21">
          <cell r="A21">
            <v>476</v>
          </cell>
          <cell r="B21" t="str">
            <v>22.1.17</v>
          </cell>
          <cell r="C21" t="str">
            <v>Tablero para fijación mural de alumbrado y tomacorriente TAT-17</v>
          </cell>
          <cell r="D21" t="str">
            <v>un</v>
          </cell>
          <cell r="E21">
            <v>1</v>
          </cell>
          <cell r="F21">
            <v>11274748.800000001</v>
          </cell>
          <cell r="G21">
            <v>2013.35</v>
          </cell>
          <cell r="H21">
            <v>11274748.800000001</v>
          </cell>
          <cell r="I21">
            <v>2013.35</v>
          </cell>
        </row>
        <row r="22">
          <cell r="A22">
            <v>477</v>
          </cell>
          <cell r="B22" t="str">
            <v>22.1.18</v>
          </cell>
          <cell r="C22" t="str">
            <v xml:space="preserve">Tablero para fijación mural de alumbrado y tomacorrientes TAT-18 </v>
          </cell>
          <cell r="D22" t="str">
            <v>un</v>
          </cell>
          <cell r="E22">
            <v>1</v>
          </cell>
          <cell r="F22">
            <v>11274748.800000001</v>
          </cell>
          <cell r="G22">
            <v>2013.35</v>
          </cell>
          <cell r="H22">
            <v>11274748.800000001</v>
          </cell>
          <cell r="I22">
            <v>2013.35</v>
          </cell>
        </row>
        <row r="23">
          <cell r="A23">
            <v>478</v>
          </cell>
          <cell r="B23" t="str">
            <v>22.1.19</v>
          </cell>
          <cell r="C23" t="str">
            <v xml:space="preserve">Tablero para fijación mural de alumbrado y tomacorrientes TAT-19 </v>
          </cell>
          <cell r="D23" t="str">
            <v>un</v>
          </cell>
          <cell r="E23">
            <v>1</v>
          </cell>
          <cell r="F23">
            <v>12489439.199999999</v>
          </cell>
          <cell r="G23">
            <v>2230.2600000000002</v>
          </cell>
          <cell r="H23">
            <v>12489439.199999999</v>
          </cell>
          <cell r="I23">
            <v>2230.2600000000002</v>
          </cell>
        </row>
        <row r="24">
          <cell r="A24">
            <v>479</v>
          </cell>
          <cell r="B24" t="str">
            <v>22.1.20</v>
          </cell>
          <cell r="C24" t="str">
            <v xml:space="preserve">Tablero para fijación mural de alumbrado y tomacorrientes TAT-21 </v>
          </cell>
          <cell r="D24" t="str">
            <v>un</v>
          </cell>
          <cell r="E24">
            <v>1</v>
          </cell>
          <cell r="F24">
            <v>13983530.4</v>
          </cell>
          <cell r="G24">
            <v>2497.06</v>
          </cell>
          <cell r="H24">
            <v>13983530.4</v>
          </cell>
          <cell r="I24">
            <v>2497.06</v>
          </cell>
        </row>
        <row r="25">
          <cell r="A25">
            <v>480</v>
          </cell>
          <cell r="B25" t="str">
            <v>22.1.21</v>
          </cell>
          <cell r="C25" t="str">
            <v>Tablero para fijación mural de alumbrado y tomacorrientes TAT-22</v>
          </cell>
          <cell r="D25" t="str">
            <v>un</v>
          </cell>
          <cell r="E25">
            <v>1</v>
          </cell>
          <cell r="F25">
            <v>6889360.7999999998</v>
          </cell>
          <cell r="G25">
            <v>1230.24</v>
          </cell>
          <cell r="H25">
            <v>6889360.7999999998</v>
          </cell>
          <cell r="I25">
            <v>1230.24</v>
          </cell>
        </row>
        <row r="26">
          <cell r="A26">
            <v>481</v>
          </cell>
          <cell r="B26" t="str">
            <v>22.1.22</v>
          </cell>
          <cell r="C26" t="str">
            <v>Tablero para fijación mural de alumbrado y tomacorrientes TAT-23</v>
          </cell>
          <cell r="D26" t="str">
            <v>un</v>
          </cell>
          <cell r="E26">
            <v>1</v>
          </cell>
          <cell r="F26">
            <v>14959862.4</v>
          </cell>
          <cell r="G26">
            <v>2671.4</v>
          </cell>
          <cell r="H26">
            <v>14959862.4</v>
          </cell>
          <cell r="I26">
            <v>2671.4</v>
          </cell>
        </row>
        <row r="27">
          <cell r="B27" t="str">
            <v>22.2</v>
          </cell>
          <cell r="C27" t="str">
            <v>Luminarias:</v>
          </cell>
          <cell r="D27">
            <v>0</v>
          </cell>
          <cell r="H27">
            <v>262747010.39999995</v>
          </cell>
          <cell r="I27">
            <v>46919.000000000007</v>
          </cell>
        </row>
        <row r="28">
          <cell r="A28">
            <v>482</v>
          </cell>
          <cell r="B28" t="str">
            <v>22.2.1</v>
          </cell>
          <cell r="C28" t="str">
            <v xml:space="preserve">Proyector de vapor de sodio , alta presión, cerrado, balasto CWA, incluida bombilla 150 W, 277 V c.a., 60 Hz, rectangular, haz y distancia de proyección tipo NEMA 7. </v>
          </cell>
          <cell r="D28" t="str">
            <v>un</v>
          </cell>
          <cell r="E28">
            <v>66</v>
          </cell>
          <cell r="F28">
            <v>1479576</v>
          </cell>
          <cell r="G28">
            <v>264.20999999999998</v>
          </cell>
          <cell r="H28">
            <v>97652016</v>
          </cell>
          <cell r="I28">
            <v>17437.86</v>
          </cell>
        </row>
        <row r="29">
          <cell r="A29">
            <v>483</v>
          </cell>
          <cell r="B29" t="str">
            <v>22.2.4</v>
          </cell>
          <cell r="C29" t="str">
            <v>Luminaria de vapor de sodio, alta presión, horizontal cerrada, 250 W, 277 V c.a., 60 Hz, para Alumbrado Público.</v>
          </cell>
          <cell r="D29" t="str">
            <v>un</v>
          </cell>
          <cell r="E29">
            <v>38</v>
          </cell>
          <cell r="F29">
            <v>1456744.8</v>
          </cell>
          <cell r="G29">
            <v>260.13</v>
          </cell>
          <cell r="H29">
            <v>55356302.399999999</v>
          </cell>
          <cell r="I29">
            <v>9884.94</v>
          </cell>
        </row>
        <row r="30">
          <cell r="A30">
            <v>484</v>
          </cell>
          <cell r="B30" t="str">
            <v>22.2.5</v>
          </cell>
          <cell r="C30" t="str">
            <v>Proyector de vapor de sodio, alta presión, cerrado, balasto CWA, incluida bombilla 400 W, 277 V c.a., 60 Hz, rectangular, haz y distancia de proyección tipo NEMA 7</v>
          </cell>
          <cell r="D30" t="str">
            <v>un</v>
          </cell>
          <cell r="E30">
            <v>30</v>
          </cell>
          <cell r="F30">
            <v>1050655.2</v>
          </cell>
          <cell r="G30">
            <v>187.62</v>
          </cell>
          <cell r="H30">
            <v>31519656</v>
          </cell>
          <cell r="I30">
            <v>5628.6</v>
          </cell>
        </row>
        <row r="31">
          <cell r="A31">
            <v>485</v>
          </cell>
          <cell r="B31" t="str">
            <v>22.2.6</v>
          </cell>
          <cell r="C31" t="str">
            <v>Proyector de mercurio halógeno rectangular cerrado, 400 W, 277 V c.a., 60 Hz, NEMA 7.</v>
          </cell>
          <cell r="D31" t="str">
            <v>un</v>
          </cell>
          <cell r="E31">
            <v>3</v>
          </cell>
          <cell r="F31">
            <v>1222922.3999999999</v>
          </cell>
          <cell r="G31">
            <v>218.38</v>
          </cell>
          <cell r="H31">
            <v>3668767.2</v>
          </cell>
          <cell r="I31">
            <v>655.14</v>
          </cell>
        </row>
        <row r="32">
          <cell r="A32">
            <v>486</v>
          </cell>
          <cell r="B32" t="str">
            <v>22.2.8</v>
          </cell>
          <cell r="C32" t="str">
            <v>Luminaria de mercurio halógeno tipo wallpack, cerrada, cuerpo en aluminio, reflector en aluminio anodizado, refractor en policarbonato, balasto CWA, 70 W, 277 V c.a., 60 Hz, rectangular, IP65, incluidos soportes y accesorios para montaje (sin fotocelda).</v>
          </cell>
          <cell r="D32" t="str">
            <v>un</v>
          </cell>
          <cell r="E32">
            <v>7</v>
          </cell>
          <cell r="F32">
            <v>1097241.6000000001</v>
          </cell>
          <cell r="G32">
            <v>195.94</v>
          </cell>
          <cell r="H32">
            <v>7680691.2000000002</v>
          </cell>
          <cell r="I32">
            <v>1371.58</v>
          </cell>
        </row>
        <row r="33">
          <cell r="A33">
            <v>487</v>
          </cell>
          <cell r="B33" t="str">
            <v>22.2.9</v>
          </cell>
          <cell r="C33" t="str">
            <v>Luminaria de mercurio halógeno tipo wallpack, cerrada, cuerpo en aluminio, reflector en aluminio anodizado, refractor en policarbonato, balasto CWA, 70 W, 277 V c.a., 60 Hz, rectangular, IP65, incluidos soportes y accesorios para montaje (con fotocelda in</v>
          </cell>
          <cell r="D33" t="str">
            <v>un</v>
          </cell>
          <cell r="E33">
            <v>22</v>
          </cell>
          <cell r="F33">
            <v>1140736.8</v>
          </cell>
          <cell r="G33">
            <v>203.7</v>
          </cell>
          <cell r="H33">
            <v>25096209.600000001</v>
          </cell>
          <cell r="I33">
            <v>4481.3999999999996</v>
          </cell>
        </row>
        <row r="34">
          <cell r="A34">
            <v>488</v>
          </cell>
          <cell r="B34" t="str">
            <v>22.2.11</v>
          </cell>
          <cell r="C34" t="str">
            <v>Luminaria fluorescente balasto electrónico, T-8 a 277 V c.a., 60 Hz, THD menor a 10%, 2X17 W cerrada a prueba de humedad IP65, para sobreponer en muro, incluidos soportes y accesorios para montaje.</v>
          </cell>
          <cell r="D34" t="str">
            <v>un</v>
          </cell>
          <cell r="E34">
            <v>5</v>
          </cell>
          <cell r="F34">
            <v>435556.8</v>
          </cell>
          <cell r="G34">
            <v>77.78</v>
          </cell>
          <cell r="H34">
            <v>2177784</v>
          </cell>
          <cell r="I34">
            <v>388.9</v>
          </cell>
        </row>
        <row r="35">
          <cell r="A35">
            <v>489</v>
          </cell>
          <cell r="B35" t="str">
            <v>22.2.12</v>
          </cell>
          <cell r="C35" t="str">
            <v>Luminaria fluorescente balasto electrónico, T-8 a 277 V c.a., 60 Hz, THD menor a 10%, 2X32 W, abierta, tipo industrial, incluidos soportes y accesorios para montaje</v>
          </cell>
          <cell r="D35" t="str">
            <v>un</v>
          </cell>
          <cell r="E35">
            <v>27</v>
          </cell>
          <cell r="F35">
            <v>511845.6</v>
          </cell>
          <cell r="G35">
            <v>91.4</v>
          </cell>
          <cell r="H35">
            <v>13819831.199999999</v>
          </cell>
          <cell r="I35">
            <v>2467.8000000000002</v>
          </cell>
        </row>
        <row r="36">
          <cell r="A36">
            <v>490</v>
          </cell>
          <cell r="B36" t="str">
            <v>22.2.16</v>
          </cell>
          <cell r="C36" t="str">
            <v>Luminaria fluorescente balasto electrónico, T-8 a 277 V c.a., 60 Hz, THD menor a 10%, 4X17 W, abierta,  semiespecular, 16 celdas, para empotrar en cielo raso falso, incluidos soportes y accesorios para montaje.</v>
          </cell>
          <cell r="D36" t="str">
            <v>un</v>
          </cell>
          <cell r="E36">
            <v>8</v>
          </cell>
          <cell r="F36">
            <v>509527.2</v>
          </cell>
          <cell r="G36">
            <v>90.99</v>
          </cell>
          <cell r="H36">
            <v>4076217.6</v>
          </cell>
          <cell r="I36">
            <v>727.92</v>
          </cell>
        </row>
        <row r="37">
          <cell r="A37">
            <v>491</v>
          </cell>
          <cell r="B37" t="str">
            <v>22.2.17</v>
          </cell>
          <cell r="C37" t="str">
            <v>Unidad autónoma de emergencia para mínimo tres horas de autonomía con luminarias incandescentes halógenas, 2X20 W, 120 V c.a., 60 Hz , IP65, incluidos soportes y accesorios para montaje.</v>
          </cell>
          <cell r="D37" t="str">
            <v>un</v>
          </cell>
          <cell r="E37">
            <v>19</v>
          </cell>
          <cell r="F37">
            <v>1142080.8</v>
          </cell>
          <cell r="G37">
            <v>203.94</v>
          </cell>
          <cell r="H37">
            <v>21699535.199999999</v>
          </cell>
          <cell r="I37">
            <v>3874.86</v>
          </cell>
        </row>
        <row r="38">
          <cell r="B38" t="str">
            <v>22.3</v>
          </cell>
          <cell r="C38" t="str">
            <v>Control para alumbrado – Fotocelda (fotocontrol):</v>
          </cell>
          <cell r="D38">
            <v>0</v>
          </cell>
          <cell r="H38">
            <v>68913.600000000006</v>
          </cell>
          <cell r="I38">
            <v>12.31</v>
          </cell>
        </row>
        <row r="39">
          <cell r="A39">
            <v>492</v>
          </cell>
          <cell r="B39" t="str">
            <v>22.3.1</v>
          </cell>
          <cell r="C39" t="str">
            <v>Fotocelda con base para control de alumbrado</v>
          </cell>
          <cell r="D39" t="str">
            <v>un</v>
          </cell>
          <cell r="E39">
            <v>1</v>
          </cell>
          <cell r="F39">
            <v>68913.600000000006</v>
          </cell>
          <cell r="G39">
            <v>12.31</v>
          </cell>
          <cell r="H39">
            <v>68913.600000000006</v>
          </cell>
          <cell r="I39">
            <v>12.31</v>
          </cell>
        </row>
        <row r="40">
          <cell r="B40" t="str">
            <v>22.4</v>
          </cell>
          <cell r="C40" t="str">
            <v>Cajas conmutables con pulsadores:</v>
          </cell>
          <cell r="D40">
            <v>0</v>
          </cell>
          <cell r="H40">
            <v>1868664</v>
          </cell>
          <cell r="I40">
            <v>333.70000000000005</v>
          </cell>
        </row>
        <row r="41">
          <cell r="A41">
            <v>493</v>
          </cell>
          <cell r="B41" t="str">
            <v>22.4.1</v>
          </cell>
          <cell r="C41" t="str">
            <v>Caja P, cerrada, IP65, con juego de pulsadores encender/ apagar  (NA,NC) para control de alumbrado.</v>
          </cell>
          <cell r="D41" t="str">
            <v>un</v>
          </cell>
          <cell r="E41">
            <v>1</v>
          </cell>
          <cell r="F41">
            <v>227673.60000000001</v>
          </cell>
          <cell r="G41">
            <v>40.659999999999997</v>
          </cell>
          <cell r="H41">
            <v>227673.60000000001</v>
          </cell>
          <cell r="I41">
            <v>40.659999999999997</v>
          </cell>
        </row>
        <row r="42">
          <cell r="A42">
            <v>494</v>
          </cell>
          <cell r="B42" t="str">
            <v>22.4.2</v>
          </cell>
          <cell r="C42" t="str">
            <v>Caja CAP, cerrada, IP65, con juego de pulsadores encender / apagar (NA,NC) para control de alumbrado, incluido un contactor AC1 de 20 A a 600 V c.a., 60 Hz, un interruptor monopolar de 1(1X4 A) a 240 V c.a., 60 Hz para alimentación bobina.</v>
          </cell>
          <cell r="D42" t="str">
            <v>un</v>
          </cell>
          <cell r="E42">
            <v>2</v>
          </cell>
          <cell r="F42">
            <v>820495.2</v>
          </cell>
          <cell r="G42">
            <v>146.52000000000001</v>
          </cell>
          <cell r="H42">
            <v>1640990.4</v>
          </cell>
          <cell r="I42">
            <v>293.04000000000002</v>
          </cell>
        </row>
        <row r="43">
          <cell r="B43" t="str">
            <v>22.5</v>
          </cell>
          <cell r="C43" t="str">
            <v>Tomacorrientes para servicio:</v>
          </cell>
          <cell r="D43">
            <v>0</v>
          </cell>
          <cell r="H43">
            <v>23744515.199999999</v>
          </cell>
          <cell r="I43">
            <v>4240.12</v>
          </cell>
        </row>
        <row r="44">
          <cell r="A44">
            <v>495</v>
          </cell>
          <cell r="B44" t="str">
            <v>22.5.1</v>
          </cell>
          <cell r="C44" t="str">
            <v>Tomacorriente monofásico, doble con polo a tierra, dos polos, tres hilos, 15 A. 125 V c.a., 60 Hz, NEMA 5-15R tipo trabajo pesado, para instalación interior empotrado en muro.</v>
          </cell>
          <cell r="D44" t="str">
            <v>un</v>
          </cell>
          <cell r="E44">
            <v>27</v>
          </cell>
          <cell r="F44">
            <v>356764.8</v>
          </cell>
          <cell r="G44">
            <v>63.71</v>
          </cell>
          <cell r="H44">
            <v>9632649.5999999996</v>
          </cell>
          <cell r="I44">
            <v>1720.17</v>
          </cell>
        </row>
        <row r="45">
          <cell r="A45">
            <v>496</v>
          </cell>
          <cell r="B45" t="str">
            <v>22.5.2</v>
          </cell>
          <cell r="C45" t="str">
            <v>Tomacorriente monofásico, doble con polo a tierra, dos polos, tres hilos, GFCI, con interruptor de circuito de falla a tierra, 15 A. 125 V c.a., 60 Hz, tipo trabajo pesado, para instalación interior empotrado en muro.</v>
          </cell>
          <cell r="D45" t="str">
            <v>un</v>
          </cell>
          <cell r="E45">
            <v>4</v>
          </cell>
          <cell r="F45">
            <v>428467.20000000001</v>
          </cell>
          <cell r="G45">
            <v>76.510000000000005</v>
          </cell>
          <cell r="H45">
            <v>1713868.8</v>
          </cell>
          <cell r="I45">
            <v>306.04000000000002</v>
          </cell>
        </row>
        <row r="46">
          <cell r="A46">
            <v>497</v>
          </cell>
          <cell r="B46" t="str">
            <v>22.5.3</v>
          </cell>
          <cell r="C46" t="str">
            <v>Tomacorriente monofásico, doble con polo a tierra, dos polos, tres hilos, 20 A, 125 V c.a., 60 Hz, NEMA 4, NEMA 5-20R, tipo trabajo pesado, para instalación interior, empotrado en muro .</v>
          </cell>
          <cell r="D46" t="str">
            <v>un</v>
          </cell>
          <cell r="E46">
            <v>22</v>
          </cell>
          <cell r="F46">
            <v>363165.6</v>
          </cell>
          <cell r="G46">
            <v>64.849999999999994</v>
          </cell>
          <cell r="H46">
            <v>7989643.2000000002</v>
          </cell>
          <cell r="I46">
            <v>1426.7</v>
          </cell>
        </row>
        <row r="47">
          <cell r="A47">
            <v>498</v>
          </cell>
          <cell r="B47" t="str">
            <v>22.5.6</v>
          </cell>
          <cell r="C47" t="str">
            <v>Tomacorriente trifásico, con polo a tierra, tres polos cuatro hilos, 30 A, 240 V c.a., 60 Hz, NEMA 4, NEMA 15-30R, tipo trabajo pesado, para instalación interior sobre muro, con clavija.</v>
          </cell>
          <cell r="D47" t="str">
            <v>un</v>
          </cell>
          <cell r="E47">
            <v>4</v>
          </cell>
          <cell r="F47">
            <v>754252.80000000005</v>
          </cell>
          <cell r="G47">
            <v>134.69</v>
          </cell>
          <cell r="H47">
            <v>3017011.2000000002</v>
          </cell>
          <cell r="I47">
            <v>538.76</v>
          </cell>
        </row>
        <row r="48">
          <cell r="A48">
            <v>499</v>
          </cell>
          <cell r="B48" t="str">
            <v>22.5.8</v>
          </cell>
          <cell r="C48" t="str">
            <v>Tomacorriente trifásico, con polo a tierra, tres polos, cuatro hilos, 60 A, 480 V c.a., 60 Hz, NEMA 4X, tipo trabajo pesado, para instalación sobre estructura o muro, incluida caja y clavija.</v>
          </cell>
          <cell r="D48" t="str">
            <v>un</v>
          </cell>
          <cell r="E48">
            <v>1</v>
          </cell>
          <cell r="F48">
            <v>1391342.4</v>
          </cell>
          <cell r="G48">
            <v>248.45</v>
          </cell>
          <cell r="H48">
            <v>1391342.4</v>
          </cell>
          <cell r="I48">
            <v>248.45</v>
          </cell>
        </row>
        <row r="49">
          <cell r="B49" t="str">
            <v>22.6</v>
          </cell>
          <cell r="C49" t="str">
            <v>Conectores para derivaciones:</v>
          </cell>
          <cell r="D49">
            <v>0</v>
          </cell>
          <cell r="H49">
            <v>11425377.6</v>
          </cell>
          <cell r="I49">
            <v>2040.48</v>
          </cell>
        </row>
        <row r="50">
          <cell r="A50">
            <v>500</v>
          </cell>
          <cell r="B50" t="str">
            <v>22.6.1</v>
          </cell>
          <cell r="C50" t="str">
            <v>Conector tipo derivación a compresión aislado en resina epóxica para derivación de circuitos de alumbrado exterior para conductores Nº 4 AWG a Nº 12 AWG</v>
          </cell>
          <cell r="D50" t="str">
            <v>un</v>
          </cell>
          <cell r="E50">
            <v>78</v>
          </cell>
          <cell r="F50">
            <v>146479.20000000001</v>
          </cell>
          <cell r="G50">
            <v>26.16</v>
          </cell>
          <cell r="H50">
            <v>11425377.6</v>
          </cell>
          <cell r="I50">
            <v>2040.48</v>
          </cell>
        </row>
        <row r="51">
          <cell r="B51" t="str">
            <v>22.7</v>
          </cell>
          <cell r="C51" t="str">
            <v xml:space="preserve">Cajas para derivación de circuitos </v>
          </cell>
          <cell r="D51">
            <v>0</v>
          </cell>
          <cell r="H51">
            <v>30606710.399999999</v>
          </cell>
          <cell r="I51">
            <v>5465.55</v>
          </cell>
        </row>
        <row r="52">
          <cell r="A52">
            <v>501</v>
          </cell>
          <cell r="B52" t="str">
            <v>22.7.1</v>
          </cell>
          <cell r="C52" t="str">
            <v>Caja de paso de acuerdo con la Norma RS3-016 de las Empresas, con tapa y marco metálico para conexionado y derivación de redes subterráneas de alumbrado exterior, incluido retiro de sobrantes y aseo.</v>
          </cell>
          <cell r="D52" t="str">
            <v>un</v>
          </cell>
          <cell r="E52">
            <v>27</v>
          </cell>
          <cell r="F52">
            <v>358444.79999999999</v>
          </cell>
          <cell r="G52">
            <v>64.010000000000005</v>
          </cell>
          <cell r="H52">
            <v>9678009.5999999996</v>
          </cell>
          <cell r="I52">
            <v>1728.27</v>
          </cell>
        </row>
        <row r="53">
          <cell r="A53">
            <v>502</v>
          </cell>
          <cell r="B53" t="str">
            <v>22.7.2</v>
          </cell>
          <cell r="C53" t="str">
            <v>Caja de paso de acuerdo con la Norma RS3-002 de las Empresas, con tapa y marco metálico para conexionado y derivación de redes subterráneas de alumbrado exterior, incluido retiro de sobrantes y aseo.</v>
          </cell>
          <cell r="D53" t="str">
            <v>un</v>
          </cell>
          <cell r="E53">
            <v>12</v>
          </cell>
          <cell r="F53">
            <v>1744058.4</v>
          </cell>
          <cell r="G53">
            <v>311.44</v>
          </cell>
          <cell r="H53">
            <v>20928700.800000001</v>
          </cell>
          <cell r="I53">
            <v>3737.28</v>
          </cell>
        </row>
        <row r="54">
          <cell r="B54" t="str">
            <v>22.8</v>
          </cell>
          <cell r="C54" t="str">
            <v>Postes para alumbrado exterior:</v>
          </cell>
          <cell r="D54">
            <v>0</v>
          </cell>
          <cell r="H54">
            <v>109523702.40000001</v>
          </cell>
          <cell r="I54">
            <v>19557.75</v>
          </cell>
        </row>
        <row r="55">
          <cell r="A55">
            <v>503</v>
          </cell>
          <cell r="B55" t="str">
            <v>22.8.1</v>
          </cell>
          <cell r="C55" t="str">
            <v>Poste metálico para alumbrado público de 10 m</v>
          </cell>
          <cell r="D55" t="str">
            <v>un</v>
          </cell>
          <cell r="E55">
            <v>32</v>
          </cell>
          <cell r="F55">
            <v>2849011.2</v>
          </cell>
          <cell r="G55">
            <v>508.75</v>
          </cell>
          <cell r="H55">
            <v>91168358.400000006</v>
          </cell>
          <cell r="I55">
            <v>16280</v>
          </cell>
        </row>
        <row r="56">
          <cell r="A56">
            <v>504</v>
          </cell>
          <cell r="B56" t="str">
            <v>22.8.2</v>
          </cell>
          <cell r="C56" t="str">
            <v>Poste metálico para alumbrado público de 14 m</v>
          </cell>
          <cell r="D56" t="str">
            <v>un</v>
          </cell>
          <cell r="E56">
            <v>5</v>
          </cell>
          <cell r="F56">
            <v>3671068.8</v>
          </cell>
          <cell r="G56">
            <v>655.55</v>
          </cell>
          <cell r="H56">
            <v>18355344</v>
          </cell>
          <cell r="I56">
            <v>3277.75</v>
          </cell>
        </row>
        <row r="57">
          <cell r="B57" t="str">
            <v>22.9</v>
          </cell>
          <cell r="C57" t="str">
            <v xml:space="preserve">Tubería conduit metálica galvanizada tipo pesado a la vista </v>
          </cell>
          <cell r="D57">
            <v>0</v>
          </cell>
          <cell r="H57">
            <v>59374728</v>
          </cell>
          <cell r="I57">
            <v>10604.3</v>
          </cell>
        </row>
        <row r="58">
          <cell r="A58">
            <v>505</v>
          </cell>
          <cell r="B58" t="str">
            <v>22.9.1</v>
          </cell>
          <cell r="C58" t="str">
            <v xml:space="preserve">Tubería metálica galvanizada un ducto de  Æ1" </v>
          </cell>
          <cell r="D58" t="str">
            <v>m</v>
          </cell>
          <cell r="E58">
            <v>130</v>
          </cell>
          <cell r="F58">
            <v>24141.599999999999</v>
          </cell>
          <cell r="G58">
            <v>4.3099999999999996</v>
          </cell>
          <cell r="H58">
            <v>3138408</v>
          </cell>
          <cell r="I58">
            <v>560.29999999999995</v>
          </cell>
        </row>
        <row r="59">
          <cell r="A59">
            <v>506</v>
          </cell>
          <cell r="B59" t="str">
            <v>22.9.2</v>
          </cell>
          <cell r="C59" t="str">
            <v xml:space="preserve">Tubería metálica galvanizada dos ductos de Æ 2" </v>
          </cell>
          <cell r="D59" t="str">
            <v>m</v>
          </cell>
          <cell r="E59">
            <v>600</v>
          </cell>
          <cell r="F59">
            <v>93727.2</v>
          </cell>
          <cell r="G59">
            <v>16.739999999999998</v>
          </cell>
          <cell r="H59">
            <v>56236320</v>
          </cell>
          <cell r="I59">
            <v>10044</v>
          </cell>
        </row>
        <row r="60">
          <cell r="B60" t="str">
            <v>22.10</v>
          </cell>
          <cell r="C60" t="str">
            <v>Tubería conduit metálica galvanizada en bancos de ductos subterráneos</v>
          </cell>
          <cell r="D60">
            <v>0</v>
          </cell>
          <cell r="H60">
            <v>434997696</v>
          </cell>
          <cell r="I60">
            <v>77678</v>
          </cell>
        </row>
        <row r="61">
          <cell r="A61">
            <v>507</v>
          </cell>
          <cell r="B61" t="str">
            <v>22.10.2</v>
          </cell>
          <cell r="C61" t="str">
            <v xml:space="preserve">Dos ductos subterráneos de Æ 2", </v>
          </cell>
          <cell r="D61" t="str">
            <v>m</v>
          </cell>
          <cell r="E61">
            <v>70</v>
          </cell>
          <cell r="F61">
            <v>190881.6</v>
          </cell>
          <cell r="G61">
            <v>34.090000000000003</v>
          </cell>
          <cell r="H61">
            <v>13361712</v>
          </cell>
          <cell r="I61">
            <v>2386.3000000000002</v>
          </cell>
        </row>
        <row r="62">
          <cell r="A62">
            <v>508</v>
          </cell>
          <cell r="B62" t="str">
            <v>22.10.3</v>
          </cell>
          <cell r="C62" t="str">
            <v>Cuatro ductos subterráneos de Æ 2",</v>
          </cell>
          <cell r="D62" t="str">
            <v>m</v>
          </cell>
          <cell r="E62">
            <v>550</v>
          </cell>
          <cell r="F62">
            <v>293445.59999999998</v>
          </cell>
          <cell r="G62">
            <v>52.4</v>
          </cell>
          <cell r="H62">
            <v>161395080</v>
          </cell>
          <cell r="I62">
            <v>28820</v>
          </cell>
        </row>
        <row r="63">
          <cell r="A63">
            <v>509</v>
          </cell>
          <cell r="B63" t="str">
            <v>22.10.4</v>
          </cell>
          <cell r="C63" t="str">
            <v>Cuatro ductos subterráneos de Æ 4",</v>
          </cell>
          <cell r="D63" t="str">
            <v>m</v>
          </cell>
          <cell r="E63">
            <v>220</v>
          </cell>
          <cell r="F63">
            <v>612410.4</v>
          </cell>
          <cell r="G63">
            <v>109.36</v>
          </cell>
          <cell r="H63">
            <v>134730288</v>
          </cell>
          <cell r="I63">
            <v>24059.200000000001</v>
          </cell>
        </row>
        <row r="64">
          <cell r="A64">
            <v>510</v>
          </cell>
          <cell r="B64" t="str">
            <v>22.10.5</v>
          </cell>
          <cell r="C64" t="str">
            <v>Ocho ductos subterráneos de Æ 4",</v>
          </cell>
          <cell r="D64" t="str">
            <v>m</v>
          </cell>
          <cell r="E64">
            <v>110</v>
          </cell>
          <cell r="F64">
            <v>1141005.6000000001</v>
          </cell>
          <cell r="G64">
            <v>203.75</v>
          </cell>
          <cell r="H64">
            <v>125510616</v>
          </cell>
          <cell r="I64">
            <v>22412.5</v>
          </cell>
        </row>
        <row r="65">
          <cell r="B65" t="str">
            <v>22.14</v>
          </cell>
          <cell r="C65" t="str">
            <v>Caja de paso metálica</v>
          </cell>
          <cell r="D65">
            <v>0</v>
          </cell>
          <cell r="H65">
            <v>1364428.8</v>
          </cell>
          <cell r="I65">
            <v>243.72</v>
          </cell>
        </row>
        <row r="66">
          <cell r="A66">
            <v>511</v>
          </cell>
          <cell r="B66" t="str">
            <v>22.14.1</v>
          </cell>
          <cell r="C66" t="str">
            <v>Suministro e instalación de caja de paso metálica para alumbrado público de 25 x 25 x 15 cm</v>
          </cell>
          <cell r="D66" t="str">
            <v>un</v>
          </cell>
          <cell r="E66">
            <v>18</v>
          </cell>
          <cell r="F66">
            <v>75801.600000000006</v>
          </cell>
          <cell r="G66">
            <v>13.54</v>
          </cell>
          <cell r="H66">
            <v>1364428.8</v>
          </cell>
          <cell r="I66">
            <v>243.72</v>
          </cell>
        </row>
        <row r="67">
          <cell r="B67" t="str">
            <v>22.15</v>
          </cell>
          <cell r="C67" t="str">
            <v>Caja IP65 para alimentación de emergencia galería de acceso</v>
          </cell>
          <cell r="D67">
            <v>0</v>
          </cell>
          <cell r="H67">
            <v>6269726.4000000004</v>
          </cell>
          <cell r="I67">
            <v>1119.5899999999999</v>
          </cell>
        </row>
        <row r="68">
          <cell r="A68">
            <v>512</v>
          </cell>
          <cell r="B68" t="str">
            <v>22.15.1</v>
          </cell>
          <cell r="C68" t="str">
            <v>Caja IP65 CCIE incluye contactor y transformador de 100 VA y  termomagnéticos de    1 x 10 A y 1 x 2 A</v>
          </cell>
          <cell r="D68" t="str">
            <v>un</v>
          </cell>
          <cell r="E68">
            <v>1</v>
          </cell>
          <cell r="F68">
            <v>6269726.4000000004</v>
          </cell>
          <cell r="G68">
            <v>1119.5899999999999</v>
          </cell>
          <cell r="H68">
            <v>6269726.4000000004</v>
          </cell>
          <cell r="I68">
            <v>1119.5899999999999</v>
          </cell>
        </row>
        <row r="69">
          <cell r="B69" t="str">
            <v>22.16</v>
          </cell>
          <cell r="C69" t="str">
            <v>Suministro y  montaje de sistema de  portacables</v>
          </cell>
          <cell r="D69">
            <v>0</v>
          </cell>
          <cell r="H69">
            <v>36694324.799999997</v>
          </cell>
          <cell r="I69">
            <v>6552.72</v>
          </cell>
        </row>
        <row r="70">
          <cell r="A70">
            <v>513</v>
          </cell>
          <cell r="B70" t="str">
            <v>22.16.1</v>
          </cell>
          <cell r="C70" t="str">
            <v>Tramo recto de bandeja portacables tipo escalera de 30 cm de ancho y 2,40 m de longitud con dos uniones rectas y tornillos necesarios para su instalación</v>
          </cell>
          <cell r="D70" t="str">
            <v>un</v>
          </cell>
          <cell r="E70">
            <v>115</v>
          </cell>
          <cell r="F70">
            <v>148948.79999999999</v>
          </cell>
          <cell r="G70">
            <v>26.6</v>
          </cell>
          <cell r="H70">
            <v>17129112</v>
          </cell>
          <cell r="I70">
            <v>3059</v>
          </cell>
        </row>
        <row r="71">
          <cell r="A71">
            <v>514</v>
          </cell>
          <cell r="B71" t="str">
            <v>22.16.2</v>
          </cell>
          <cell r="C71" t="str">
            <v>Tramo recto de bandeja portacables tipo escalera de 15 cm de ancho y 2,40 m de longitud con dos uniones rectas y tornillos necesarios para su instalación</v>
          </cell>
          <cell r="D71" t="str">
            <v>un</v>
          </cell>
          <cell r="E71">
            <v>54</v>
          </cell>
          <cell r="F71">
            <v>135660</v>
          </cell>
          <cell r="G71">
            <v>24.23</v>
          </cell>
          <cell r="H71">
            <v>7325640</v>
          </cell>
          <cell r="I71">
            <v>1308.42</v>
          </cell>
        </row>
        <row r="72">
          <cell r="A72">
            <v>515</v>
          </cell>
          <cell r="B72" t="str">
            <v>22.16.3</v>
          </cell>
          <cell r="C72" t="str">
            <v>Ménsula para bandeja de 30 cm de ancho con dos pernos para fijación a soporte. Pernos de 5/8" X 1-1/2" con cabeza hexagonal, tuerca hexagonal y arandela de presión.</v>
          </cell>
          <cell r="D72" t="str">
            <v>un</v>
          </cell>
          <cell r="E72">
            <v>230</v>
          </cell>
          <cell r="F72">
            <v>36909.599999999999</v>
          </cell>
          <cell r="G72">
            <v>6.59</v>
          </cell>
          <cell r="H72">
            <v>8489208</v>
          </cell>
          <cell r="I72">
            <v>1515.7</v>
          </cell>
        </row>
        <row r="73">
          <cell r="A73">
            <v>516</v>
          </cell>
          <cell r="B73" t="str">
            <v>22.16.4</v>
          </cell>
          <cell r="C73" t="str">
            <v>Ménsula para bandeja de 15 cm de ancho con dos pernos para fijación a soporte. Pernos de 5/8" X 1-1/2" con cabeza hexagonal, tuerca hexagonal y arandela de presión.</v>
          </cell>
          <cell r="D73" t="str">
            <v>un</v>
          </cell>
          <cell r="E73">
            <v>108</v>
          </cell>
          <cell r="F73">
            <v>34725.599999999999</v>
          </cell>
          <cell r="G73">
            <v>6.2</v>
          </cell>
          <cell r="H73">
            <v>3750364.8</v>
          </cell>
          <cell r="I73">
            <v>669.6</v>
          </cell>
        </row>
        <row r="74">
          <cell r="B74" t="str">
            <v>22.17</v>
          </cell>
          <cell r="C74" t="str">
            <v>Instalaciones de alumbrado y tomacorrientes para las casetas de instrumentación C1, C2 y C3</v>
          </cell>
          <cell r="D74">
            <v>0</v>
          </cell>
          <cell r="H74">
            <v>25715592</v>
          </cell>
          <cell r="I74">
            <v>4592.07</v>
          </cell>
        </row>
        <row r="75">
          <cell r="A75">
            <v>517</v>
          </cell>
          <cell r="B75" t="str">
            <v>22.17.1</v>
          </cell>
          <cell r="C75" t="str">
            <v>Suministro, transporte, instalación de salidas para alumbrado y tomacorriente, que incluye luminaria fluorescente 2 x 32 W, el tomacorriente, el interruptor, conduit, conduletas, cajas de paso y derivación cables para la instalación desde el tablero de di</v>
          </cell>
          <cell r="D75" t="str">
            <v>un</v>
          </cell>
          <cell r="E75">
            <v>3</v>
          </cell>
          <cell r="F75">
            <v>8571864</v>
          </cell>
          <cell r="G75">
            <v>1530.69</v>
          </cell>
          <cell r="H75">
            <v>25715592</v>
          </cell>
          <cell r="I75">
            <v>4592.07</v>
          </cell>
        </row>
        <row r="76">
          <cell r="B76" t="str">
            <v>22.18</v>
          </cell>
          <cell r="C76" t="str">
            <v>Partes de repuestos</v>
          </cell>
          <cell r="D76">
            <v>0</v>
          </cell>
          <cell r="H76">
            <v>18664867.199999999</v>
          </cell>
          <cell r="I76">
            <v>3333.02</v>
          </cell>
        </row>
        <row r="77">
          <cell r="A77">
            <v>518</v>
          </cell>
          <cell r="B77" t="str">
            <v>22.18.1</v>
          </cell>
          <cell r="C77" t="str">
            <v xml:space="preserve">Partes de repuestos para tableros de distribución de alumbrado y tomacorrientes de servicio o de alumbrado exclusivamente, tal como se especifica en el numeral 22.12.3 </v>
          </cell>
          <cell r="D77" t="str">
            <v>s.g.</v>
          </cell>
          <cell r="E77">
            <v>1</v>
          </cell>
          <cell r="F77">
            <v>10519689.6</v>
          </cell>
          <cell r="G77">
            <v>1878.52</v>
          </cell>
          <cell r="H77">
            <v>10519689.6</v>
          </cell>
          <cell r="I77">
            <v>1878.52</v>
          </cell>
        </row>
        <row r="78">
          <cell r="A78">
            <v>519</v>
          </cell>
          <cell r="B78" t="str">
            <v>22.18.2</v>
          </cell>
          <cell r="C78" t="str">
            <v>Partes de repuesto para luminarias, tal como se especifica en el numeral 22.12.4</v>
          </cell>
          <cell r="D78" t="str">
            <v>s.g.</v>
          </cell>
          <cell r="E78">
            <v>1</v>
          </cell>
          <cell r="F78">
            <v>7550205.5999999996</v>
          </cell>
          <cell r="G78">
            <v>1348.25</v>
          </cell>
          <cell r="H78">
            <v>7550205.5999999996</v>
          </cell>
          <cell r="I78">
            <v>1348.25</v>
          </cell>
        </row>
        <row r="79">
          <cell r="A79">
            <v>520</v>
          </cell>
          <cell r="B79" t="str">
            <v>22.18.3</v>
          </cell>
          <cell r="C79" t="str">
            <v xml:space="preserve">Partes de repuesto para tomacorrientes de servicio, tal como se especifica en el numeral 22.12.5 </v>
          </cell>
          <cell r="D79" t="str">
            <v>s.g.</v>
          </cell>
          <cell r="E79">
            <v>1</v>
          </cell>
          <cell r="F79">
            <v>594972</v>
          </cell>
          <cell r="G79">
            <v>106.25</v>
          </cell>
          <cell r="H79">
            <v>594972</v>
          </cell>
          <cell r="I79">
            <v>106.25</v>
          </cell>
        </row>
        <row r="80">
          <cell r="A80" t="str">
            <v>ALUMBR</v>
          </cell>
          <cell r="B80" t="str">
            <v>SUBTOTAL INSTALACIONES DE ALUMBRADO Y TOMACORRIENTES</v>
          </cell>
          <cell r="H80">
            <v>1130750140.8</v>
          </cell>
          <cell r="I80">
            <v>201921.6</v>
          </cell>
        </row>
        <row r="82">
          <cell r="B82" t="str">
            <v xml:space="preserve">(*) </v>
          </cell>
          <cell r="C82" t="str">
            <v>Cada proponente utilizará el número de columnas necesarias para las monedas de la componente extranjera.</v>
          </cell>
        </row>
        <row r="84">
          <cell r="C84" t="str">
            <v>Ítems a los cuales se les debe adjuntar análisis de precios unitarios.</v>
          </cell>
        </row>
      </sheetData>
      <sheetData sheetId="11" refreshError="1">
        <row r="2">
          <cell r="B2" t="str">
            <v>PROYECTO HIDROELÉCTRICO PORCE III</v>
          </cell>
        </row>
        <row r="4">
          <cell r="B4" t="str">
            <v>PROCESO DE LICITACIÓN No. PC - 009013</v>
          </cell>
        </row>
        <row r="5">
          <cell r="B5" t="str">
            <v xml:space="preserve">CONSTRUCCIÓN DE LA PRESA Y OBRAS ASOCIADAS </v>
          </cell>
        </row>
        <row r="7">
          <cell r="B7" t="str">
            <v>FORMULARIO DE LA PROPUESTA</v>
          </cell>
        </row>
        <row r="9">
          <cell r="B9" t="str">
            <v>FORMULARIO 17 - LISTA DE CANTIDADES DE OBRA Y PRECIOS UNITARIOS</v>
          </cell>
        </row>
        <row r="12">
          <cell r="C12" t="str">
            <v xml:space="preserve">FRENTE DE OBRA: </v>
          </cell>
          <cell r="D12" t="str">
            <v>CABLEADO ESTRUCTURADO Y RED TRONCAL DE FIBRA ÓPTICA</v>
          </cell>
        </row>
        <row r="14">
          <cell r="B14" t="str">
            <v>Ítem No</v>
          </cell>
          <cell r="C14" t="str">
            <v>Descripción</v>
          </cell>
          <cell r="D14" t="str">
            <v>Unidad</v>
          </cell>
          <cell r="E14" t="str">
            <v>Cantidad</v>
          </cell>
          <cell r="F14" t="str">
            <v>Precio unitario</v>
          </cell>
          <cell r="H14" t="str">
            <v>Precio total</v>
          </cell>
        </row>
        <row r="15">
          <cell r="F15" t="str">
            <v>Componente Nacional               ($ Col.)</v>
          </cell>
          <cell r="G15" t="str">
            <v>Componente Extranjera (*)</v>
          </cell>
          <cell r="H15" t="str">
            <v>Componente Nacional                        ($ Col.)</v>
          </cell>
          <cell r="I15" t="str">
            <v>Componente Extranjera (*)</v>
          </cell>
        </row>
        <row r="16">
          <cell r="B16" t="str">
            <v>24</v>
          </cell>
          <cell r="C16" t="str">
            <v>CABLEADO ESTRUCTURADO Y RED TRONCAL DE FIBRA ÓPTICA</v>
          </cell>
          <cell r="D16">
            <v>0</v>
          </cell>
          <cell r="H16">
            <v>0</v>
          </cell>
          <cell r="I16">
            <v>62741.869999999995</v>
          </cell>
        </row>
        <row r="17">
          <cell r="B17" t="str">
            <v>24.1</v>
          </cell>
          <cell r="C17" t="str">
            <v>Red de cableado estructurado:</v>
          </cell>
          <cell r="D17">
            <v>0</v>
          </cell>
          <cell r="H17">
            <v>0</v>
          </cell>
          <cell r="I17">
            <v>15621.99</v>
          </cell>
        </row>
        <row r="18">
          <cell r="A18">
            <v>521</v>
          </cell>
          <cell r="B18" t="str">
            <v>24.1.11</v>
          </cell>
          <cell r="C18" t="str">
            <v>Toma terminal de voz y red regulada en la caseta principal de vertedero en la zona de la presa</v>
          </cell>
          <cell r="D18" t="str">
            <v>un</v>
          </cell>
          <cell r="E18">
            <v>1</v>
          </cell>
          <cell r="F18">
            <v>0</v>
          </cell>
          <cell r="G18">
            <v>5207.33</v>
          </cell>
          <cell r="H18">
            <v>0</v>
          </cell>
          <cell r="I18">
            <v>5207.33</v>
          </cell>
        </row>
        <row r="19">
          <cell r="A19">
            <v>522</v>
          </cell>
          <cell r="B19" t="str">
            <v>24.1.12</v>
          </cell>
          <cell r="C19" t="str">
            <v>Toma terminal de voz y red regulada en la caseta de aducción en la zona de la presa</v>
          </cell>
          <cell r="D19" t="str">
            <v>un</v>
          </cell>
          <cell r="E19">
            <v>1</v>
          </cell>
          <cell r="F19">
            <v>0</v>
          </cell>
          <cell r="G19">
            <v>5207.33</v>
          </cell>
          <cell r="H19">
            <v>0</v>
          </cell>
          <cell r="I19">
            <v>5207.33</v>
          </cell>
        </row>
        <row r="20">
          <cell r="A20">
            <v>523</v>
          </cell>
          <cell r="B20" t="str">
            <v>24.1.13</v>
          </cell>
          <cell r="C20" t="str">
            <v>Toma terminal de voz y red regulada en la camara de descarga de fondo  en la zona de la presa</v>
          </cell>
          <cell r="D20" t="str">
            <v>un</v>
          </cell>
          <cell r="E20">
            <v>1</v>
          </cell>
          <cell r="F20">
            <v>0</v>
          </cell>
          <cell r="G20">
            <v>5207.33</v>
          </cell>
          <cell r="H20">
            <v>0</v>
          </cell>
          <cell r="I20">
            <v>5207.33</v>
          </cell>
        </row>
        <row r="21">
          <cell r="B21" t="str">
            <v>24.2</v>
          </cell>
          <cell r="C21" t="str">
            <v>Red Troncal de Fibra Óptica</v>
          </cell>
          <cell r="D21">
            <v>0</v>
          </cell>
          <cell r="E21">
            <v>0</v>
          </cell>
          <cell r="H21">
            <v>0</v>
          </cell>
          <cell r="I21">
            <v>32403.71</v>
          </cell>
        </row>
        <row r="22">
          <cell r="A22">
            <v>524</v>
          </cell>
          <cell r="B22" t="str">
            <v>24.2.2</v>
          </cell>
          <cell r="C22" t="str">
            <v>Un gabinete de distribución de fibra para la caseta de aducción de la presa</v>
          </cell>
          <cell r="D22" t="str">
            <v>un</v>
          </cell>
          <cell r="E22">
            <v>1</v>
          </cell>
          <cell r="F22">
            <v>0</v>
          </cell>
          <cell r="G22">
            <v>32403.71</v>
          </cell>
          <cell r="H22">
            <v>0</v>
          </cell>
          <cell r="I22">
            <v>32403.71</v>
          </cell>
        </row>
        <row r="23">
          <cell r="B23" t="str">
            <v>24.3</v>
          </cell>
          <cell r="C23" t="str">
            <v>Telefonos Tipo Industrial</v>
          </cell>
          <cell r="D23">
            <v>0</v>
          </cell>
          <cell r="E23">
            <v>0</v>
          </cell>
          <cell r="H23">
            <v>0</v>
          </cell>
          <cell r="I23">
            <v>14716.17</v>
          </cell>
        </row>
        <row r="24">
          <cell r="A24">
            <v>525</v>
          </cell>
          <cell r="B24" t="str">
            <v>24.3</v>
          </cell>
          <cell r="C24" t="str">
            <v>Telefono tipo Industrial con protección IP65, para montaje en muro</v>
          </cell>
          <cell r="D24" t="str">
            <v>un</v>
          </cell>
          <cell r="E24">
            <v>3</v>
          </cell>
          <cell r="F24">
            <v>0</v>
          </cell>
          <cell r="G24">
            <v>4905.3900000000003</v>
          </cell>
          <cell r="H24">
            <v>0</v>
          </cell>
          <cell r="I24">
            <v>14716.17</v>
          </cell>
        </row>
        <row r="25">
          <cell r="A25" t="str">
            <v>CABLEADO</v>
          </cell>
          <cell r="B25" t="str">
            <v>SUBTOTAL CABLEADO ESTRUCTURADO Y RED TRONCAL DE FIBRA ÓPTICA</v>
          </cell>
          <cell r="H25">
            <v>0</v>
          </cell>
          <cell r="I25">
            <v>62741.869999999995</v>
          </cell>
        </row>
        <row r="27">
          <cell r="B27" t="str">
            <v xml:space="preserve">(*) </v>
          </cell>
          <cell r="C27" t="str">
            <v>Cada proponente utilizará el número de columnas necesarias para las monedas de la componente extranjera.</v>
          </cell>
        </row>
        <row r="29">
          <cell r="C29" t="str">
            <v>Ítems a los cuales se les debe adjuntar análisis de precios unitarios.</v>
          </cell>
        </row>
      </sheetData>
      <sheetData sheetId="12" refreshError="1">
        <row r="2">
          <cell r="B2" t="str">
            <v>PROYECTO HIDROELÉCTRICO PORCE III</v>
          </cell>
        </row>
        <row r="4">
          <cell r="B4" t="str">
            <v>PROCESO DE LICITACIÓN No. PC - 009013</v>
          </cell>
        </row>
        <row r="5">
          <cell r="B5" t="str">
            <v xml:space="preserve">CONSTRUCCIÓN DE LA PRESA Y OBRAS ASOCIADAS </v>
          </cell>
        </row>
        <row r="7">
          <cell r="B7" t="str">
            <v>FORMULARIO DE LA PROPUESTA</v>
          </cell>
        </row>
        <row r="9">
          <cell r="B9" t="str">
            <v>FORMULARIO 17 - LISTA DE CANTIDADES DE OBRA Y PRECIOS UNITARIOS</v>
          </cell>
        </row>
        <row r="12">
          <cell r="C12" t="str">
            <v xml:space="preserve">FRENTE DE OBRA: </v>
          </cell>
          <cell r="D12" t="str">
            <v>MONTAJE DE EQUIPOS</v>
          </cell>
        </row>
        <row r="14">
          <cell r="B14" t="str">
            <v>Ítem No</v>
          </cell>
          <cell r="C14" t="str">
            <v>Descripción</v>
          </cell>
          <cell r="D14" t="str">
            <v>Unidad</v>
          </cell>
          <cell r="E14" t="str">
            <v>Cantidad</v>
          </cell>
          <cell r="F14" t="str">
            <v>Precio unitario</v>
          </cell>
          <cell r="H14" t="str">
            <v>Precio total</v>
          </cell>
        </row>
        <row r="15">
          <cell r="F15" t="str">
            <v>Componente Nacional               ($ Col.)</v>
          </cell>
          <cell r="G15" t="str">
            <v>Componente Extranjera (*)</v>
          </cell>
          <cell r="H15" t="str">
            <v>Componente Nacional                        ($ Col.)</v>
          </cell>
          <cell r="I15" t="str">
            <v>Componente Extranjera (*)</v>
          </cell>
        </row>
        <row r="16">
          <cell r="B16" t="str">
            <v>25</v>
          </cell>
          <cell r="C16" t="str">
            <v>MONTAJE DE LOS EQUIPOS EN LA PRESA Y OBRAS ANEXAS</v>
          </cell>
          <cell r="D16">
            <v>0</v>
          </cell>
          <cell r="E16">
            <v>0</v>
          </cell>
          <cell r="H16">
            <v>12935682009.6</v>
          </cell>
          <cell r="I16">
            <v>1347466.87</v>
          </cell>
        </row>
        <row r="17">
          <cell r="B17" t="str">
            <v>25.1</v>
          </cell>
          <cell r="C17" t="str">
            <v>Aducción</v>
          </cell>
          <cell r="D17">
            <v>0</v>
          </cell>
          <cell r="E17">
            <v>0</v>
          </cell>
          <cell r="H17">
            <v>1711291891.2</v>
          </cell>
          <cell r="I17">
            <v>178259.57</v>
          </cell>
        </row>
        <row r="18">
          <cell r="A18">
            <v>526</v>
          </cell>
          <cell r="B18" t="str">
            <v>25.1.1</v>
          </cell>
          <cell r="C18" t="str">
            <v>Compuertas del túnel de aducción incluyendo los sistemas de by-pass y aireación</v>
          </cell>
          <cell r="D18" t="str">
            <v>s.g.</v>
          </cell>
          <cell r="E18">
            <v>1</v>
          </cell>
          <cell r="F18">
            <v>247764672</v>
          </cell>
          <cell r="G18">
            <v>25808.82</v>
          </cell>
          <cell r="H18">
            <v>247764672</v>
          </cell>
          <cell r="I18">
            <v>25808.82</v>
          </cell>
        </row>
        <row r="19">
          <cell r="A19">
            <v>527</v>
          </cell>
          <cell r="B19" t="str">
            <v>25.1.2</v>
          </cell>
          <cell r="C19" t="str">
            <v>Blindaje del túnel de aducción</v>
          </cell>
          <cell r="D19" t="str">
            <v>s.g.</v>
          </cell>
          <cell r="E19">
            <v>1</v>
          </cell>
          <cell r="F19">
            <v>1179727795.2</v>
          </cell>
          <cell r="G19">
            <v>122888.31</v>
          </cell>
          <cell r="H19">
            <v>1179727795.2</v>
          </cell>
          <cell r="I19">
            <v>122888.31</v>
          </cell>
        </row>
        <row r="20">
          <cell r="A20">
            <v>528</v>
          </cell>
          <cell r="B20" t="str">
            <v>25.1.3</v>
          </cell>
          <cell r="C20" t="str">
            <v>Ascensor de piñón y cremallera en el pozo de acceso</v>
          </cell>
          <cell r="D20" t="str">
            <v>s.g.</v>
          </cell>
          <cell r="E20">
            <v>1</v>
          </cell>
          <cell r="F20">
            <v>100320614.40000001</v>
          </cell>
          <cell r="G20">
            <v>10450.06</v>
          </cell>
          <cell r="H20">
            <v>100320614.40000001</v>
          </cell>
          <cell r="I20">
            <v>10450.06</v>
          </cell>
        </row>
        <row r="21">
          <cell r="A21">
            <v>529</v>
          </cell>
          <cell r="B21" t="str">
            <v>25.1.4</v>
          </cell>
          <cell r="C21" t="str">
            <v>Polipasto monorriel en la caseta superior</v>
          </cell>
          <cell r="D21" t="str">
            <v>s.g.</v>
          </cell>
          <cell r="E21">
            <v>1</v>
          </cell>
          <cell r="F21">
            <v>65485804.799999997</v>
          </cell>
          <cell r="G21">
            <v>6821.44</v>
          </cell>
          <cell r="H21">
            <v>65485804.799999997</v>
          </cell>
          <cell r="I21">
            <v>6821.44</v>
          </cell>
        </row>
        <row r="22">
          <cell r="A22">
            <v>530</v>
          </cell>
          <cell r="B22" t="str">
            <v>25.1.5</v>
          </cell>
          <cell r="C22" t="str">
            <v>Puente grúa en la cámara seca</v>
          </cell>
          <cell r="D22" t="str">
            <v>s.g.</v>
          </cell>
          <cell r="E22">
            <v>1</v>
          </cell>
          <cell r="F22">
            <v>117993004.8</v>
          </cell>
          <cell r="G22">
            <v>12290.94</v>
          </cell>
          <cell r="H22">
            <v>117993004.8</v>
          </cell>
          <cell r="I22">
            <v>12290.94</v>
          </cell>
        </row>
        <row r="23">
          <cell r="A23">
            <v>531</v>
          </cell>
          <cell r="B23" t="str">
            <v>25.2</v>
          </cell>
          <cell r="C23" t="str">
            <v>Rejas de la captación</v>
          </cell>
          <cell r="D23" t="str">
            <v>s.g.</v>
          </cell>
          <cell r="E23">
            <v>1</v>
          </cell>
          <cell r="F23">
            <v>227465779.19999999</v>
          </cell>
          <cell r="G23">
            <v>23694.35</v>
          </cell>
          <cell r="H23">
            <v>227465779.19999999</v>
          </cell>
          <cell r="I23">
            <v>23694.35</v>
          </cell>
        </row>
        <row r="24">
          <cell r="A24">
            <v>532</v>
          </cell>
          <cell r="B24" t="str">
            <v>25.3</v>
          </cell>
          <cell r="C24" t="str">
            <v>Compuerta pivotada para la ventana 1 del túnel</v>
          </cell>
          <cell r="D24" t="str">
            <v>s.g.</v>
          </cell>
          <cell r="E24">
            <v>1</v>
          </cell>
          <cell r="F24">
            <v>119692108.8</v>
          </cell>
          <cell r="G24">
            <v>12467.93</v>
          </cell>
          <cell r="H24">
            <v>119692108.8</v>
          </cell>
          <cell r="I24">
            <v>12467.93</v>
          </cell>
        </row>
        <row r="25">
          <cell r="B25" t="str">
            <v>25.4</v>
          </cell>
          <cell r="C25" t="str">
            <v>Vertedero</v>
          </cell>
          <cell r="D25">
            <v>0</v>
          </cell>
          <cell r="E25">
            <v>0</v>
          </cell>
          <cell r="H25">
            <v>3224788627.2000003</v>
          </cell>
          <cell r="I25">
            <v>335915.48000000004</v>
          </cell>
        </row>
        <row r="26">
          <cell r="A26">
            <v>533</v>
          </cell>
          <cell r="B26" t="str">
            <v>25.4.1</v>
          </cell>
          <cell r="C26" t="str">
            <v>Compuertas radiales de vertedero con solapa</v>
          </cell>
          <cell r="D26" t="str">
            <v>s.g.</v>
          </cell>
          <cell r="E26">
            <v>1</v>
          </cell>
          <cell r="F26">
            <v>1375155763.2</v>
          </cell>
          <cell r="G26">
            <v>143245.39000000001</v>
          </cell>
          <cell r="H26">
            <v>1375155763.2</v>
          </cell>
          <cell r="I26">
            <v>143245.39000000001</v>
          </cell>
        </row>
        <row r="27">
          <cell r="A27">
            <v>534</v>
          </cell>
          <cell r="B27" t="str">
            <v>25.4.2</v>
          </cell>
          <cell r="C27" t="str">
            <v>Compuertas radiales de vertedero sin solapa</v>
          </cell>
          <cell r="D27" t="str">
            <v>s.g.</v>
          </cell>
          <cell r="E27">
            <v>1</v>
          </cell>
          <cell r="F27">
            <v>1323582182.4000001</v>
          </cell>
          <cell r="G27">
            <v>137873.14000000001</v>
          </cell>
          <cell r="H27">
            <v>1323582182.4000001</v>
          </cell>
          <cell r="I27">
            <v>137873.14000000001</v>
          </cell>
        </row>
        <row r="28">
          <cell r="A28">
            <v>535</v>
          </cell>
          <cell r="B28" t="str">
            <v>25.4.3</v>
          </cell>
          <cell r="C28" t="str">
            <v xml:space="preserve">Compuerta auxiliar de vertedero </v>
          </cell>
          <cell r="D28" t="str">
            <v>s.g.</v>
          </cell>
          <cell r="E28">
            <v>1</v>
          </cell>
          <cell r="F28">
            <v>526050681.60000002</v>
          </cell>
          <cell r="G28">
            <v>54796.95</v>
          </cell>
          <cell r="H28">
            <v>526050681.60000002</v>
          </cell>
          <cell r="I28">
            <v>54796.95</v>
          </cell>
        </row>
        <row r="29">
          <cell r="B29" t="str">
            <v>25.5</v>
          </cell>
          <cell r="C29" t="str">
            <v>Descarga de fondo y sistema de caudal ecológico</v>
          </cell>
          <cell r="D29">
            <v>0</v>
          </cell>
          <cell r="E29">
            <v>0</v>
          </cell>
          <cell r="H29">
            <v>1354094707.2</v>
          </cell>
          <cell r="I29">
            <v>141051.52999999997</v>
          </cell>
        </row>
        <row r="30">
          <cell r="A30">
            <v>536</v>
          </cell>
          <cell r="B30" t="str">
            <v>25.5.1</v>
          </cell>
          <cell r="C30" t="str">
            <v>Compuerta radial de operación de la descarga de fondo</v>
          </cell>
          <cell r="D30" t="str">
            <v>s.g.</v>
          </cell>
          <cell r="E30">
            <v>1</v>
          </cell>
          <cell r="F30">
            <v>265735084.80000001</v>
          </cell>
          <cell r="G30">
            <v>27680.74</v>
          </cell>
          <cell r="H30">
            <v>265735084.80000001</v>
          </cell>
          <cell r="I30">
            <v>27680.74</v>
          </cell>
        </row>
        <row r="31">
          <cell r="A31">
            <v>537</v>
          </cell>
          <cell r="B31" t="str">
            <v>25.5.2</v>
          </cell>
          <cell r="C31" t="str">
            <v>Compuerta deslizante de guarda de la descarga de fondo</v>
          </cell>
          <cell r="D31" t="str">
            <v>s.g.</v>
          </cell>
          <cell r="E31">
            <v>1</v>
          </cell>
          <cell r="F31">
            <v>188583379.19999999</v>
          </cell>
          <cell r="G31">
            <v>19644.099999999999</v>
          </cell>
          <cell r="H31">
            <v>188583379.19999999</v>
          </cell>
          <cell r="I31">
            <v>19644.099999999999</v>
          </cell>
        </row>
        <row r="32">
          <cell r="A32">
            <v>538</v>
          </cell>
          <cell r="B32" t="str">
            <v>25.5.3</v>
          </cell>
          <cell r="C32" t="str">
            <v>Blindaje de la descarga de fondo</v>
          </cell>
          <cell r="D32" t="str">
            <v>s.g.</v>
          </cell>
          <cell r="E32">
            <v>1</v>
          </cell>
          <cell r="F32">
            <v>632220326.39999998</v>
          </cell>
          <cell r="G32">
            <v>65856.28</v>
          </cell>
          <cell r="H32">
            <v>632220326.39999998</v>
          </cell>
          <cell r="I32">
            <v>65856.28</v>
          </cell>
        </row>
        <row r="33">
          <cell r="A33">
            <v>539</v>
          </cell>
          <cell r="B33" t="str">
            <v>25.5.4</v>
          </cell>
          <cell r="C33" t="str">
            <v>Sistema de caudal ecológico</v>
          </cell>
          <cell r="D33" t="str">
            <v>s.g.</v>
          </cell>
          <cell r="E33">
            <v>1</v>
          </cell>
          <cell r="F33">
            <v>228473241.59999999</v>
          </cell>
          <cell r="G33">
            <v>23799.3</v>
          </cell>
          <cell r="H33">
            <v>228473241.59999999</v>
          </cell>
          <cell r="I33">
            <v>23799.3</v>
          </cell>
        </row>
        <row r="34">
          <cell r="A34">
            <v>540</v>
          </cell>
          <cell r="B34" t="str">
            <v>25.5.5</v>
          </cell>
          <cell r="C34" t="str">
            <v xml:space="preserve">Páneles y puerta de acceso a la cámara de la compuerta radial de la descarga de fondo y a la válvula Howell Bunger </v>
          </cell>
          <cell r="D34" t="str">
            <v>s.g.</v>
          </cell>
          <cell r="E34">
            <v>1</v>
          </cell>
          <cell r="F34">
            <v>39082675.200000003</v>
          </cell>
          <cell r="G34">
            <v>4071.11</v>
          </cell>
          <cell r="H34">
            <v>39082675.200000003</v>
          </cell>
          <cell r="I34">
            <v>4071.11</v>
          </cell>
        </row>
        <row r="35">
          <cell r="B35" t="str">
            <v>25.6</v>
          </cell>
          <cell r="C35" t="str">
            <v>Túnel de desviación</v>
          </cell>
          <cell r="D35">
            <v>0</v>
          </cell>
          <cell r="E35">
            <v>0</v>
          </cell>
          <cell r="H35">
            <v>735574848</v>
          </cell>
          <cell r="I35">
            <v>76622.38</v>
          </cell>
        </row>
        <row r="36">
          <cell r="A36">
            <v>541</v>
          </cell>
          <cell r="B36" t="str">
            <v>25.6.1</v>
          </cell>
          <cell r="C36" t="str">
            <v>Compuertas del túnel de desviación</v>
          </cell>
          <cell r="D36" t="str">
            <v>s.g.</v>
          </cell>
          <cell r="E36">
            <v>1</v>
          </cell>
          <cell r="F36">
            <v>283013798.39999998</v>
          </cell>
          <cell r="G36">
            <v>29480.6</v>
          </cell>
          <cell r="H36">
            <v>283013798.39999998</v>
          </cell>
          <cell r="I36">
            <v>29480.6</v>
          </cell>
        </row>
        <row r="37">
          <cell r="A37">
            <v>542</v>
          </cell>
          <cell r="B37" t="str">
            <v>25.6.2</v>
          </cell>
          <cell r="C37" t="str">
            <v>Blindaje del túnel de desviación</v>
          </cell>
          <cell r="D37" t="str">
            <v>s.g.</v>
          </cell>
          <cell r="E37">
            <v>1</v>
          </cell>
          <cell r="F37">
            <v>452561049.60000002</v>
          </cell>
          <cell r="G37">
            <v>47141.78</v>
          </cell>
          <cell r="H37">
            <v>452561049.60000002</v>
          </cell>
          <cell r="I37">
            <v>47141.78</v>
          </cell>
        </row>
        <row r="38">
          <cell r="B38" t="str">
            <v>25.7</v>
          </cell>
          <cell r="C38" t="str">
            <v>Presa</v>
          </cell>
          <cell r="D38">
            <v>0</v>
          </cell>
          <cell r="H38">
            <v>5562774048</v>
          </cell>
          <cell r="I38">
            <v>579455.63</v>
          </cell>
        </row>
        <row r="39">
          <cell r="A39">
            <v>543</v>
          </cell>
          <cell r="B39" t="str">
            <v>25.7.1</v>
          </cell>
          <cell r="C39" t="str">
            <v>Sistema eléctrico de auxiliares</v>
          </cell>
          <cell r="D39" t="str">
            <v>s.g.</v>
          </cell>
          <cell r="E39">
            <v>1</v>
          </cell>
          <cell r="F39">
            <v>3382414329.5999999</v>
          </cell>
          <cell r="G39">
            <v>352334.83</v>
          </cell>
          <cell r="H39">
            <v>3382414329.5999999</v>
          </cell>
          <cell r="I39">
            <v>352334.83</v>
          </cell>
        </row>
        <row r="40">
          <cell r="A40">
            <v>544</v>
          </cell>
          <cell r="B40" t="str">
            <v>25.7.2</v>
          </cell>
          <cell r="C40" t="str">
            <v>Planta diesel de emergencia</v>
          </cell>
          <cell r="D40" t="str">
            <v>s.g.</v>
          </cell>
          <cell r="E40">
            <v>1</v>
          </cell>
          <cell r="F40">
            <v>234471360</v>
          </cell>
          <cell r="G40">
            <v>24424.1</v>
          </cell>
          <cell r="H40">
            <v>234471360</v>
          </cell>
          <cell r="I40">
            <v>24424.1</v>
          </cell>
        </row>
        <row r="41">
          <cell r="A41">
            <v>545</v>
          </cell>
          <cell r="B41" t="str">
            <v>25.7.3</v>
          </cell>
          <cell r="C41" t="str">
            <v>Sistema de potencia ininterrumpida (UPS)</v>
          </cell>
          <cell r="D41" t="str">
            <v>s.g.</v>
          </cell>
          <cell r="E41">
            <v>1</v>
          </cell>
          <cell r="F41">
            <v>125180524.8</v>
          </cell>
          <cell r="G41">
            <v>13039.64</v>
          </cell>
          <cell r="H41">
            <v>125180524.8</v>
          </cell>
          <cell r="I41">
            <v>13039.64</v>
          </cell>
        </row>
        <row r="42">
          <cell r="A42">
            <v>546</v>
          </cell>
          <cell r="B42" t="str">
            <v>25.7.4</v>
          </cell>
          <cell r="C42" t="str">
            <v>Red de control</v>
          </cell>
          <cell r="D42" t="str">
            <v>s.g.</v>
          </cell>
          <cell r="E42">
            <v>1</v>
          </cell>
          <cell r="F42">
            <v>473134080</v>
          </cell>
          <cell r="G42">
            <v>49284.800000000003</v>
          </cell>
          <cell r="H42">
            <v>473134080</v>
          </cell>
          <cell r="I42">
            <v>49284.800000000003</v>
          </cell>
        </row>
        <row r="43">
          <cell r="A43">
            <v>547</v>
          </cell>
          <cell r="B43" t="str">
            <v>25.7.5</v>
          </cell>
          <cell r="C43" t="str">
            <v>Sistema de vigilancia</v>
          </cell>
          <cell r="D43" t="str">
            <v>s.g.</v>
          </cell>
          <cell r="E43">
            <v>1</v>
          </cell>
          <cell r="F43">
            <v>573892051.20000005</v>
          </cell>
          <cell r="G43">
            <v>59780.42</v>
          </cell>
          <cell r="H43">
            <v>573892051.20000005</v>
          </cell>
          <cell r="I43">
            <v>59780.42</v>
          </cell>
        </row>
        <row r="44">
          <cell r="A44">
            <v>548</v>
          </cell>
          <cell r="B44" t="str">
            <v>25.7.6</v>
          </cell>
          <cell r="C44" t="str">
            <v>Sistema de protección contra incendio</v>
          </cell>
          <cell r="D44" t="str">
            <v>s.g.</v>
          </cell>
          <cell r="E44">
            <v>1</v>
          </cell>
          <cell r="F44">
            <v>773681702.39999998</v>
          </cell>
          <cell r="G44">
            <v>80591.839999999997</v>
          </cell>
          <cell r="H44">
            <v>773681702.39999998</v>
          </cell>
          <cell r="I44">
            <v>80591.839999999997</v>
          </cell>
        </row>
        <row r="45">
          <cell r="A45" t="str">
            <v>MONT_EQU</v>
          </cell>
          <cell r="B45" t="str">
            <v>SUBTOTAL MONTAJE DE EQUIPOS</v>
          </cell>
          <cell r="H45">
            <v>12935682009.6</v>
          </cell>
          <cell r="I45">
            <v>1347466.87</v>
          </cell>
        </row>
        <row r="47">
          <cell r="B47" t="str">
            <v xml:space="preserve">(*) </v>
          </cell>
          <cell r="C47" t="str">
            <v>Cada proponente utilizará el número de columnas necesarias para las monedas de la componente extranjera.</v>
          </cell>
        </row>
        <row r="49">
          <cell r="C49" t="str">
            <v>Ítems a los cuales se les debe adjuntar análisis de precios unitarios.</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FORMULARIO AIU"/>
      <sheetName val="PRESTA"/>
      <sheetName val="BASE CTOS"/>
      <sheetName val="COLECTOR FINAL"/>
      <sheetName val="APU COLECTOR FINAL"/>
      <sheetName val=" PTAR DONMATIAS"/>
      <sheetName val="APU PTAR"/>
      <sheetName val="Hoja1"/>
      <sheetName val="Hoja2"/>
      <sheetName val="Hoja3"/>
      <sheetName val="Solicitud"/>
      <sheetName val="ID-01A"/>
      <sheetName val="ID-01B"/>
      <sheetName val="ID-01C"/>
      <sheetName val="ID-01D"/>
      <sheetName val="ID-01E"/>
      <sheetName val="ID-01F"/>
      <sheetName val="ID-02"/>
      <sheetName val="ID-03"/>
      <sheetName val="ID-05"/>
      <sheetName val="ID-06"/>
      <sheetName val="PE-01"/>
      <sheetName val="PE-02B"/>
      <sheetName val="PE-03"/>
      <sheetName val="PE-04"/>
      <sheetName val="PE-05A"/>
      <sheetName val="PE-05B"/>
      <sheetName val="PE-06"/>
      <sheetName val="PE-07B"/>
      <sheetName val="PE-07C"/>
      <sheetName val="PE-08A"/>
      <sheetName val="PE-08B"/>
      <sheetName val="PE-09(a)"/>
      <sheetName val="PE-09(b)"/>
      <sheetName val="PE-09(c)"/>
      <sheetName val="PE-10"/>
      <sheetName val="FS-01(h)"/>
      <sheetName val="FS-02"/>
      <sheetName val="FS-03"/>
      <sheetName val="FF-01"/>
      <sheetName val="FS-01(h) (2)"/>
      <sheetName val="FS-02 (2)"/>
      <sheetName val="FF-01 (2)"/>
      <sheetName val="POI Físico"/>
      <sheetName val="POI Financiero"/>
      <sheetName val="FLUJO DE FONDOS "/>
      <sheetName val="AIU"/>
      <sheetName val="PRESTACIONES"/>
      <sheetName val="BASE SALARIOS"/>
      <sheetName val="BASE CONCRETOS"/>
      <sheetName val="CUADRO RESUMEN"/>
      <sheetName val="PRESUPUESTO"/>
      <sheetName val="APU"/>
    </sheet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FORMULARIO AIU"/>
      <sheetName val="PRESTA"/>
      <sheetName val="BASE CTOS"/>
      <sheetName val="COLECTOR FINAL"/>
      <sheetName val="APU COLECTOR FINAL"/>
      <sheetName val=" PTAR DONMATIAS"/>
      <sheetName val="APU PTAR"/>
      <sheetName val="Hoja1"/>
      <sheetName val="Hoja2"/>
      <sheetName val="Hoja3"/>
      <sheetName val="Solicitud"/>
      <sheetName val="ID-01A"/>
      <sheetName val="ID-01B"/>
      <sheetName val="ID-01C"/>
      <sheetName val="ID-01D"/>
      <sheetName val="ID-01E"/>
      <sheetName val="ID-01F"/>
      <sheetName val="ID-02"/>
      <sheetName val="ID-03"/>
      <sheetName val="ID-05"/>
      <sheetName val="ID-06"/>
      <sheetName val="PE-01"/>
      <sheetName val="PE-02B"/>
      <sheetName val="PE-03"/>
      <sheetName val="PE-04"/>
      <sheetName val="PE-05A"/>
      <sheetName val="PE-05B"/>
      <sheetName val="PE-06"/>
      <sheetName val="PE-07B"/>
      <sheetName val="PE-07C"/>
      <sheetName val="PE-08A"/>
      <sheetName val="PE-08B"/>
      <sheetName val="PE-09(a)"/>
      <sheetName val="PE-09(b)"/>
      <sheetName val="PE-09(c)"/>
      <sheetName val="PE-10"/>
      <sheetName val="FS-01(h)"/>
      <sheetName val="FS-02"/>
      <sheetName val="FS-03"/>
      <sheetName val="FF-01"/>
      <sheetName val="FS-01(h) (2)"/>
      <sheetName val="FS-02 (2)"/>
      <sheetName val="FF-01 (2)"/>
      <sheetName val="POI Físico"/>
      <sheetName val="POI Financiero"/>
      <sheetName val="FLUJO DE FONDOS "/>
      <sheetName val="AIU"/>
      <sheetName val="PRESTACIONES"/>
      <sheetName val="BASE SALARIOS"/>
      <sheetName val="BASE CONCRETOS"/>
      <sheetName val="CUADRO RESUMEN"/>
      <sheetName val="PRESUPUESTO"/>
      <sheetName val="APU"/>
    </sheet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CIONES"/>
      <sheetName val="BASE CTOS"/>
      <sheetName val="BASE"/>
      <sheetName val="ALCANTARILLADO"/>
      <sheetName val="APU REDES ALDO "/>
    </sheetNames>
    <sheetDataSet>
      <sheetData sheetId="0" refreshError="1"/>
      <sheetData sheetId="1" refreshError="1"/>
      <sheetData sheetId="2"/>
      <sheetData sheetId="3"/>
      <sheetData sheetId="4" refreshError="1"/>
      <sheetData sheetId="5"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CIONES"/>
      <sheetName val="BASE CTOS"/>
      <sheetName val="BASE"/>
      <sheetName val="ALCANTARILLADO"/>
      <sheetName val="APU REDES ALDO "/>
    </sheetNames>
    <sheetDataSet>
      <sheetData sheetId="0" refreshError="1"/>
      <sheetData sheetId="1" refreshError="1"/>
      <sheetData sheetId="2"/>
      <sheetData sheetId="3"/>
      <sheetData sheetId="4" refreshError="1"/>
      <sheetData sheetId="5"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ACUEDUCTO"/>
    </sheetNames>
    <sheetDataSet>
      <sheetData sheetId="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NCO_COMP"/>
      <sheetName val="FORMULARIO 22.1 RESUMEN"/>
      <sheetName val="OB_CIV_TUNEL_VIAL"/>
      <sheetName val="INST_ELEC_TUNEL"/>
      <sheetName val="EQ_MEC_TUNEL_VIAL"/>
      <sheetName val="VIAS_INDUSTRIALES"/>
      <sheetName val="EXP_BODEG_TALLERES"/>
      <sheetName val="DESVIACION"/>
      <sheetName val="PA-CA-ATAGUIA"/>
      <sheetName val="EQ_DESV_DF"/>
      <sheetName val="PRESA-OB-ANEXAS"/>
      <sheetName val="VERTEDERO"/>
      <sheetName val="DESCARGA-INTERM"/>
      <sheetName val="EQ_PR_VE_DI"/>
      <sheetName val="CAPTACION"/>
      <sheetName val="TUNELES Y POZOS"/>
      <sheetName val="GAL-POZO-COMP"/>
      <sheetName val="POZOS-COMPUERTAS"/>
      <sheetName val="EQ_CAPTACION"/>
      <sheetName val="BLINDAJES"/>
      <sheetName val="T_DE_ACCESO"/>
      <sheetName val="GALERIAS_CONSTR"/>
      <sheetName val="CAVERNA_C_DE_M "/>
      <sheetName val="GALERIA-BARRAS"/>
      <sheetName val="TUNEL-EVAC-AIREAC"/>
      <sheetName val="CAVERNA_TRANSF"/>
      <sheetName val="GALERIA-ACCESO"/>
      <sheetName val="POZO_HUMO"/>
      <sheetName val="POZO-CABLES"/>
      <sheetName val="OBRAS-SALIDA-CABLES"/>
      <sheetName val="TUNELES-ASPIRACION"/>
      <sheetName val="ALMENARAS"/>
      <sheetName val="TUNELES-DESCARGA"/>
      <sheetName val="OBRAS-DESCARGAS"/>
      <sheetName val="EQ_DESCARGAS"/>
    </sheetNames>
    <sheetDataSet>
      <sheetData sheetId="0">
        <row r="4">
          <cell r="B4" t="str">
            <v>CÓDIGO</v>
          </cell>
          <cell r="C4" t="str">
            <v>DESCRIÇÃO</v>
          </cell>
          <cell r="D4" t="str">
            <v>UNID</v>
          </cell>
          <cell r="E4" t="str">
            <v>VALORUNITÁRIO</v>
          </cell>
        </row>
        <row r="6">
          <cell r="B6" t="str">
            <v>CÓDIGO</v>
          </cell>
          <cell r="C6" t="str">
            <v>COMPOSIÇÕES - 1. ACTIVIDADES GENERALES</v>
          </cell>
        </row>
        <row r="7">
          <cell r="C7" t="str">
            <v>OBRA: DESVIACIÓN DEL RÍO, DESCARGA DE FONDO Y TAPONES DE CONCRETO</v>
          </cell>
        </row>
        <row r="8">
          <cell r="B8" t="str">
            <v>PR01485AI9000</v>
          </cell>
          <cell r="C8" t="str">
            <v xml:space="preserve">DESVÍO DEL RÍO CAUCA </v>
          </cell>
          <cell r="D8" t="str">
            <v>gl</v>
          </cell>
          <cell r="E8">
            <v>22937021453</v>
          </cell>
        </row>
        <row r="9">
          <cell r="B9" t="str">
            <v>PR01485AI9002</v>
          </cell>
          <cell r="C9" t="str">
            <v>OPERACIÓN Y CIERRE DE LOS TÚNELES DE DESVIACIÓN Y  LLENADO DEL EMBALSE</v>
          </cell>
          <cell r="D9" t="str">
            <v>gl</v>
          </cell>
          <cell r="E9">
            <v>213326123</v>
          </cell>
        </row>
        <row r="10">
          <cell r="C10" t="str">
            <v>OBRA: PREATAGUÍAS, CONTRAATAGUÍA Y ATAGUÍA</v>
          </cell>
        </row>
        <row r="11">
          <cell r="B11" t="str">
            <v>PR01485AI9004</v>
          </cell>
          <cell r="C11" t="str">
            <v>CONSTRUCCIÓN Y MANTENIMIENTO DE LAS PREATAGUÍAS</v>
          </cell>
          <cell r="D11" t="str">
            <v>gl</v>
          </cell>
          <cell r="E11">
            <v>12321731594</v>
          </cell>
        </row>
        <row r="12">
          <cell r="B12" t="str">
            <v>PR01485AI9006</v>
          </cell>
          <cell r="C12" t="str">
            <v>CONSTRUCCIÓN Y MANTENIMIENTO DE LA CONTRAATAGUÍA</v>
          </cell>
          <cell r="D12" t="str">
            <v>gl</v>
          </cell>
          <cell r="E12">
            <v>5512083263</v>
          </cell>
        </row>
        <row r="13">
          <cell r="C13" t="str">
            <v>OBRA: PRESA Y OBRAS ANEXAS</v>
          </cell>
        </row>
        <row r="14">
          <cell r="B14" t="str">
            <v>PR01485AI9008</v>
          </cell>
          <cell r="C14" t="str">
            <v xml:space="preserve">CONTROL DE AGUAS EN OBRAS SUPERFICIALES Y DESECADO DE FUNDACIONES EN PRESA, ATAGUÍA Y CONTRAATAGUÍA, ZONAS DE ACOPIO Y DE DEPÓSITO Y DEMÁS ESTRUCTURAS DEL PROYECTO </v>
          </cell>
          <cell r="D14" t="str">
            <v>gl</v>
          </cell>
          <cell r="E14">
            <v>36800540599</v>
          </cell>
        </row>
        <row r="15">
          <cell r="C15" t="str">
            <v>OBRA: VERTEDERO Y OBRAS ANEXAS</v>
          </cell>
        </row>
        <row r="16">
          <cell r="B16" t="str">
            <v>PR01485AI9010</v>
          </cell>
          <cell r="C16" t="str">
            <v>CONTROL DE AGUAS EN OBRAS SUPERFICIALES Y DESECADO DE FUNDACIONES EN VERTEDERO, CAPTACIONES Y OBRAS ASOCIADAS.</v>
          </cell>
          <cell r="D16" t="str">
            <v>gl</v>
          </cell>
          <cell r="E16">
            <v>4583628414</v>
          </cell>
        </row>
        <row r="17">
          <cell r="C17" t="str">
            <v>OBRA: TÚNELES DE CARGA</v>
          </cell>
        </row>
        <row r="18">
          <cell r="B18" t="str">
            <v>PR01485AI9012</v>
          </cell>
          <cell r="C18" t="str">
            <v>CONTROL DE AGUAS EN EXCAVACIONES SUBTERRÁNEAS DE TÚNELES DE CONDUCCIÓN SUPERIORES E INFERIORES, Y POZOS DE PRESIÓN Y DE COMPUERTAS.</v>
          </cell>
          <cell r="D18" t="str">
            <v>gl</v>
          </cell>
          <cell r="E18">
            <v>2962416173</v>
          </cell>
        </row>
        <row r="19">
          <cell r="C19" t="str">
            <v>OBRA: CAVERNA DE CASA DE MÁQUINAS, GALERÍA DE  BARRAS Y TÚNEL DE EVACUACIÓN</v>
          </cell>
          <cell r="D19" t="str">
            <v/>
          </cell>
        </row>
        <row r="20">
          <cell r="B20" t="str">
            <v>PR01485AI9014</v>
          </cell>
          <cell r="C20" t="str">
            <v>CONTROL DE AGUAS EN EXCAVACIONES SUBTERRÁNEAS DE CAVERNAS DE CASA DE MÁQUINAS, DE TRANSFORMADORES Y DE ALMENARAS, TÚNEL DE ACCESO Y GALERÍAS DE CONSTRUCCIÓN, DE AIREACIÓN Y DE CABLES</v>
          </cell>
          <cell r="D20" t="str">
            <v>gl</v>
          </cell>
          <cell r="E20">
            <v>8350760033</v>
          </cell>
        </row>
        <row r="21">
          <cell r="C21" t="str">
            <v>OBRA: TÚNELES  DE DESCARGA</v>
          </cell>
        </row>
        <row r="22">
          <cell r="B22" t="str">
            <v>PR01485AI9016</v>
          </cell>
          <cell r="C22" t="str">
            <v>CONTROL DE AGUAS EN EXCAVACIONES SUBTERRÁNEAS DE TÚNELES DE DESCARGA</v>
          </cell>
          <cell r="D22" t="str">
            <v>gl</v>
          </cell>
          <cell r="E22">
            <v>5477127216</v>
          </cell>
        </row>
        <row r="24">
          <cell r="B24" t="str">
            <v>CÓDIGO</v>
          </cell>
          <cell r="C24" t="str">
            <v>COMPOSIÇÕES - 2. EXCAVACIONES EXTERIORES</v>
          </cell>
        </row>
        <row r="25">
          <cell r="C25" t="str">
            <v>OBRA: VÍAS DE ACCESO</v>
          </cell>
        </row>
        <row r="26">
          <cell r="C26" t="str">
            <v>FRENTE: PLAZOLETAS DEL TÚNEL VIAL</v>
          </cell>
        </row>
        <row r="27">
          <cell r="B27" t="str">
            <v>PR01485AI5000</v>
          </cell>
          <cell r="C27" t="str">
            <v>EXCAVACIONES EXTERIORES EN MATERIAL COMÚN</v>
          </cell>
          <cell r="D27" t="str">
            <v>m3</v>
          </cell>
          <cell r="E27">
            <v>15594</v>
          </cell>
        </row>
        <row r="28">
          <cell r="B28" t="str">
            <v>PR01485AI5002</v>
          </cell>
          <cell r="C28" t="str">
            <v>EXCAVACIONES EXTERIORES EN ROCA</v>
          </cell>
          <cell r="D28" t="str">
            <v>m3</v>
          </cell>
          <cell r="E28">
            <v>27258</v>
          </cell>
        </row>
        <row r="29">
          <cell r="C29" t="str">
            <v>FRENTE: OBRAS CIVILES SISTEMA CONTRA INCENDIO DEL TUNEL VIAL (KM 12+000)</v>
          </cell>
        </row>
        <row r="30">
          <cell r="B30" t="str">
            <v>PR01485AI5004</v>
          </cell>
          <cell r="C30" t="str">
            <v>EXCAVACIONES EXTERIORES EN MATERIAL COMÚN</v>
          </cell>
          <cell r="D30" t="str">
            <v>m3</v>
          </cell>
          <cell r="E30">
            <v>15285</v>
          </cell>
        </row>
        <row r="31">
          <cell r="B31" t="str">
            <v>PR01485AI5006</v>
          </cell>
          <cell r="C31" t="str">
            <v>EXCAVACIÓN ESTRUCTURAL EN MATERIAL COMÚN</v>
          </cell>
          <cell r="D31" t="str">
            <v>m3</v>
          </cell>
          <cell r="E31">
            <v>15261</v>
          </cell>
        </row>
        <row r="32">
          <cell r="C32" t="str">
            <v>FRENTE: VÍA INDUSTRIAL 1 A LOS SITIOS DE ACOPIO Y DE DEPÓSITO</v>
          </cell>
        </row>
        <row r="33">
          <cell r="B33" t="str">
            <v>PR01485AI5008</v>
          </cell>
          <cell r="C33" t="str">
            <v>EXCAVACIÓN EXTERIOR EN MATERIAL COMÚN</v>
          </cell>
          <cell r="D33" t="str">
            <v>m3</v>
          </cell>
          <cell r="E33">
            <v>14615</v>
          </cell>
        </row>
        <row r="34">
          <cell r="B34" t="str">
            <v>PR01485AI5010</v>
          </cell>
          <cell r="C34" t="str">
            <v>EXCAVACIÓN EXTERIOR EN ROCA</v>
          </cell>
          <cell r="D34" t="str">
            <v>m3</v>
          </cell>
          <cell r="E34">
            <v>27905</v>
          </cell>
        </row>
        <row r="35">
          <cell r="B35" t="str">
            <v>PR01485AI5012</v>
          </cell>
          <cell r="C35" t="str">
            <v>REMOCIÓN DE DERRUMBES EN MATERIAL COMÚN</v>
          </cell>
          <cell r="D35" t="str">
            <v>m3</v>
          </cell>
          <cell r="E35">
            <v>13835</v>
          </cell>
        </row>
        <row r="36">
          <cell r="B36" t="str">
            <v>PR01485AI5014</v>
          </cell>
          <cell r="C36" t="str">
            <v>REMOCIÓN DE DERRUMBES EN ROCA</v>
          </cell>
          <cell r="D36" t="str">
            <v>m3</v>
          </cell>
          <cell r="E36">
            <v>21381</v>
          </cell>
        </row>
        <row r="37">
          <cell r="C37" t="str">
            <v>FRENTE: VÍA INDUSTRIAL 2 A LOS SITIOS DE ACOPIO Y DE DEPÓSITO</v>
          </cell>
        </row>
        <row r="38">
          <cell r="B38" t="str">
            <v>PR01485AI5016</v>
          </cell>
          <cell r="C38" t="str">
            <v>EXCAVACIÓN EXTERIOR EN MATERIAL COMÚN</v>
          </cell>
          <cell r="D38" t="str">
            <v>m3</v>
          </cell>
          <cell r="E38">
            <v>10689</v>
          </cell>
        </row>
        <row r="39">
          <cell r="B39" t="str">
            <v>PR01485AI5018</v>
          </cell>
          <cell r="C39" t="str">
            <v>EXCAVACIÓN EXTERIOR EN ROCA</v>
          </cell>
          <cell r="D39" t="str">
            <v>m3</v>
          </cell>
          <cell r="E39">
            <v>24308</v>
          </cell>
        </row>
        <row r="40">
          <cell r="B40" t="str">
            <v>PR01485AI5020</v>
          </cell>
          <cell r="C40" t="str">
            <v>EXCAVACIÓN ESTRUCTURAL EN MATERIAL COMÚN</v>
          </cell>
          <cell r="D40" t="str">
            <v>m3</v>
          </cell>
          <cell r="E40">
            <v>10780</v>
          </cell>
        </row>
        <row r="41">
          <cell r="B41" t="str">
            <v>PR01485AI5022</v>
          </cell>
          <cell r="C41" t="str">
            <v>REMOCIÓN DE DERRUMBES EN MATERIAL COMÚN</v>
          </cell>
          <cell r="D41" t="str">
            <v>m3</v>
          </cell>
          <cell r="E41">
            <v>9979</v>
          </cell>
        </row>
        <row r="42">
          <cell r="B42" t="str">
            <v>PR01485AI5024</v>
          </cell>
          <cell r="C42" t="str">
            <v>REMOCIÓN DE DERRUMBES EN ROCA</v>
          </cell>
          <cell r="D42" t="str">
            <v>m3</v>
          </cell>
          <cell r="E42">
            <v>16475</v>
          </cell>
        </row>
        <row r="43">
          <cell r="C43" t="str">
            <v>OBRA: CAMPAMENTOS, BODEGAS Y ALMACÉN</v>
          </cell>
        </row>
        <row r="44">
          <cell r="C44" t="str">
            <v xml:space="preserve">FRENTE:  EXPLANACIONES PARA BODEGAS Y TALLERES </v>
          </cell>
        </row>
        <row r="45">
          <cell r="B45" t="str">
            <v>PR01485AI5026</v>
          </cell>
          <cell r="C45" t="str">
            <v>EXCAVACIONES EXTERIORES EN MATERIAL COMÚN</v>
          </cell>
          <cell r="D45" t="str">
            <v>m3</v>
          </cell>
          <cell r="E45">
            <v>11586</v>
          </cell>
        </row>
        <row r="46">
          <cell r="B46" t="str">
            <v>PR01485AI5028</v>
          </cell>
          <cell r="C46" t="str">
            <v>EXCAVACIONES EXTERIORES EN ROCA</v>
          </cell>
          <cell r="D46" t="str">
            <v>m3</v>
          </cell>
          <cell r="E46">
            <v>24308</v>
          </cell>
        </row>
        <row r="47">
          <cell r="B47" t="str">
            <v>PR01485AI5030</v>
          </cell>
          <cell r="C47" t="str">
            <v>REMOCIÓN DE DERRUMBES EN MATERIAL COMÚN</v>
          </cell>
          <cell r="D47" t="str">
            <v>m3</v>
          </cell>
          <cell r="E47">
            <v>10993</v>
          </cell>
        </row>
        <row r="48">
          <cell r="B48" t="str">
            <v>PR01485AI5032</v>
          </cell>
          <cell r="C48" t="str">
            <v>REMOCIÓN DE DERRUMBES EN ROCA</v>
          </cell>
          <cell r="D48" t="str">
            <v>m3</v>
          </cell>
          <cell r="E48">
            <v>17784</v>
          </cell>
        </row>
        <row r="49">
          <cell r="C49" t="str">
            <v>OBRA: PREATAGUÍAS, CONTRAATAGUÍA Y ATAGUÍA</v>
          </cell>
        </row>
        <row r="50">
          <cell r="B50" t="str">
            <v>PR01485AI5034</v>
          </cell>
          <cell r="C50" t="str">
            <v>EXCAVACIONES EXTERIORES EN MATERIAL COMÚN PARA LA ATAGUÍA</v>
          </cell>
          <cell r="D50" t="str">
            <v>m3</v>
          </cell>
          <cell r="E50">
            <v>16360</v>
          </cell>
        </row>
        <row r="51">
          <cell r="B51" t="str">
            <v>PR01485AI5036</v>
          </cell>
          <cell r="C51" t="str">
            <v>EXCAVACIONES EXTERIORES EN ROCA PARA LA ATAGUÍA</v>
          </cell>
          <cell r="D51" t="str">
            <v>m3</v>
          </cell>
          <cell r="E51">
            <v>30099</v>
          </cell>
        </row>
        <row r="52">
          <cell r="C52" t="str">
            <v>OBRA: PRESA Y OBRAS ANEXAS</v>
          </cell>
        </row>
        <row r="53">
          <cell r="B53" t="str">
            <v>PR01485AI5038</v>
          </cell>
          <cell r="C53" t="str">
            <v xml:space="preserve">EXCAVACIONES EXTERIORES EN MATERIAL COMÚN </v>
          </cell>
          <cell r="D53" t="str">
            <v>m3</v>
          </cell>
          <cell r="E53">
            <v>23106</v>
          </cell>
        </row>
        <row r="54">
          <cell r="B54" t="str">
            <v>PR01485AI5040</v>
          </cell>
          <cell r="C54" t="str">
            <v xml:space="preserve">EXCAVACIONES EXTERIORES EN ROCA </v>
          </cell>
          <cell r="D54" t="str">
            <v>m3</v>
          </cell>
          <cell r="E54">
            <v>29127</v>
          </cell>
        </row>
        <row r="55">
          <cell r="B55" t="str">
            <v>PR01485AI5042</v>
          </cell>
          <cell r="C55" t="str">
            <v>EXCAVACIÓN EXTERIORES EN MATERIAL ALUVIAL  (LECHO DEL RÍO)</v>
          </cell>
          <cell r="D55" t="str">
            <v>m3</v>
          </cell>
          <cell r="E55">
            <v>29127</v>
          </cell>
        </row>
        <row r="56">
          <cell r="B56" t="str">
            <v>PR01485AI5044</v>
          </cell>
          <cell r="C56" t="str">
            <v>EXTRACCIÓN, PROCESAMIENTO Y ACOPIO DE MATERIALES PARA LAS ZONAS 1A Y 1B (ZONA DE PRÉSTAMO 4 - EL PALMAR-)</v>
          </cell>
          <cell r="D56" t="str">
            <v>m3</v>
          </cell>
          <cell r="E56">
            <v>21723</v>
          </cell>
        </row>
        <row r="57">
          <cell r="B57" t="str">
            <v>PR01485AI5046</v>
          </cell>
          <cell r="C57" t="str">
            <v>EXTRACCIÓN, PROCESAMIENTO Y ACOPIO DE MATERIALES PARA LAS ZONAS 2A Y 2B (ZONA DE PRÉSTAMO 3 -SAN ANDRÉS-)</v>
          </cell>
          <cell r="D57" t="str">
            <v>m3</v>
          </cell>
          <cell r="E57">
            <v>68722</v>
          </cell>
        </row>
        <row r="58">
          <cell r="B58" t="str">
            <v>PR01485AI5048</v>
          </cell>
          <cell r="C58" t="str">
            <v>EXTRACCIÓN, PROCESAMIENTO Y ACOPIO DE MATERIALES PARA LA ZONA 3A (ZONA DE PRÉSTAMO 3 -SAN ANDRÉS-)</v>
          </cell>
          <cell r="D58" t="str">
            <v>m3</v>
          </cell>
          <cell r="E58">
            <v>39573</v>
          </cell>
        </row>
        <row r="59">
          <cell r="B59" t="str">
            <v>PR01485AI5050</v>
          </cell>
          <cell r="C59" t="str">
            <v xml:space="preserve">REMOCIÓN DE DERRUMBES </v>
          </cell>
          <cell r="D59" t="str">
            <v>m3</v>
          </cell>
          <cell r="E59">
            <v>17924</v>
          </cell>
        </row>
        <row r="60">
          <cell r="C60" t="str">
            <v>OBRA: VERTEDERO Y OBRAS ANEXAS</v>
          </cell>
        </row>
        <row r="61">
          <cell r="B61" t="str">
            <v>PR01485AI5052</v>
          </cell>
          <cell r="C61" t="str">
            <v>EXCAVACIONES EXTERIORES EN MATERIAL REMOVIBLE CON RIPPER</v>
          </cell>
          <cell r="D61" t="str">
            <v>m3</v>
          </cell>
          <cell r="E61">
            <v>14548</v>
          </cell>
        </row>
        <row r="62">
          <cell r="B62" t="str">
            <v>PR01485AI5054</v>
          </cell>
          <cell r="C62" t="str">
            <v>EXCAVACIONES EXTERIORES EN ROCA</v>
          </cell>
          <cell r="D62" t="str">
            <v>m3</v>
          </cell>
          <cell r="E62">
            <v>25890</v>
          </cell>
        </row>
        <row r="63">
          <cell r="B63" t="str">
            <v>PR01485AI5056</v>
          </cell>
          <cell r="C63" t="str">
            <v>EXCAVACIONES ESTRUCTURALES EN ROCA</v>
          </cell>
          <cell r="D63" t="str">
            <v>m3</v>
          </cell>
          <cell r="E63">
            <v>48078</v>
          </cell>
        </row>
        <row r="64">
          <cell r="B64" t="str">
            <v>PR01485AI5058</v>
          </cell>
          <cell r="C64" t="str">
            <v xml:space="preserve">REMOCIÓN DE DERRUMBES </v>
          </cell>
          <cell r="D64" t="str">
            <v>m3</v>
          </cell>
          <cell r="E64">
            <v>16854</v>
          </cell>
        </row>
        <row r="65">
          <cell r="C65" t="str">
            <v>OBRA: DESCARGA INTERMEDIA Y OBRAS ANEXAS</v>
          </cell>
        </row>
        <row r="66">
          <cell r="B66" t="str">
            <v>PR01485AI5060</v>
          </cell>
          <cell r="C66" t="str">
            <v>EXCAVACIONES EXTERIORES EN MATERIAL COMÚN</v>
          </cell>
          <cell r="D66" t="str">
            <v>m3</v>
          </cell>
          <cell r="E66">
            <v>18641</v>
          </cell>
        </row>
        <row r="67">
          <cell r="B67" t="str">
            <v>PR01485AI5062</v>
          </cell>
          <cell r="C67" t="str">
            <v>EXCAVACIONES EXTERIORES EN ROCA</v>
          </cell>
          <cell r="D67" t="str">
            <v>m3</v>
          </cell>
          <cell r="E67">
            <v>30099</v>
          </cell>
        </row>
        <row r="68">
          <cell r="B68" t="str">
            <v>PR01485AI5064</v>
          </cell>
          <cell r="C68" t="str">
            <v>EXCAVACIONES ESTRUCTURALES EN ROCA</v>
          </cell>
          <cell r="D68" t="str">
            <v>m3</v>
          </cell>
          <cell r="E68">
            <v>50919</v>
          </cell>
        </row>
        <row r="69">
          <cell r="B69" t="str">
            <v>PR01485AI5066</v>
          </cell>
          <cell r="C69" t="str">
            <v xml:space="preserve">REMOCIÓN DE DERRUMBES </v>
          </cell>
          <cell r="D69" t="str">
            <v>m3</v>
          </cell>
          <cell r="E69">
            <v>18783</v>
          </cell>
        </row>
        <row r="70">
          <cell r="C70" t="str">
            <v>OBRA: TÚNELES DE CARGA</v>
          </cell>
        </row>
        <row r="71">
          <cell r="C71" t="str">
            <v>FRENTE: ESTRUCTURAS DE CAPTACIÓN</v>
          </cell>
        </row>
        <row r="72">
          <cell r="B72" t="str">
            <v>PR01485AI5068</v>
          </cell>
          <cell r="C72" t="str">
            <v>EXCAVACIONES EXTERIORES EN MATERIAL COMÚN</v>
          </cell>
          <cell r="D72" t="str">
            <v>m3</v>
          </cell>
          <cell r="E72">
            <v>17476</v>
          </cell>
        </row>
        <row r="73">
          <cell r="B73" t="str">
            <v>PR01485AI5070</v>
          </cell>
          <cell r="C73" t="str">
            <v>EXCAVACIONES EXTERIORES EN ROCA</v>
          </cell>
          <cell r="D73" t="str">
            <v>m3</v>
          </cell>
          <cell r="E73">
            <v>27905</v>
          </cell>
        </row>
        <row r="74">
          <cell r="B74" t="str">
            <v>PR01485AI5072</v>
          </cell>
          <cell r="C74" t="str">
            <v>EXCAVACIONES ESTRUCTURALES EN ROCA</v>
          </cell>
          <cell r="D74" t="str">
            <v>m3</v>
          </cell>
          <cell r="E74">
            <v>48725</v>
          </cell>
        </row>
        <row r="75">
          <cell r="C75" t="str">
            <v>OBRA: GALERÍA, PLAZOLETA Y POZOS DE COMPUERTAS Y DE CABLES</v>
          </cell>
        </row>
        <row r="76">
          <cell r="C76" t="str">
            <v>FRENTE: PLAZOLETA Y GALERÍA DE POZOS DE COMPUERTAS</v>
          </cell>
        </row>
        <row r="77">
          <cell r="B77" t="str">
            <v>PR01485AI5074</v>
          </cell>
          <cell r="C77" t="str">
            <v>EXCAVACIONES EXTERIORES EN MATERIAL COMÚN</v>
          </cell>
          <cell r="D77" t="str">
            <v>m3</v>
          </cell>
          <cell r="E77">
            <v>17766</v>
          </cell>
        </row>
        <row r="78">
          <cell r="B78" t="str">
            <v>PR01485AI5076</v>
          </cell>
          <cell r="C78" t="str">
            <v>EXCAVACIONES EXTERIORES EN ROCA</v>
          </cell>
          <cell r="D78" t="str">
            <v>m3</v>
          </cell>
          <cell r="E78">
            <v>27258</v>
          </cell>
        </row>
        <row r="79">
          <cell r="B79" t="str">
            <v>PR01485AI5078</v>
          </cell>
          <cell r="C79" t="str">
            <v>EXCAVACIONES ESTRUCTURALES EN ROCA</v>
          </cell>
          <cell r="D79" t="str">
            <v>m3</v>
          </cell>
          <cell r="E79">
            <v>48078</v>
          </cell>
        </row>
        <row r="80">
          <cell r="C80" t="str">
            <v>OBRA: OBRAS PARA SALIDA DE CABLES DE 500 KV</v>
          </cell>
        </row>
        <row r="81">
          <cell r="C81" t="str">
            <v>FRENTE: CÁRCAMO DE SALIDA DE CABLES</v>
          </cell>
        </row>
        <row r="82">
          <cell r="B82" t="str">
            <v>PR01485AI5080</v>
          </cell>
          <cell r="C82" t="str">
            <v>EXCAVACIONES EXTERIORES EN ROCA</v>
          </cell>
          <cell r="D82" t="str">
            <v>m3</v>
          </cell>
          <cell r="E82">
            <v>79006</v>
          </cell>
        </row>
        <row r="83">
          <cell r="C83" t="str">
            <v>OBRA: ALMENARAS, TÚNELES Y POZOS DE AIREACIÓN</v>
          </cell>
        </row>
        <row r="84">
          <cell r="C84" t="str">
            <v>FRENTE:  ALMENARAS 1 Y 2 Y SISTEMA DE VENTILACIÓN DE ALMENARAS</v>
          </cell>
        </row>
        <row r="85">
          <cell r="B85" t="str">
            <v>PR01485AI5082</v>
          </cell>
          <cell r="C85" t="str">
            <v>EXCAVACIONES EXTERIORES EN ROCA SANA, ESTRUCTURA DE SALIDA SISTEMA DE VENTILACIÓN</v>
          </cell>
          <cell r="D85" t="str">
            <v>m3</v>
          </cell>
          <cell r="E85">
            <v>29058</v>
          </cell>
        </row>
        <row r="86">
          <cell r="C86" t="str">
            <v>OBRA: OBRAS PARA LAS DESCARGAS</v>
          </cell>
        </row>
        <row r="87">
          <cell r="B87" t="str">
            <v>PR01485AI5084</v>
          </cell>
          <cell r="C87" t="str">
            <v>EXCAVACIÓN EXTERIOR EN MATERIAL COMÚN</v>
          </cell>
          <cell r="D87" t="str">
            <v>m3</v>
          </cell>
          <cell r="E87">
            <v>16247</v>
          </cell>
        </row>
        <row r="88">
          <cell r="B88" t="str">
            <v>PR01485AI5086</v>
          </cell>
          <cell r="C88" t="str">
            <v xml:space="preserve">EXCAVACIÓN EXTERIOR EN ROCA </v>
          </cell>
          <cell r="D88" t="str">
            <v>m3</v>
          </cell>
          <cell r="E88">
            <v>27905</v>
          </cell>
        </row>
        <row r="89">
          <cell r="B89" t="str">
            <v>PR01485AI5088</v>
          </cell>
          <cell r="C89" t="str">
            <v>EXCAVACIÓN ESTRUCTURAL EN ROCA</v>
          </cell>
          <cell r="D89" t="str">
            <v>m3</v>
          </cell>
          <cell r="E89">
            <v>48725</v>
          </cell>
        </row>
        <row r="91">
          <cell r="B91" t="str">
            <v>CÓDIGO</v>
          </cell>
          <cell r="C91" t="str">
            <v>COMPOSIÇÕES - 3. EXCAVACIONES SUBTERRÁNEAS</v>
          </cell>
        </row>
        <row r="92">
          <cell r="C92" t="str">
            <v>OBRA: VÍAS DE ACCESO</v>
          </cell>
        </row>
        <row r="93">
          <cell r="C93" t="str">
            <v>FRENTE: TÚNEL VIAL EN LA ZONA DEL VERTEDERO (KM 12+000)</v>
          </cell>
        </row>
        <row r="94">
          <cell r="B94" t="str">
            <v>PR01485AI5100</v>
          </cell>
          <cell r="C94" t="str">
            <v>EXCAVACIÓN EN ROCA DEL TÚNEL VIAL</v>
          </cell>
          <cell r="D94" t="str">
            <v>m3</v>
          </cell>
          <cell r="E94">
            <v>108536</v>
          </cell>
        </row>
        <row r="95">
          <cell r="B95" t="str">
            <v>PR01485AI5102</v>
          </cell>
          <cell r="C95" t="str">
            <v>EXCAVACIÓN EN ROCA DESCOMPUESTA DEL TÚNEL VIAL</v>
          </cell>
          <cell r="D95" t="str">
            <v>m3</v>
          </cell>
          <cell r="E95">
            <v>106109</v>
          </cell>
        </row>
        <row r="96">
          <cell r="C96" t="str">
            <v>OBRA: DESVIACIÓN DEL RÍO, DESCARGA DE FONDO Y TAPONES DE CONCRETO</v>
          </cell>
        </row>
        <row r="97">
          <cell r="B97" t="str">
            <v>PR01485AI5104</v>
          </cell>
          <cell r="C97" t="str">
            <v>EXCAVACIÓN EN ROCA DE LA GALERIA DE ACCESO A DESCARGA DE FONDO</v>
          </cell>
          <cell r="D97" t="str">
            <v>m3</v>
          </cell>
          <cell r="E97">
            <v>187547</v>
          </cell>
        </row>
        <row r="98">
          <cell r="C98" t="str">
            <v>OBRA: PRESA Y OBRAS ANEXAS</v>
          </cell>
        </row>
        <row r="99">
          <cell r="B99" t="str">
            <v>PR01485AI5106</v>
          </cell>
          <cell r="C99" t="str">
            <v>EXCAVACIÓN DE LAS GALERÍAS DE ACCESO A LAS GALERÍAS DE INYECCIONES Y DRENAJES</v>
          </cell>
          <cell r="D99" t="str">
            <v>m3</v>
          </cell>
          <cell r="E99">
            <v>453167</v>
          </cell>
        </row>
        <row r="100">
          <cell r="B100" t="str">
            <v>PR01485AI5108</v>
          </cell>
          <cell r="C100" t="str">
            <v>EXCAVACIÓN DE LAS GALERÍAS DE INYECCIONES Y DRENAJES</v>
          </cell>
          <cell r="D100" t="str">
            <v>m3</v>
          </cell>
          <cell r="E100">
            <v>410470</v>
          </cell>
        </row>
        <row r="101">
          <cell r="C101" t="str">
            <v>OBRA: VERTEDERO Y OBRAS ANEXAS</v>
          </cell>
        </row>
        <row r="102">
          <cell r="B102" t="str">
            <v>PR01485AI5110</v>
          </cell>
          <cell r="C102" t="str">
            <v>EXCAVACIÓN DE LAS GALERÍAS DE INYECCIONES Y DRENAJE</v>
          </cell>
          <cell r="D102" t="str">
            <v>m3</v>
          </cell>
          <cell r="E102">
            <v>408112</v>
          </cell>
        </row>
        <row r="103">
          <cell r="C103" t="str">
            <v>OBRA: DESCARGA INTERMEDIA Y OBRAS ANEXAS</v>
          </cell>
        </row>
        <row r="104">
          <cell r="B104" t="str">
            <v>PR01485AI5112</v>
          </cell>
          <cell r="C104" t="str">
            <v>EXCAVACIÓN EN ROCA DE LOS TÚNELES DE DESCARGA INTERMEDIA</v>
          </cell>
          <cell r="D104" t="str">
            <v>m3</v>
          </cell>
          <cell r="E104">
            <v>113089</v>
          </cell>
        </row>
        <row r="105">
          <cell r="B105" t="str">
            <v>PR01485AI5114</v>
          </cell>
          <cell r="C105" t="str">
            <v>EXCAVACIÓN EN ROCA DE LA GALERÍA DE ACCESO A LA CÁMARA DE COMPUERTAS</v>
          </cell>
          <cell r="D105" t="str">
            <v>m3</v>
          </cell>
          <cell r="E105">
            <v>166901</v>
          </cell>
        </row>
        <row r="106">
          <cell r="B106" t="str">
            <v>PR01485AI5116</v>
          </cell>
          <cell r="C106" t="str">
            <v>EXCAVACIÓN EN ROCA DE LA CÁMARA DE COMPUERTAS</v>
          </cell>
          <cell r="D106" t="str">
            <v>m3</v>
          </cell>
          <cell r="E106">
            <v>105741</v>
          </cell>
        </row>
        <row r="107">
          <cell r="B107" t="str">
            <v>PR01485AI5118</v>
          </cell>
          <cell r="C107" t="str">
            <v>EXCAVACIONES ESTRUCTURALES EN ROCA</v>
          </cell>
          <cell r="D107" t="str">
            <v>m3</v>
          </cell>
          <cell r="E107">
            <v>248722</v>
          </cell>
        </row>
        <row r="108">
          <cell r="C108" t="str">
            <v>OBRA: TÚNELES DE CARGA</v>
          </cell>
        </row>
        <row r="109">
          <cell r="C109" t="str">
            <v>FRENTE: TÚNELES DE CONDUCCIÓN SUPERIORES, INFERIORES, BLINDADOS Y POZOS DE PRESIÓN</v>
          </cell>
          <cell r="D109" t="str">
            <v/>
          </cell>
        </row>
        <row r="110">
          <cell r="B110" t="str">
            <v>PR01485AI5120</v>
          </cell>
          <cell r="C110" t="str">
            <v>EXCAVACIÓN EN ROCA DE LOS TÚNELES DE CONDUCCIÓN SUPERIOR</v>
          </cell>
          <cell r="D110" t="str">
            <v>m3</v>
          </cell>
          <cell r="E110">
            <v>112179</v>
          </cell>
        </row>
        <row r="111">
          <cell r="B111" t="str">
            <v>PR01485AI5122</v>
          </cell>
          <cell r="C111" t="str">
            <v>EXCAVACIÓN EN ROCA DE LOS POZOS DE PRESIÓN</v>
          </cell>
          <cell r="D111" t="str">
            <v>m3</v>
          </cell>
          <cell r="E111">
            <v>527693</v>
          </cell>
        </row>
        <row r="112">
          <cell r="B112" t="str">
            <v>PR01485AI5124</v>
          </cell>
          <cell r="C112" t="str">
            <v>EXCAVACIÓN EN ROCA  TÚNELES DE CONDUCCIÓN INFERIOR</v>
          </cell>
          <cell r="D112" t="str">
            <v>m3</v>
          </cell>
          <cell r="E112">
            <v>126231</v>
          </cell>
        </row>
        <row r="113">
          <cell r="B113" t="str">
            <v>PR01485AI5126</v>
          </cell>
          <cell r="C113" t="str">
            <v>EXCAVACIÓN EN ROCA CODOS INFERIORES Y RAMALES DE CONSTRUCCION</v>
          </cell>
          <cell r="D113" t="str">
            <v>m3</v>
          </cell>
          <cell r="E113">
            <v>116404</v>
          </cell>
        </row>
        <row r="114">
          <cell r="C114" t="str">
            <v>OBRA: GALERÍA, PLAZOLETA Y POZOS DE COMPUERTAS Y DE CABLES</v>
          </cell>
        </row>
        <row r="115">
          <cell r="C115" t="str">
            <v>FRENTE: PLAZOLETA Y GALERÍA DE POZOS DE COMPUERTAS</v>
          </cell>
        </row>
        <row r="116">
          <cell r="B116" t="str">
            <v>PR01485AI5128</v>
          </cell>
          <cell r="C116" t="str">
            <v>EXCAVACIÓN EN ROCA FRACTURADA DE LA GALERÍA DE POZOS DE COMPUERTAS</v>
          </cell>
          <cell r="D116" t="str">
            <v>m3</v>
          </cell>
          <cell r="E116">
            <v>99291</v>
          </cell>
        </row>
        <row r="117">
          <cell r="C117" t="str">
            <v>FRENTE: POZOS DE COMPUERTAS</v>
          </cell>
        </row>
        <row r="118">
          <cell r="B118" t="str">
            <v>PR01485AI5130</v>
          </cell>
          <cell r="C118" t="str">
            <v>EXCAVACIÓN EN ROCA PARA LOS POZOS DE COMPUERTAS</v>
          </cell>
          <cell r="D118" t="str">
            <v>m3</v>
          </cell>
          <cell r="E118">
            <v>453710</v>
          </cell>
        </row>
        <row r="119">
          <cell r="C119" t="str">
            <v>OBRA: TÚNEL DE ACCESO Y GALERÍAS DE CONSTRUCCIÓN</v>
          </cell>
        </row>
        <row r="120">
          <cell r="C120" t="str">
            <v>FRENTE: TÚNEL DE ACCESO</v>
          </cell>
        </row>
        <row r="121">
          <cell r="B121" t="str">
            <v>PR01485AI5132</v>
          </cell>
          <cell r="C121" t="str">
            <v>EXCAVACIÓN EN ROCA DEL TÚNEL DE ACCESO</v>
          </cell>
          <cell r="D121" t="str">
            <v>m3</v>
          </cell>
          <cell r="E121">
            <v>117053</v>
          </cell>
        </row>
        <row r="122">
          <cell r="B122" t="str">
            <v>PR01485AI5134</v>
          </cell>
          <cell r="C122" t="str">
            <v>BRECHAS Y EXCAVACIONES DE DETALLE</v>
          </cell>
          <cell r="D122" t="str">
            <v>m3</v>
          </cell>
          <cell r="E122">
            <v>250781</v>
          </cell>
        </row>
        <row r="123">
          <cell r="C123" t="str">
            <v>FRENTE: GALERÍAS DE CONSTRUCCIÓN</v>
          </cell>
        </row>
        <row r="124">
          <cell r="B124" t="str">
            <v>PR01485AI5136</v>
          </cell>
          <cell r="C124" t="str">
            <v>EXCAVACIÓN EN ROCA DE LAS GALERÍAS DE CONSTRUCCIÓN</v>
          </cell>
          <cell r="D124" t="str">
            <v>m3</v>
          </cell>
          <cell r="E124">
            <v>136789</v>
          </cell>
        </row>
        <row r="125">
          <cell r="C125" t="str">
            <v>OBRA: CAVERNA DE CASA DE MÁQUINAS, GALERÍA DE  BARRAS Y TÚNEL DE EVACUACIÓN</v>
          </cell>
          <cell r="D125" t="str">
            <v/>
          </cell>
        </row>
        <row r="126">
          <cell r="C126" t="str">
            <v>FRENTE: CAVERNA DE CASA DE MÁQUINAS</v>
          </cell>
        </row>
        <row r="127">
          <cell r="B127" t="str">
            <v>PR01485AI5138</v>
          </cell>
          <cell r="C127" t="str">
            <v>EXCAVACIÓN EN ROCA DE LA CAVERNA DE LA CASA DE MÁQUINAS</v>
          </cell>
          <cell r="D127" t="str">
            <v>m3</v>
          </cell>
          <cell r="E127">
            <v>66192</v>
          </cell>
        </row>
        <row r="128">
          <cell r="B128" t="str">
            <v>PR01485AI5140</v>
          </cell>
          <cell r="C128" t="str">
            <v>EXCAVACIÓN PISOS DE EQUIPOS DE ENFRIAMIENTO</v>
          </cell>
          <cell r="D128" t="str">
            <v>m3</v>
          </cell>
          <cell r="E128">
            <v>66192</v>
          </cell>
        </row>
        <row r="129">
          <cell r="B129" t="str">
            <v>PR01485AI5142</v>
          </cell>
          <cell r="C129" t="str">
            <v>EXCAVACIÓN UNIDADES</v>
          </cell>
          <cell r="D129" t="str">
            <v>m3</v>
          </cell>
          <cell r="E129">
            <v>66192</v>
          </cell>
        </row>
        <row r="130">
          <cell r="B130" t="str">
            <v>PR01485AI5144</v>
          </cell>
          <cell r="C130" t="str">
            <v>EXCAVACIÓN DE FOSOS, ASCENSOR, DRENAJES Y OTROS</v>
          </cell>
          <cell r="D130" t="str">
            <v>m3</v>
          </cell>
          <cell r="E130">
            <v>183118</v>
          </cell>
        </row>
        <row r="131">
          <cell r="B131" t="str">
            <v>PR01485AI5146</v>
          </cell>
          <cell r="C131" t="str">
            <v>EXCAVACIÓN DE GALERÍA DE DRENAJE</v>
          </cell>
          <cell r="D131" t="str">
            <v>m3</v>
          </cell>
          <cell r="E131">
            <v>155136</v>
          </cell>
        </row>
        <row r="132">
          <cell r="B132" t="str">
            <v>PR01485AI5148</v>
          </cell>
          <cell r="C132" t="str">
            <v xml:space="preserve">EXCAVACIÓN DE TÚNEL ENTRE GALERÍAS DE DRENAJE </v>
          </cell>
          <cell r="D132" t="str">
            <v>m3</v>
          </cell>
          <cell r="E132">
            <v>470195</v>
          </cell>
        </row>
        <row r="133">
          <cell r="B133" t="str">
            <v>PR01485AI5150</v>
          </cell>
          <cell r="C133" t="str">
            <v>BRECHAS Y OTRAS EXCAVACIONES DE DETALLE</v>
          </cell>
          <cell r="D133" t="str">
            <v>m3</v>
          </cell>
          <cell r="E133">
            <v>250781</v>
          </cell>
        </row>
        <row r="134">
          <cell r="C134" t="str">
            <v>FRENTE: GALERÍA DE BARRAS</v>
          </cell>
        </row>
        <row r="135">
          <cell r="B135" t="str">
            <v>PR01485AI5152</v>
          </cell>
          <cell r="C135" t="str">
            <v>EXCAVACIÓN EN ROCA DE LAS GALERÍAS DE BARRAS</v>
          </cell>
          <cell r="D135" t="str">
            <v>m3</v>
          </cell>
          <cell r="E135">
            <v>177737</v>
          </cell>
        </row>
        <row r="136">
          <cell r="C136" t="str">
            <v>FRENTE: TÚNEL DE EVACUACIÓN Y AIREACIÓN DE LA CASA DE MÁQUINAS Y DE LA CAVERNA DE TRANSFORMADORES</v>
          </cell>
          <cell r="D136" t="str">
            <v/>
          </cell>
        </row>
        <row r="137">
          <cell r="B137" t="str">
            <v>PR01485AI5154</v>
          </cell>
          <cell r="C137" t="str">
            <v>EXCAVACIÓN EN ROCA DEL TÚNEL DE EVACUACIÓN Y AIREACIÓN</v>
          </cell>
          <cell r="D137" t="str">
            <v>m3</v>
          </cell>
          <cell r="E137">
            <v>359461</v>
          </cell>
        </row>
        <row r="138">
          <cell r="C138" t="str">
            <v>OBRA:  CAVERNA DE TRANSFORMADORES,  GALERÍA DE ACCESO  Y POZO DE HUMOS</v>
          </cell>
          <cell r="D138" t="str">
            <v/>
          </cell>
        </row>
        <row r="139">
          <cell r="C139" t="str">
            <v>FRENTE:  CAVERNA DE TRANSFORMADORES</v>
          </cell>
        </row>
        <row r="140">
          <cell r="B140" t="str">
            <v>PR01485AI5156</v>
          </cell>
          <cell r="C140" t="str">
            <v>EXCAVACIÓN EN ROCA DE LA CAVERNA DE TRANSFORMADORES</v>
          </cell>
          <cell r="D140" t="str">
            <v>m3</v>
          </cell>
          <cell r="E140">
            <v>85007</v>
          </cell>
        </row>
        <row r="141">
          <cell r="B141" t="str">
            <v>PR01485AI5158</v>
          </cell>
          <cell r="C141" t="str">
            <v>BRECHAS Y OTRAS EXCAVACIONES DE DETALLE</v>
          </cell>
          <cell r="D141" t="str">
            <v>m3</v>
          </cell>
          <cell r="E141">
            <v>250781</v>
          </cell>
        </row>
        <row r="142">
          <cell r="C142" t="str">
            <v>FRENTE: GALERÍA DE ACCESO Y SALA DE CONTROL</v>
          </cell>
        </row>
        <row r="143">
          <cell r="B143" t="str">
            <v>PR01485AI5160</v>
          </cell>
          <cell r="C143" t="str">
            <v>EXCAVACIÓN EN ROCA DE LA GALERÍA DE ACCESO</v>
          </cell>
          <cell r="D143" t="str">
            <v>m3</v>
          </cell>
          <cell r="E143">
            <v>108212</v>
          </cell>
        </row>
        <row r="144">
          <cell r="C144" t="str">
            <v>FRENTE: POZO DE EVACUACIÓN DE HUMOS</v>
          </cell>
        </row>
        <row r="145">
          <cell r="B145" t="str">
            <v>PR01485AI5162</v>
          </cell>
          <cell r="C145" t="str">
            <v>EXCAVACIÓN EN ROCA DE GALERÍAS</v>
          </cell>
          <cell r="D145" t="str">
            <v>m3</v>
          </cell>
          <cell r="E145">
            <v>168875</v>
          </cell>
        </row>
        <row r="146">
          <cell r="B146" t="str">
            <v>PR01485AI5164</v>
          </cell>
          <cell r="C146" t="str">
            <v>EXCAVACIÓN EN ROCA DEL POZO</v>
          </cell>
          <cell r="D146" t="str">
            <v>m3</v>
          </cell>
          <cell r="E146">
            <v>697874</v>
          </cell>
        </row>
        <row r="147">
          <cell r="C147" t="str">
            <v>OBRA: POZO DE SALIDA DE CABLES</v>
          </cell>
        </row>
        <row r="148">
          <cell r="B148" t="str">
            <v>PR01485AI5166</v>
          </cell>
          <cell r="C148" t="str">
            <v>EXCAVACIÓN EN ROCA DEL POZO INCLINADO</v>
          </cell>
          <cell r="D148" t="str">
            <v>m3</v>
          </cell>
          <cell r="E148">
            <v>669299</v>
          </cell>
        </row>
        <row r="149">
          <cell r="B149" t="str">
            <v>PR01485AI5168</v>
          </cell>
          <cell r="C149" t="str">
            <v>EXCAVACIÓN EN ROCA DE LAS GALERÍAS SUPERIOR E INFERIOR</v>
          </cell>
          <cell r="D149" t="str">
            <v>m3</v>
          </cell>
          <cell r="E149">
            <v>143038</v>
          </cell>
        </row>
        <row r="150">
          <cell r="C150" t="str">
            <v>OBRA: TÚNELES DE ASPIRACIÓN</v>
          </cell>
        </row>
        <row r="151">
          <cell r="B151" t="str">
            <v>PR01485AI5170</v>
          </cell>
          <cell r="C151" t="str">
            <v>EXCAVACIÓN EN ROCA DE LOS TÚNELES</v>
          </cell>
          <cell r="D151" t="str">
            <v>m3</v>
          </cell>
          <cell r="E151">
            <v>126263</v>
          </cell>
        </row>
        <row r="152">
          <cell r="C152" t="str">
            <v>OBRA: ALMENARAS, TÚNELES Y POZOS DE AIREACIÓN</v>
          </cell>
        </row>
        <row r="153">
          <cell r="C153" t="str">
            <v>FRENTE:  ALMENARAS 1 Y 2 Y SISTEMA DE VENTILACIÓN DE ALMENARAS</v>
          </cell>
        </row>
        <row r="154">
          <cell r="B154" t="str">
            <v>PR01485AI5172</v>
          </cell>
          <cell r="C154" t="str">
            <v>EXCAVACIÓN EN ROCA DE LAS ALMENARAS</v>
          </cell>
          <cell r="D154" t="str">
            <v>m3</v>
          </cell>
          <cell r="E154">
            <v>71821</v>
          </cell>
        </row>
        <row r="155">
          <cell r="B155" t="str">
            <v>PR01485AI5174</v>
          </cell>
          <cell r="C155" t="str">
            <v>EXCAVACIÓN  EN ROCA DEL TÚNEL DE VENTILACIÓN</v>
          </cell>
          <cell r="D155" t="str">
            <v>m3</v>
          </cell>
          <cell r="E155">
            <v>122284</v>
          </cell>
        </row>
        <row r="156">
          <cell r="B156" t="str">
            <v>PR01485AI5176</v>
          </cell>
          <cell r="C156" t="str">
            <v>EXCAVACIÓN  EN ROCA DEL POZO DE VENTILACIÓN</v>
          </cell>
          <cell r="D156" t="str">
            <v>m3</v>
          </cell>
          <cell r="E156">
            <v>512158</v>
          </cell>
        </row>
        <row r="157">
          <cell r="C157" t="str">
            <v>OBRA: TÚNELES  DE DESCARGA</v>
          </cell>
        </row>
        <row r="158">
          <cell r="B158" t="str">
            <v>PR01485AI5178</v>
          </cell>
          <cell r="C158" t="str">
            <v xml:space="preserve">EXCAVACIÓN EN ROCA DE LOS TÚNELES  </v>
          </cell>
          <cell r="D158" t="str">
            <v>m3</v>
          </cell>
          <cell r="E158">
            <v>93416</v>
          </cell>
        </row>
        <row r="159">
          <cell r="C159" t="str">
            <v>DIVERSOS</v>
          </cell>
        </row>
        <row r="160">
          <cell r="B160" t="str">
            <v>PR01485AI5180</v>
          </cell>
          <cell r="C160" t="str">
            <v>ASESOR EN VENTILACIÓN</v>
          </cell>
          <cell r="D160" t="str">
            <v>h</v>
          </cell>
          <cell r="E160">
            <v>22933</v>
          </cell>
        </row>
        <row r="161">
          <cell r="B161" t="str">
            <v>PR01485AI5182</v>
          </cell>
          <cell r="C161" t="str">
            <v>ASESOR EN VOLADURAS</v>
          </cell>
          <cell r="D161" t="str">
            <v>h</v>
          </cell>
          <cell r="E161">
            <v>22933</v>
          </cell>
        </row>
        <row r="164">
          <cell r="B164" t="str">
            <v>CÓDIGO</v>
          </cell>
          <cell r="C164" t="str">
            <v>COMPOSIÇÕES - TRATAMENTOS</v>
          </cell>
        </row>
        <row r="165">
          <cell r="C165" t="str">
            <v>EXCAVACIONES EXTERIORES</v>
          </cell>
        </row>
        <row r="166">
          <cell r="B166" t="str">
            <v>PR01485AI5200</v>
          </cell>
          <cell r="C166" t="str">
            <v>PERNOS DE ROCA, TIPO BAL 6</v>
          </cell>
          <cell r="D166" t="str">
            <v>m</v>
          </cell>
          <cell r="E166">
            <v>69237</v>
          </cell>
        </row>
        <row r="167">
          <cell r="B167" t="str">
            <v>PR01485AI5202</v>
          </cell>
          <cell r="C167" t="str">
            <v>PERNOS DE ROCA, TIPO BAL 8</v>
          </cell>
          <cell r="D167" t="str">
            <v>m</v>
          </cell>
          <cell r="E167">
            <v>76060</v>
          </cell>
        </row>
        <row r="168">
          <cell r="B168" t="str">
            <v>PR01485AI5206</v>
          </cell>
          <cell r="C168" t="str">
            <v>BARRAS DE ANCLAJE BAL 8</v>
          </cell>
          <cell r="D168" t="str">
            <v>m</v>
          </cell>
          <cell r="E168">
            <v>64634</v>
          </cell>
        </row>
        <row r="169">
          <cell r="C169" t="str">
            <v>EXCAVACIONES SUBTERRÁNEAS</v>
          </cell>
        </row>
        <row r="170">
          <cell r="B170" t="str">
            <v>PR01485AI5208</v>
          </cell>
          <cell r="C170" t="str">
            <v>PERFILES METÁLICOS DE SOPORTE</v>
          </cell>
          <cell r="D170" t="str">
            <v>kN</v>
          </cell>
          <cell r="E170">
            <v>1576719</v>
          </cell>
        </row>
        <row r="171">
          <cell r="B171" t="str">
            <v>PR01485AI5210</v>
          </cell>
          <cell r="C171" t="str">
            <v>ATIZADO METÁLICO</v>
          </cell>
          <cell r="D171" t="str">
            <v>kN</v>
          </cell>
          <cell r="E171">
            <v>854037</v>
          </cell>
        </row>
        <row r="172">
          <cell r="B172" t="str">
            <v>PR01485AI5212</v>
          </cell>
          <cell r="C172" t="str">
            <v>PERNOS DE ROCA, TIPO BAL 6</v>
          </cell>
          <cell r="D172" t="str">
            <v>m</v>
          </cell>
          <cell r="E172">
            <v>82837</v>
          </cell>
        </row>
        <row r="173">
          <cell r="B173" t="str">
            <v>PR01485AI5214</v>
          </cell>
          <cell r="C173" t="str">
            <v>PERNOS DE ROCA, TIPO BAR 8</v>
          </cell>
          <cell r="D173" t="str">
            <v>m</v>
          </cell>
          <cell r="E173">
            <v>95164</v>
          </cell>
        </row>
        <row r="174">
          <cell r="B174" t="str">
            <v>PR01485AI5216</v>
          </cell>
          <cell r="C174" t="str">
            <v>PERNOS DE ROCA, TIPO BAL 8</v>
          </cell>
          <cell r="D174" t="str">
            <v>m</v>
          </cell>
          <cell r="E174">
            <v>89660</v>
          </cell>
        </row>
        <row r="175">
          <cell r="B175" t="str">
            <v>PR01485AI5220</v>
          </cell>
          <cell r="C175" t="str">
            <v>PERNOS DE ROCA, TIPO BAL 8 CON GANCHO</v>
          </cell>
          <cell r="D175" t="str">
            <v>m</v>
          </cell>
          <cell r="E175">
            <v>89660</v>
          </cell>
        </row>
        <row r="176">
          <cell r="B176" t="str">
            <v>PR01485AI5222</v>
          </cell>
          <cell r="C176" t="str">
            <v>PERNOS DE ROCA, TIPO BAL 10</v>
          </cell>
          <cell r="D176" t="str">
            <v>m</v>
          </cell>
          <cell r="E176">
            <v>236087</v>
          </cell>
        </row>
        <row r="177">
          <cell r="B177" t="str">
            <v>PR01485AI5224</v>
          </cell>
          <cell r="C177" t="str">
            <v>PERNOS DE ROCA, TIPO EGR 6</v>
          </cell>
          <cell r="D177" t="str">
            <v>m</v>
          </cell>
          <cell r="E177">
            <v>113061</v>
          </cell>
        </row>
        <row r="178">
          <cell r="B178" t="str">
            <v>PR01485AI5226</v>
          </cell>
          <cell r="C178" t="str">
            <v>PERNOS DE ROCA, TIPO SRL 120</v>
          </cell>
          <cell r="D178" t="str">
            <v>m</v>
          </cell>
          <cell r="E178">
            <v>111545</v>
          </cell>
        </row>
        <row r="179">
          <cell r="B179" t="str">
            <v>PR01485AI5228</v>
          </cell>
          <cell r="C179" t="str">
            <v>PERNOS DE ANCLAJE ACTIVO TIPO SRL 120</v>
          </cell>
          <cell r="D179" t="str">
            <v>m</v>
          </cell>
          <cell r="E179">
            <v>111545</v>
          </cell>
        </row>
        <row r="180">
          <cell r="B180" t="str">
            <v>PR01485AI5230</v>
          </cell>
          <cell r="C180" t="str">
            <v>TUBOS DE ENFILAJE RELLENOS DE MORTERO</v>
          </cell>
          <cell r="D180" t="str">
            <v>m</v>
          </cell>
          <cell r="E180">
            <v>1152564</v>
          </cell>
        </row>
        <row r="182">
          <cell r="B182" t="str">
            <v>CÓDIGO</v>
          </cell>
          <cell r="C182" t="str">
            <v>COMPOSIÇÕES - 4. RELLENOS DE LA PRESA</v>
          </cell>
        </row>
        <row r="183">
          <cell r="C183" t="str">
            <v>OBRA: PRESA Y OBRAS ANEXAS</v>
          </cell>
        </row>
        <row r="184">
          <cell r="B184" t="str">
            <v>PR01485AI5300</v>
          </cell>
          <cell r="C184" t="str">
            <v>COLOCACIÓN Y COMPACTACIÓN DE RELLENOS PARA LA ZONA 1A</v>
          </cell>
          <cell r="D184" t="str">
            <v>m3</v>
          </cell>
          <cell r="E184">
            <v>5264</v>
          </cell>
        </row>
        <row r="185">
          <cell r="B185" t="str">
            <v>PR01485AI5302</v>
          </cell>
          <cell r="C185" t="str">
            <v>COLOCACIÓN Y COMPACTACIÓN DE RELLENOS PARA LA ZONA 1B</v>
          </cell>
          <cell r="D185" t="str">
            <v>m3</v>
          </cell>
          <cell r="E185">
            <v>5264</v>
          </cell>
        </row>
        <row r="186">
          <cell r="B186" t="str">
            <v>PR01485AI5304</v>
          </cell>
          <cell r="C186" t="str">
            <v>COLOCACIÓN Y COMPACTACIÓN DE RELLENOS PARA LA ZONA 2A Y 2B</v>
          </cell>
          <cell r="D186" t="str">
            <v>m3</v>
          </cell>
          <cell r="E186">
            <v>2614</v>
          </cell>
        </row>
        <row r="187">
          <cell r="B187" t="str">
            <v>PR01485AI5306</v>
          </cell>
          <cell r="C187" t="str">
            <v>COLOCACIÓN Y COMPACTACIÓN DE RELLENOS PARA LA ZONA 3A</v>
          </cell>
          <cell r="D187" t="str">
            <v>m3</v>
          </cell>
          <cell r="E187">
            <v>2287</v>
          </cell>
        </row>
        <row r="188">
          <cell r="B188" t="str">
            <v>PR01485AI5308</v>
          </cell>
          <cell r="C188" t="str">
            <v xml:space="preserve">COLOCACIÓN Y COMPACTACIÓN DE RELLENOS PARA LA ZONA  3B </v>
          </cell>
          <cell r="D188" t="str">
            <v>m3</v>
          </cell>
          <cell r="E188">
            <v>2377</v>
          </cell>
        </row>
        <row r="189">
          <cell r="B189" t="str">
            <v>PR01485AI5310</v>
          </cell>
          <cell r="C189" t="str">
            <v>COLOCACIÓN Y COMPACTACIÓN DE RELLENOS PARA LA ZONA  3C</v>
          </cell>
          <cell r="D189" t="str">
            <v>m3</v>
          </cell>
          <cell r="E189">
            <v>1976</v>
          </cell>
        </row>
        <row r="190">
          <cell r="B190" t="str">
            <v>PR01485AI5312</v>
          </cell>
          <cell r="C190" t="str">
            <v>COLOCACIÓN Y COMPACTACIÓN DE RELLENOS PARA LA ZONA 4</v>
          </cell>
          <cell r="D190" t="str">
            <v>m3</v>
          </cell>
          <cell r="E190">
            <v>5554</v>
          </cell>
        </row>
        <row r="191">
          <cell r="B191" t="str">
            <v>PR01485AI5314</v>
          </cell>
          <cell r="C191" t="str">
            <v>CONSTRUCCIÓN DE TERRAPLENES DE PRUEBA CON MATERIALES DE RELLENOS PARA LAS ZONAS 1A Y 1B</v>
          </cell>
          <cell r="D191" t="str">
            <v>m3</v>
          </cell>
          <cell r="E191">
            <v>5314</v>
          </cell>
        </row>
        <row r="192">
          <cell r="B192" t="str">
            <v>PR01485AI5316</v>
          </cell>
          <cell r="C192" t="str">
            <v>CONSTRUCCIÓN DE TERRAPLENES DE PRUEBA CON MATERIALES DE RELLENOS PARA  LAS ZONAS 2A, 2B Y 3A</v>
          </cell>
          <cell r="D192" t="str">
            <v>m3</v>
          </cell>
          <cell r="E192">
            <v>6188</v>
          </cell>
        </row>
        <row r="193">
          <cell r="B193" t="str">
            <v>PR01485AI5318</v>
          </cell>
          <cell r="C193" t="str">
            <v>CONSTRUCCIÓN DE TERRAPLENES DE PRUEBA CON MATERIAL DE RELLENO PARA LAS ZONAS 3B  Y 3C</v>
          </cell>
          <cell r="D193" t="str">
            <v>m3</v>
          </cell>
          <cell r="E193">
            <v>2911</v>
          </cell>
        </row>
        <row r="194">
          <cell r="C194" t="str">
            <v>DIVERSOS</v>
          </cell>
        </row>
        <row r="195">
          <cell r="B195" t="str">
            <v>PR01485AI5320</v>
          </cell>
          <cell r="C195" t="str">
            <v>EXCAVACIÓN DE APIQUES PARA ENSAYOS EN ZONAS 1A Y 1B</v>
          </cell>
          <cell r="D195" t="str">
            <v>m3</v>
          </cell>
          <cell r="E195">
            <v>49243</v>
          </cell>
        </row>
        <row r="196">
          <cell r="B196" t="str">
            <v>PR01485AI5322</v>
          </cell>
          <cell r="C196" t="str">
            <v>EXCAVACIÓN DE APIQUES PARA ENSAYOS EN ZONAS 2A, 2B Y 3A</v>
          </cell>
          <cell r="D196" t="str">
            <v>m3</v>
          </cell>
          <cell r="E196">
            <v>49243</v>
          </cell>
        </row>
        <row r="197">
          <cell r="B197" t="str">
            <v>PR01485AI5324</v>
          </cell>
          <cell r="C197" t="str">
            <v>EXCAVACIÓN DE APIQUES PARA ENSAYOS EN ZONAS 3B Y 3C</v>
          </cell>
          <cell r="D197" t="str">
            <v>m3</v>
          </cell>
          <cell r="E197">
            <v>49243</v>
          </cell>
        </row>
        <row r="198">
          <cell r="B198" t="str">
            <v>PR01485AI5326</v>
          </cell>
          <cell r="C198" t="str">
            <v>PREPARACIÓN DE LA FUNDACIÓN DE LAS ZONAS 1B, 2A, 2B Y 3A</v>
          </cell>
          <cell r="D198" t="str">
            <v>m2</v>
          </cell>
          <cell r="E198">
            <v>14691</v>
          </cell>
        </row>
        <row r="200">
          <cell r="B200" t="str">
            <v>CÓDIGO</v>
          </cell>
          <cell r="C200" t="str">
            <v>COMPOSIÇÕES - 5. RELLENOS PARA OTRAS PARTES DE LA OBRA</v>
          </cell>
        </row>
        <row r="201">
          <cell r="B201" t="str">
            <v>PR01485AI5400</v>
          </cell>
          <cell r="C201" t="str">
            <v>CONFORMACIÓN DE ZONA DE DEPÓSITO Y DE ACOPIO (TICUITÁ 1), COLOCACIÓN Y/O  COMPACTACIÓN DE LOS MATERIALES</v>
          </cell>
          <cell r="D201" t="str">
            <v>m3</v>
          </cell>
          <cell r="E201">
            <v>1188</v>
          </cell>
        </row>
        <row r="202">
          <cell r="B202" t="str">
            <v>PR01485AI5402</v>
          </cell>
          <cell r="C202" t="str">
            <v>CONFORMACIÓN DE ZONA DE DEPÓSITO (TICUITÁ 2), COLOCACIÓN Y COMPACTACIÓN DE LOS MATERIALES</v>
          </cell>
          <cell r="D202" t="str">
            <v>m3</v>
          </cell>
          <cell r="E202">
            <v>1188</v>
          </cell>
        </row>
        <row r="203">
          <cell r="B203" t="str">
            <v>PR01485AI5404</v>
          </cell>
          <cell r="C203" t="str">
            <v xml:space="preserve">CARGUE, TRANSPORTE Y DESCARGUE DE MATERIALES ROCOSOS DESDE  EL ACOPIO PARA LOS RELLENOS DE LA PRESA </v>
          </cell>
          <cell r="D203" t="str">
            <v>m3</v>
          </cell>
          <cell r="E203">
            <v>14115</v>
          </cell>
        </row>
        <row r="204">
          <cell r="B204" t="str">
            <v>PR01485AI5406</v>
          </cell>
          <cell r="C204" t="str">
            <v>RELLENOS ESTRUCTURALES EN MATERIAL COMÚN</v>
          </cell>
          <cell r="D204" t="str">
            <v>m3</v>
          </cell>
          <cell r="E204">
            <v>24853</v>
          </cell>
        </row>
        <row r="205">
          <cell r="B205" t="str">
            <v>PR01485AI5408</v>
          </cell>
          <cell r="C205" t="str">
            <v>TERRAPLENES</v>
          </cell>
          <cell r="D205" t="str">
            <v>m3</v>
          </cell>
          <cell r="E205">
            <v>5273</v>
          </cell>
        </row>
        <row r="206">
          <cell r="B206" t="str">
            <v>PR01485AI5410</v>
          </cell>
          <cell r="C206" t="str">
            <v>MATERIAL DE FILTRO</v>
          </cell>
          <cell r="D206" t="str">
            <v>m3</v>
          </cell>
          <cell r="E206">
            <v>41853</v>
          </cell>
        </row>
        <row r="207">
          <cell r="B207" t="str">
            <v>S6990</v>
          </cell>
          <cell r="C207" t="str">
            <v>SUELO CEMENTO PARA MURO DE TIERRA ARMADA</v>
          </cell>
          <cell r="D207" t="str">
            <v>m3</v>
          </cell>
          <cell r="E207">
            <v>273144</v>
          </cell>
        </row>
        <row r="208">
          <cell r="B208" t="str">
            <v>PR01485AI5414</v>
          </cell>
          <cell r="C208" t="str">
            <v xml:space="preserve">GEOMALLA UNIAXIAL (TENSIÓN ADMISIBLE 65,00 N/M)  PARA MURO  </v>
          </cell>
          <cell r="D208" t="str">
            <v>m2</v>
          </cell>
          <cell r="E208">
            <v>14674</v>
          </cell>
        </row>
        <row r="209">
          <cell r="B209" t="str">
            <v>PR01485AI5416</v>
          </cell>
          <cell r="C209" t="str">
            <v xml:space="preserve">GEOMALLA UNIAXIAL (TENSIÓN ADMISIBLE 50,00 N/M)  PARA MURO  </v>
          </cell>
          <cell r="D209" t="str">
            <v>m2</v>
          </cell>
          <cell r="E209">
            <v>14674</v>
          </cell>
        </row>
        <row r="210">
          <cell r="B210" t="str">
            <v>PR01485AI5418</v>
          </cell>
          <cell r="C210" t="str">
            <v xml:space="preserve">GEOMALLA UNIAXIAL (TENSIÓN ADMISIBLE 38,00 N/M)  PARA MURO  </v>
          </cell>
          <cell r="D210" t="str">
            <v>m2</v>
          </cell>
          <cell r="E210">
            <v>14428</v>
          </cell>
        </row>
        <row r="211">
          <cell r="B211" t="str">
            <v>PR01485AI5420</v>
          </cell>
          <cell r="C211" t="str">
            <v xml:space="preserve">GEOMALLA UNIAXIAL (TENSIÓN ADMISIBLE 28,00 N/M)  PARA MURO  </v>
          </cell>
          <cell r="D211" t="str">
            <v>m2</v>
          </cell>
          <cell r="E211">
            <v>9925</v>
          </cell>
        </row>
        <row r="212">
          <cell r="B212" t="str">
            <v>PR01485AI5422</v>
          </cell>
          <cell r="C212" t="str">
            <v xml:space="preserve">GEOMALLA UNIAXIAL (TENSIÓN ADMISIBLE 20,00 N/M)  PARA MURO  </v>
          </cell>
          <cell r="D212" t="str">
            <v>m2</v>
          </cell>
          <cell r="E212">
            <v>9018</v>
          </cell>
        </row>
        <row r="213">
          <cell r="B213" t="str">
            <v>PR01485AI5424</v>
          </cell>
          <cell r="C213" t="str">
            <v xml:space="preserve">GEOTEXTIL  TEJIDO  PARA MURO  </v>
          </cell>
          <cell r="D213" t="str">
            <v>m2</v>
          </cell>
          <cell r="E213">
            <v>6649</v>
          </cell>
        </row>
        <row r="214">
          <cell r="B214" t="str">
            <v>PR01485AI5426</v>
          </cell>
          <cell r="C214" t="str">
            <v xml:space="preserve">GEOTEXTIL  NO TEJIDO  PARA MURO  </v>
          </cell>
          <cell r="D214" t="str">
            <v>m2</v>
          </cell>
          <cell r="E214">
            <v>5922</v>
          </cell>
        </row>
        <row r="216">
          <cell r="B216" t="str">
            <v>CÓDIGO</v>
          </cell>
          <cell r="C216" t="str">
            <v xml:space="preserve">COMPOSIÇÕES - 6. INSTRUMENTACION DE LAS OBRAS </v>
          </cell>
        </row>
        <row r="217">
          <cell r="B217" t="str">
            <v>S7000</v>
          </cell>
          <cell r="C217" t="str">
            <v>ACELERÓGRAFOS DE MOVIMIENTO FUERTE</v>
          </cell>
          <cell r="D217" t="str">
            <v>un</v>
          </cell>
          <cell r="E217">
            <v>111503506</v>
          </cell>
        </row>
        <row r="218">
          <cell r="B218" t="str">
            <v>S7002</v>
          </cell>
          <cell r="C218" t="str">
            <v>ARGOLLAS PARA LECTURA DE EXTENSÓMETROS DE CINTA EN EXCAVACIONES SUBTERRÁNEAS</v>
          </cell>
          <cell r="D218" t="str">
            <v>par</v>
          </cell>
          <cell r="E218">
            <v>426753</v>
          </cell>
        </row>
        <row r="219">
          <cell r="B219" t="str">
            <v>S7004</v>
          </cell>
          <cell r="C219" t="str">
            <v>ASESOR EN INSTRUMENTACIÓN</v>
          </cell>
          <cell r="D219" t="str">
            <v>h</v>
          </cell>
          <cell r="E219">
            <v>476542</v>
          </cell>
        </row>
        <row r="220">
          <cell r="B220" t="str">
            <v>S7006</v>
          </cell>
          <cell r="C220" t="str">
            <v>CABLEADO DE FIBRA ÓPTICA MULTIMODO 6 HILOS  PARA DUCTO</v>
          </cell>
          <cell r="D220" t="str">
            <v>m</v>
          </cell>
          <cell r="E220">
            <v>14226</v>
          </cell>
        </row>
        <row r="221">
          <cell r="B221" t="str">
            <v>S7008</v>
          </cell>
          <cell r="C221" t="str">
            <v>CABLEADO DE FIBRA ÓPTICA MULTIMODO 6 HILOS  TIPO ADSS, PARA TRAMO AÉREO</v>
          </cell>
          <cell r="D221" t="str">
            <v>m</v>
          </cell>
          <cell r="E221">
            <v>19204</v>
          </cell>
        </row>
        <row r="222">
          <cell r="B222" t="str">
            <v>S7010</v>
          </cell>
          <cell r="C222" t="str">
            <v>CABLES ELÉCTRICOS PARA LOS EXTENSÓMETROS</v>
          </cell>
          <cell r="D222" t="str">
            <v>m</v>
          </cell>
          <cell r="E222">
            <v>12803</v>
          </cell>
        </row>
        <row r="223">
          <cell r="B223" t="str">
            <v>S7012</v>
          </cell>
          <cell r="C223" t="str">
            <v>CAJA DE EMPALME DE FIBRA ÓPTICA</v>
          </cell>
          <cell r="D223" t="str">
            <v>un</v>
          </cell>
          <cell r="E223">
            <v>640130</v>
          </cell>
        </row>
        <row r="224">
          <cell r="B224" t="str">
            <v>S7014</v>
          </cell>
          <cell r="C224" t="str">
            <v>CELDAS DE ASENTAMIENTO</v>
          </cell>
          <cell r="D224" t="str">
            <v>un</v>
          </cell>
          <cell r="E224">
            <v>43400805</v>
          </cell>
        </row>
        <row r="225">
          <cell r="B225" t="str">
            <v>S7016</v>
          </cell>
          <cell r="C225" t="str">
            <v>CELDAS DE CARGA PARA TENSORES</v>
          </cell>
          <cell r="D225" t="str">
            <v>un</v>
          </cell>
          <cell r="E225">
            <v>14980460</v>
          </cell>
        </row>
        <row r="226">
          <cell r="B226" t="str">
            <v>S7018</v>
          </cell>
          <cell r="C226" t="str">
            <v>CELDAS DE PRESIÓN</v>
          </cell>
          <cell r="D226" t="str">
            <v>un</v>
          </cell>
          <cell r="E226">
            <v>12951961</v>
          </cell>
        </row>
        <row r="227">
          <cell r="B227" t="str">
            <v>S7020</v>
          </cell>
          <cell r="C227" t="str">
            <v>COMPUTADOR PORTÁTIL</v>
          </cell>
          <cell r="D227" t="str">
            <v>un</v>
          </cell>
          <cell r="E227">
            <v>5334416</v>
          </cell>
        </row>
        <row r="228">
          <cell r="B228" t="str">
            <v>S7022</v>
          </cell>
          <cell r="C228" t="str">
            <v>CONVERSOR ELECTRO ÓPTICO</v>
          </cell>
          <cell r="D228" t="str">
            <v>un</v>
          </cell>
          <cell r="E228">
            <v>4253308</v>
          </cell>
        </row>
        <row r="229">
          <cell r="B229" t="str">
            <v>S7024</v>
          </cell>
          <cell r="C229" t="str">
            <v>CONVERSOR RS-485 10BASE-T</v>
          </cell>
          <cell r="D229" t="str">
            <v>un</v>
          </cell>
          <cell r="E229">
            <v>2766783</v>
          </cell>
        </row>
        <row r="230">
          <cell r="B230" t="str">
            <v>S7026</v>
          </cell>
          <cell r="C230" t="str">
            <v>CONVERSOR RS-485 ÓPTICO</v>
          </cell>
          <cell r="D230" t="str">
            <v>un</v>
          </cell>
          <cell r="E230">
            <v>3079734</v>
          </cell>
        </row>
        <row r="231">
          <cell r="B231" t="str">
            <v>S7028</v>
          </cell>
          <cell r="C231" t="str">
            <v xml:space="preserve">ESTACIÓN CLIENTE </v>
          </cell>
          <cell r="D231" t="str">
            <v>un</v>
          </cell>
          <cell r="E231">
            <v>21266536</v>
          </cell>
        </row>
        <row r="232">
          <cell r="B232" t="str">
            <v>S7030</v>
          </cell>
          <cell r="C232" t="str">
            <v>EXTENSÓMETROS DE CINTA</v>
          </cell>
          <cell r="D232" t="str">
            <v>un</v>
          </cell>
          <cell r="E232">
            <v>19787125</v>
          </cell>
        </row>
        <row r="233">
          <cell r="B233" t="str">
            <v>S7032</v>
          </cell>
          <cell r="C233" t="str">
            <v>EXTENSÓMETROS DE POSICIÓN MÚLTIPLE, DE 15 M</v>
          </cell>
          <cell r="D233" t="str">
            <v>un</v>
          </cell>
          <cell r="E233">
            <v>8833793</v>
          </cell>
        </row>
        <row r="234">
          <cell r="B234" t="str">
            <v>S7034</v>
          </cell>
          <cell r="C234" t="str">
            <v>EXTENSÓMETROS DE POSICIÓN MÚLTIPLE, DE 20 M</v>
          </cell>
          <cell r="D234" t="str">
            <v>un</v>
          </cell>
          <cell r="E234">
            <v>9353008</v>
          </cell>
        </row>
        <row r="235">
          <cell r="B235" t="str">
            <v>S7036</v>
          </cell>
          <cell r="C235" t="str">
            <v xml:space="preserve">EXTENSÓMETROS HORIZONTALES </v>
          </cell>
          <cell r="D235" t="str">
            <v>un</v>
          </cell>
          <cell r="E235">
            <v>13272026</v>
          </cell>
        </row>
        <row r="236">
          <cell r="B236" t="str">
            <v>S7038</v>
          </cell>
          <cell r="C236" t="str">
            <v>GABINETE DE 21U CON  RACK  DE  1M EN ALUMINIO, INCLUYE ACCESORIOS</v>
          </cell>
          <cell r="D236" t="str">
            <v>un</v>
          </cell>
          <cell r="E236">
            <v>8072748</v>
          </cell>
        </row>
        <row r="237">
          <cell r="B237" t="str">
            <v>S7040</v>
          </cell>
          <cell r="C237" t="str">
            <v>GABINETE DE 42U CON  RACK  DE  2,1M EN ALUMINIO, INCLUYE ACCESORIOS</v>
          </cell>
          <cell r="D237" t="str">
            <v>un</v>
          </cell>
          <cell r="E237">
            <v>9665961</v>
          </cell>
        </row>
        <row r="238">
          <cell r="B238" t="str">
            <v>S7042</v>
          </cell>
          <cell r="C238" t="str">
            <v>INCLINÓMETROS EN EXCAVACIONES EXTERIORES</v>
          </cell>
          <cell r="D238" t="str">
            <v>m</v>
          </cell>
          <cell r="E238">
            <v>304924</v>
          </cell>
        </row>
        <row r="239">
          <cell r="B239" t="str">
            <v>S7044</v>
          </cell>
          <cell r="C239" t="str">
            <v>MEDIDOR DE INFILTRACIONES EN LA CONTRAATAGUÍA</v>
          </cell>
          <cell r="D239" t="str">
            <v>un</v>
          </cell>
          <cell r="E239">
            <v>17084355</v>
          </cell>
        </row>
        <row r="240">
          <cell r="B240" t="str">
            <v>S7046</v>
          </cell>
          <cell r="C240" t="str">
            <v>MEDIDORES DE INFILTRACIONES EN LAS GALERÍAS DE INYECCIONES Y DRENAJE</v>
          </cell>
          <cell r="D240" t="str">
            <v>un</v>
          </cell>
          <cell r="E240">
            <v>17084355</v>
          </cell>
        </row>
        <row r="241">
          <cell r="B241" t="str">
            <v>S7048</v>
          </cell>
          <cell r="C241" t="str">
            <v>MIRA METÁLICA PARA  DETERMINAR EL NIVEL DEL EMBALSE</v>
          </cell>
          <cell r="D241" t="str">
            <v>un</v>
          </cell>
          <cell r="E241">
            <v>72804101</v>
          </cell>
        </row>
        <row r="242">
          <cell r="B242" t="str">
            <v>S7050</v>
          </cell>
          <cell r="C242" t="str">
            <v>MOJONES DE REFERENCIA PARA CONTROL SUPERFICIAL</v>
          </cell>
          <cell r="D242" t="str">
            <v>un</v>
          </cell>
          <cell r="E242">
            <v>469429</v>
          </cell>
        </row>
        <row r="243">
          <cell r="B243" t="str">
            <v>S7054</v>
          </cell>
          <cell r="C243" t="str">
            <v>PATCH PANEL MODULAR DE 24 PUERTOS</v>
          </cell>
          <cell r="D243" t="str">
            <v>un</v>
          </cell>
          <cell r="E243">
            <v>640130</v>
          </cell>
        </row>
        <row r="244">
          <cell r="B244" t="str">
            <v>S7056</v>
          </cell>
          <cell r="C244" t="str">
            <v>PIEZÓMETROS DE CUERDA VIBRÁTIL</v>
          </cell>
          <cell r="D244" t="str">
            <v>un</v>
          </cell>
          <cell r="E244">
            <v>12212256</v>
          </cell>
        </row>
        <row r="245">
          <cell r="B245" t="str">
            <v>S7058</v>
          </cell>
          <cell r="C245" t="str">
            <v>REGISTRADOR DE DATOS (DATALOGGER), INCLUYE MULTIPLEXORES Y FUENTE DE ALIMENTACIÓN</v>
          </cell>
          <cell r="D245" t="str">
            <v>un</v>
          </cell>
          <cell r="E245">
            <v>80706147</v>
          </cell>
        </row>
        <row r="246">
          <cell r="B246" t="str">
            <v>S7060</v>
          </cell>
          <cell r="C246" t="str">
            <v>REGISTRADOR DE DATOS (DATALOGGER), INCLUYE MULTIPLEXORES, KIT DE PROTECCIÓN Y FUENTE DE ALIMENTACIÓN</v>
          </cell>
          <cell r="D246" t="str">
            <v>un</v>
          </cell>
          <cell r="E246">
            <v>118936126</v>
          </cell>
        </row>
        <row r="247">
          <cell r="B247" t="str">
            <v>S7061</v>
          </cell>
          <cell r="C247" t="str">
            <v>SENSOR DE NÍVEL DEL VERTEDERO DE AFOROS</v>
          </cell>
          <cell r="D247" t="str">
            <v>un</v>
          </cell>
          <cell r="E247">
            <v>6773285</v>
          </cell>
        </row>
        <row r="248">
          <cell r="B248" t="str">
            <v>S7062</v>
          </cell>
          <cell r="C248" t="str">
            <v>SERVIDORES DE APLICACIONES RACKEABLES</v>
          </cell>
          <cell r="D248" t="str">
            <v>un</v>
          </cell>
          <cell r="E248">
            <v>21266536</v>
          </cell>
        </row>
        <row r="249">
          <cell r="B249" t="str">
            <v>S7064</v>
          </cell>
          <cell r="C249" t="str">
            <v>SUMINISTRO DE SISMÓGRAFOS DE BANDA ANCHA</v>
          </cell>
          <cell r="D249" t="str">
            <v>un</v>
          </cell>
          <cell r="E249">
            <v>367420307</v>
          </cell>
        </row>
        <row r="250">
          <cell r="B250" t="str">
            <v>S7066</v>
          </cell>
          <cell r="C250" t="str">
            <v>SOFTWARE DE GESTIÓN DEL SISTEMA (INCLUYE LICENCIAS PARA ESTACIONES CLIENTE)</v>
          </cell>
          <cell r="D250" t="str">
            <v>gl</v>
          </cell>
          <cell r="E250">
            <v>276095116</v>
          </cell>
        </row>
        <row r="251">
          <cell r="B251" t="str">
            <v>S7067</v>
          </cell>
          <cell r="C251" t="str">
            <v>SUICHE DE RED DE DADOS</v>
          </cell>
          <cell r="D251" t="str">
            <v>un</v>
          </cell>
          <cell r="E251">
            <v>5099701</v>
          </cell>
        </row>
        <row r="252">
          <cell r="B252" t="str">
            <v>S7068</v>
          </cell>
          <cell r="C252" t="str">
            <v>SUICHE INDUSTRIAL DE DATOS DE 12 PUERTOS</v>
          </cell>
          <cell r="D252" t="str">
            <v>un</v>
          </cell>
          <cell r="E252">
            <v>5099701</v>
          </cell>
        </row>
        <row r="253">
          <cell r="B253" t="str">
            <v>S7070</v>
          </cell>
          <cell r="C253" t="str">
            <v>SUICHE INDUSTRIAL DE DATOS DE 24 PUERTOS</v>
          </cell>
          <cell r="D253" t="str">
            <v>un</v>
          </cell>
          <cell r="E253">
            <v>5099701</v>
          </cell>
        </row>
        <row r="254">
          <cell r="B254" t="str">
            <v>S7076</v>
          </cell>
          <cell r="C254" t="str">
            <v>SUMINISTRO, INSTALACIÓN Y PUESTA EN SERVICIO DEL SISTEMA</v>
          </cell>
          <cell r="D254" t="str">
            <v>gl</v>
          </cell>
          <cell r="E254">
            <v>816521185</v>
          </cell>
        </row>
        <row r="255">
          <cell r="B255" t="str">
            <v>S7077</v>
          </cell>
          <cell r="C255" t="str">
            <v>SUMINISTRO E INSTALACIÓN DE CABLE PARA TERMOCUPLAS, INCLUIDOS LOS CONECTORES, TUBERÍAS Y ACCESORIOS PARA INSTALACIÓN</v>
          </cell>
          <cell r="D255" t="str">
            <v>un</v>
          </cell>
          <cell r="E255">
            <v>21338</v>
          </cell>
        </row>
        <row r="256">
          <cell r="B256" t="str">
            <v>S7078</v>
          </cell>
          <cell r="C256" t="str">
            <v>TERMOCUPLAS EN CUALQUIER SECTOR DE LA OBRA</v>
          </cell>
          <cell r="D256" t="str">
            <v>un</v>
          </cell>
          <cell r="E256">
            <v>2006471</v>
          </cell>
        </row>
        <row r="257">
          <cell r="B257" t="str">
            <v>S7080</v>
          </cell>
          <cell r="C257" t="str">
            <v>MEDIDOR TRANSMISOR / INDICADOR DE CAUDAL TIPO DOPPLER</v>
          </cell>
          <cell r="D257" t="str">
            <v>un</v>
          </cell>
          <cell r="E257">
            <v>198152883</v>
          </cell>
        </row>
        <row r="258">
          <cell r="B258" t="str">
            <v>S7082</v>
          </cell>
          <cell r="C258" t="str">
            <v>MEDIDOR TRANSMISOR / INDICADOR DE NIVEL TIPO HIDROSTÁTICO</v>
          </cell>
          <cell r="D258" t="str">
            <v>un</v>
          </cell>
          <cell r="E258">
            <v>15932120</v>
          </cell>
        </row>
        <row r="259">
          <cell r="B259" t="str">
            <v>S7084</v>
          </cell>
          <cell r="C259" t="str">
            <v>MEDIDOR TRANSMISOR / INDICADOR DE NIVEL TIPO RADAR</v>
          </cell>
          <cell r="D259" t="str">
            <v>un</v>
          </cell>
          <cell r="E259">
            <v>33137388</v>
          </cell>
        </row>
        <row r="260">
          <cell r="B260" t="str">
            <v>S7086</v>
          </cell>
          <cell r="C260" t="str">
            <v>UNIDAD DE LECTURA PARA LOS EXTENSÓMETROS</v>
          </cell>
          <cell r="D260" t="str">
            <v>un</v>
          </cell>
          <cell r="E260">
            <v>8968930</v>
          </cell>
        </row>
        <row r="261">
          <cell r="B261" t="str">
            <v>S7088</v>
          </cell>
          <cell r="C261" t="str">
            <v>UNIDAD DE LECTURA PARA TERMOCUPLAS</v>
          </cell>
          <cell r="D261" t="str">
            <v>un</v>
          </cell>
          <cell r="E261">
            <v>3399801</v>
          </cell>
        </row>
        <row r="262">
          <cell r="B262" t="str">
            <v>S7090</v>
          </cell>
          <cell r="C262" t="str">
            <v>UNIDAD DE LECTURA PARA PIEZÓMETROS DE CUERDA VIBRÁTIL</v>
          </cell>
          <cell r="D262" t="str">
            <v>un</v>
          </cell>
          <cell r="E262">
            <v>8968930</v>
          </cell>
        </row>
        <row r="264">
          <cell r="B264" t="str">
            <v>CÓDIGO</v>
          </cell>
          <cell r="C264" t="str">
            <v>COMPOSIÇÕES - 7. AFIRMADO Y PAVIMENTOS</v>
          </cell>
        </row>
        <row r="265">
          <cell r="B265" t="str">
            <v>PR01485AI5600</v>
          </cell>
          <cell r="C265" t="str">
            <v>AFIRMADO DEL PISO DE LA PLAZOLETA</v>
          </cell>
          <cell r="D265" t="str">
            <v>m3</v>
          </cell>
          <cell r="E265">
            <v>25788</v>
          </cell>
        </row>
        <row r="266">
          <cell r="B266" t="str">
            <v>PR01485AI5602</v>
          </cell>
          <cell r="C266" t="str">
            <v>AFIRMADO EN EL PISO DE LA GALERÍA</v>
          </cell>
          <cell r="D266" t="str">
            <v>m3</v>
          </cell>
          <cell r="E266">
            <v>25788</v>
          </cell>
        </row>
        <row r="267">
          <cell r="B267" t="str">
            <v>PR01485AI5604</v>
          </cell>
          <cell r="C267" t="str">
            <v>AFIRMADO EN EL PISO DE LAS GALERÍAS PARA CONSTRUCCIÓN</v>
          </cell>
          <cell r="D267" t="str">
            <v>m3</v>
          </cell>
          <cell r="E267">
            <v>25788</v>
          </cell>
        </row>
        <row r="268">
          <cell r="B268" t="str">
            <v>PR01485AI5606</v>
          </cell>
          <cell r="C268" t="str">
            <v>AFIRMADO EN EL PISO DEL TÚNEL</v>
          </cell>
          <cell r="D268" t="str">
            <v>m3</v>
          </cell>
          <cell r="E268">
            <v>25788</v>
          </cell>
        </row>
        <row r="269">
          <cell r="B269" t="str">
            <v>PR01485AI5608</v>
          </cell>
          <cell r="C269" t="str">
            <v>AFIRMADO EN LA CRESTA DE LA PRESA</v>
          </cell>
          <cell r="D269" t="str">
            <v>m3</v>
          </cell>
          <cell r="E269">
            <v>30153</v>
          </cell>
        </row>
        <row r="270">
          <cell r="B270" t="str">
            <v>PR01485AI5610</v>
          </cell>
          <cell r="C270" t="str">
            <v>IMPRIMACIÓN DE LA SUPERFICIE</v>
          </cell>
          <cell r="D270" t="str">
            <v>m2</v>
          </cell>
          <cell r="E270">
            <v>3280</v>
          </cell>
        </row>
        <row r="271">
          <cell r="B271" t="str">
            <v>PR01485AI5612</v>
          </cell>
          <cell r="C271" t="str">
            <v>MATERIAL DE BASE DE 8" PARA LAS VÍAS EN LA PRESA (CRESTA Y VÍA DEL TALUD DE AGUAS ABAJO)</v>
          </cell>
          <cell r="D271" t="str">
            <v>m3</v>
          </cell>
          <cell r="E271">
            <v>50547</v>
          </cell>
        </row>
        <row r="272">
          <cell r="B272" t="str">
            <v>PR01485AI5614</v>
          </cell>
          <cell r="C272" t="str">
            <v>MATERIAL DE SUBBASE DE 6" PARA LAS VÍAS EN LA PRESA (CRESTA Y VÍA DEL TALUD DE AGUAS ABAJO)</v>
          </cell>
          <cell r="D272" t="str">
            <v>m3</v>
          </cell>
          <cell r="E272">
            <v>50547</v>
          </cell>
        </row>
        <row r="273">
          <cell r="B273" t="str">
            <v>PR01485AI5616</v>
          </cell>
          <cell r="C273" t="str">
            <v>MATERIAL GRANULAR PARA AFIRMADO</v>
          </cell>
          <cell r="D273" t="str">
            <v>m3</v>
          </cell>
          <cell r="E273">
            <v>25788</v>
          </cell>
        </row>
        <row r="274">
          <cell r="B274" t="str">
            <v>PR01485AI5618</v>
          </cell>
          <cell r="C274" t="str">
            <v>MATERIAL GRANULAR PARA BASE</v>
          </cell>
          <cell r="D274" t="str">
            <v>m3</v>
          </cell>
          <cell r="E274">
            <v>50547</v>
          </cell>
        </row>
        <row r="275">
          <cell r="B275" t="str">
            <v>PR01485AI5620</v>
          </cell>
          <cell r="C275" t="str">
            <v>PAVIMENTO ASFÁLTICO EN LA PLAZOLETA DEL TÚNEL DE ACCESO</v>
          </cell>
          <cell r="D275" t="str">
            <v>m3</v>
          </cell>
          <cell r="E275">
            <v>873483</v>
          </cell>
        </row>
        <row r="276">
          <cell r="B276" t="str">
            <v>PR01485AI5622</v>
          </cell>
          <cell r="C276" t="str">
            <v>PAVIMENTO ASFÁLTICO PARA LA CRESTA DE LA PRESA</v>
          </cell>
          <cell r="D276" t="str">
            <v>m3</v>
          </cell>
          <cell r="E276">
            <v>873483</v>
          </cell>
        </row>
        <row r="277">
          <cell r="B277" t="str">
            <v>PR01485AI5626</v>
          </cell>
          <cell r="C277" t="str">
            <v>PAVIMENTO DE CONCRETO DE F´C = 28 MPA EN EL PISO DEL TÚNEL DE ACCESO</v>
          </cell>
          <cell r="D277" t="str">
            <v>m3</v>
          </cell>
          <cell r="E277">
            <v>670114</v>
          </cell>
        </row>
        <row r="278">
          <cell r="B278" t="str">
            <v>PR01485AI5628</v>
          </cell>
          <cell r="C278" t="str">
            <v>PAVIMENTO DE CONCRETO DE F´C = 28 MPA EN EL PISO DEL TÚNEL VIAL</v>
          </cell>
          <cell r="D278" t="str">
            <v>m3</v>
          </cell>
          <cell r="E278">
            <v>670114</v>
          </cell>
        </row>
        <row r="279">
          <cell r="B279" t="str">
            <v>PR01485AI5630</v>
          </cell>
          <cell r="C279" t="str">
            <v>RIEGO DE LIGA ENTRE CAPAS ASFÁLTICAS</v>
          </cell>
          <cell r="D279" t="str">
            <v>m2</v>
          </cell>
          <cell r="E279">
            <v>2072</v>
          </cell>
        </row>
        <row r="280">
          <cell r="B280" t="str">
            <v>S7500</v>
          </cell>
          <cell r="C280" t="str">
            <v>CAPTAFAROS</v>
          </cell>
          <cell r="D280" t="str">
            <v>un</v>
          </cell>
          <cell r="E280">
            <v>13499</v>
          </cell>
        </row>
        <row r="281">
          <cell r="B281" t="str">
            <v>S7502</v>
          </cell>
          <cell r="C281" t="str">
            <v>DEFENSAS METÁLICAS</v>
          </cell>
          <cell r="D281" t="str">
            <v>m</v>
          </cell>
          <cell r="E281">
            <v>332068</v>
          </cell>
        </row>
        <row r="282">
          <cell r="B282" t="str">
            <v>S7504</v>
          </cell>
          <cell r="C282" t="str">
            <v>SECCIÓN FINAL</v>
          </cell>
          <cell r="D282" t="str">
            <v>un</v>
          </cell>
          <cell r="E282">
            <v>65571</v>
          </cell>
        </row>
        <row r="283">
          <cell r="B283" t="str">
            <v>S7506</v>
          </cell>
          <cell r="C283" t="str">
            <v>SEÑAL DE TRÁNSITO GRUPO I</v>
          </cell>
          <cell r="D283" t="str">
            <v>un</v>
          </cell>
          <cell r="E283">
            <v>490273</v>
          </cell>
        </row>
        <row r="284">
          <cell r="B284" t="str">
            <v>S7508</v>
          </cell>
          <cell r="C284" t="str">
            <v>SEÑAL DE TRÁNSITO GRUPO IV (DELINEADOR DE CURVA HORIZONTAL)</v>
          </cell>
          <cell r="D284" t="str">
            <v>un</v>
          </cell>
          <cell r="E284">
            <v>405754</v>
          </cell>
        </row>
        <row r="285">
          <cell r="B285" t="str">
            <v>S7510</v>
          </cell>
          <cell r="C285" t="str">
            <v>SEÑAL DE TRÁNSITO GRUPO V</v>
          </cell>
          <cell r="D285" t="str">
            <v>m2</v>
          </cell>
          <cell r="E285">
            <v>992530</v>
          </cell>
        </row>
        <row r="287">
          <cell r="B287" t="str">
            <v>CÓDIGO</v>
          </cell>
          <cell r="C287" t="str">
            <v>COMPOSIÇÕES - 8. DRENAJES</v>
          </cell>
        </row>
        <row r="288">
          <cell r="B288" t="str">
            <v>PR01485AI5500</v>
          </cell>
          <cell r="C288" t="str">
            <v>CASCAJO PROCESADO PARA CÁRCAMOS DE TRANSFORMADORES</v>
          </cell>
          <cell r="D288" t="str">
            <v>m3</v>
          </cell>
          <cell r="E288">
            <v>42924</v>
          </cell>
        </row>
        <row r="289">
          <cell r="B289" t="str">
            <v>PR01485AI5502</v>
          </cell>
          <cell r="C289" t="str">
            <v>CONDUCTOS DE DRENAJE (MEDIO TUBO DE CONCRETO)</v>
          </cell>
          <cell r="D289" t="str">
            <v>m</v>
          </cell>
          <cell r="E289">
            <v>68409</v>
          </cell>
        </row>
        <row r="290">
          <cell r="B290" t="str">
            <v>PR01485AI5504</v>
          </cell>
          <cell r="C290" t="str">
            <v>CUNETA PARA DRENAJE SUPERFICIAL TIPO CR1</v>
          </cell>
          <cell r="D290" t="str">
            <v>m</v>
          </cell>
          <cell r="E290">
            <v>1496366</v>
          </cell>
        </row>
        <row r="291">
          <cell r="B291" t="str">
            <v>PR01485AI5506</v>
          </cell>
          <cell r="C291" t="str">
            <v>CUNETA PARA DRENAJE SUPERFICIAL TIPO CR2</v>
          </cell>
          <cell r="D291" t="str">
            <v>m</v>
          </cell>
          <cell r="E291">
            <v>1787397</v>
          </cell>
        </row>
        <row r="292">
          <cell r="B292" t="str">
            <v>PR01485AI5508</v>
          </cell>
          <cell r="C292" t="str">
            <v>CUNETA PARA DRENAJE SUPERFICIAL TIPO CR3</v>
          </cell>
          <cell r="D292" t="str">
            <v>m</v>
          </cell>
          <cell r="E292">
            <v>2372578</v>
          </cell>
        </row>
        <row r="293">
          <cell r="B293" t="str">
            <v>PR01485AI5510</v>
          </cell>
          <cell r="C293" t="str">
            <v>CUNETA PARA DRENAJE SUPERFICIAL TIPO CT4</v>
          </cell>
          <cell r="D293" t="str">
            <v>m</v>
          </cell>
          <cell r="E293">
            <v>537361</v>
          </cell>
        </row>
        <row r="294">
          <cell r="B294" t="str">
            <v>PR01485AI5512</v>
          </cell>
          <cell r="C294" t="str">
            <v>CUNETA PARA DRENAJE SUPERFICIAL TIPO CV1</v>
          </cell>
          <cell r="D294" t="str">
            <v>m</v>
          </cell>
          <cell r="E294">
            <v>99888</v>
          </cell>
        </row>
        <row r="295">
          <cell r="B295" t="str">
            <v>PR01485AI5514</v>
          </cell>
          <cell r="C295" t="str">
            <v>CUNETA RECTANGULAR PARA DRENAJE SUPERFICIAL TIPO CR1</v>
          </cell>
          <cell r="D295" t="str">
            <v>m</v>
          </cell>
          <cell r="E295">
            <v>1496366</v>
          </cell>
        </row>
        <row r="296">
          <cell r="B296" t="str">
            <v>PR01485AI5516</v>
          </cell>
          <cell r="C296" t="str">
            <v>CUNETA RECTANGULAR PARA DRENAJE SUPERFICIAL TIPO CR2</v>
          </cell>
          <cell r="D296" t="str">
            <v>m</v>
          </cell>
          <cell r="E296">
            <v>1787397</v>
          </cell>
        </row>
        <row r="297">
          <cell r="B297" t="str">
            <v>PR01485AI5518</v>
          </cell>
          <cell r="C297" t="str">
            <v>CUNETA RECTANGULAR PARA DRENAJE SUPERFICIAL TIPO CR3</v>
          </cell>
          <cell r="D297" t="str">
            <v>m</v>
          </cell>
          <cell r="E297">
            <v>2372578</v>
          </cell>
        </row>
        <row r="298">
          <cell r="B298" t="str">
            <v>PR01485AI5520</v>
          </cell>
          <cell r="C298" t="str">
            <v>CUNETA RECTANGULAR PARA DRENAJE SUPERFICIAL TIPO CT3</v>
          </cell>
          <cell r="D298" t="str">
            <v>m</v>
          </cell>
          <cell r="E298">
            <v>412518</v>
          </cell>
        </row>
        <row r="299">
          <cell r="B299" t="str">
            <v>PR01485AI5522</v>
          </cell>
          <cell r="C299" t="str">
            <v>CUNETA TRAPEZOIDAL PARA DRENAJE SUPERFICIAL TIPO CT2</v>
          </cell>
          <cell r="D299" t="str">
            <v>m</v>
          </cell>
          <cell r="E299">
            <v>357872</v>
          </cell>
        </row>
        <row r="300">
          <cell r="B300" t="str">
            <v>PR01485AI5524</v>
          </cell>
          <cell r="C300" t="str">
            <v>CUNETA TRAPEZOIDAL PARA DRENAJE SUPERFICIAL TIPO CT3</v>
          </cell>
          <cell r="D300" t="str">
            <v>m</v>
          </cell>
          <cell r="E300">
            <v>412518</v>
          </cell>
        </row>
        <row r="301">
          <cell r="B301" t="str">
            <v>PR01485AI5526</v>
          </cell>
          <cell r="C301" t="str">
            <v>CUNETA TRAPEZOIDAL PARA DRENAJE SUPERFICIAL TIPO CT4</v>
          </cell>
          <cell r="D301" t="str">
            <v>m</v>
          </cell>
          <cell r="E301">
            <v>537361</v>
          </cell>
        </row>
        <row r="302">
          <cell r="B302" t="str">
            <v>PR01485AI5528</v>
          </cell>
          <cell r="C302" t="str">
            <v xml:space="preserve">CUNETA TRAPEZOIDAL PARA DRENAJE SUPERFICIAL TIPO CT5 </v>
          </cell>
          <cell r="D302" t="str">
            <v>m</v>
          </cell>
          <cell r="E302">
            <v>592449</v>
          </cell>
        </row>
        <row r="303">
          <cell r="B303" t="str">
            <v>PR01485AI5530</v>
          </cell>
          <cell r="C303" t="str">
            <v>CUNETA TRAPEZOIDAL PARA DRENAJE SUPERFICIAL TIPO CV1</v>
          </cell>
          <cell r="D303" t="str">
            <v>m</v>
          </cell>
          <cell r="E303">
            <v>99888</v>
          </cell>
        </row>
        <row r="304">
          <cell r="B304" t="str">
            <v>PR01485AI5532</v>
          </cell>
          <cell r="C304" t="str">
            <v>CUNETA TRIANGULAR ASIMÉTRICA PARA DRENAJE SUPERFICIAL TIPO CR2</v>
          </cell>
          <cell r="D304" t="str">
            <v>m</v>
          </cell>
          <cell r="E304">
            <v>1787397</v>
          </cell>
        </row>
        <row r="305">
          <cell r="B305" t="str">
            <v>PR01485AI5534</v>
          </cell>
          <cell r="C305" t="str">
            <v>CUNETA TRIANGULAR ASIMÉTRICA PARA DRENAJE SUPERFICIAL TIPO CR3</v>
          </cell>
          <cell r="D305" t="str">
            <v>m</v>
          </cell>
          <cell r="E305">
            <v>2372578</v>
          </cell>
        </row>
        <row r="306">
          <cell r="B306" t="str">
            <v>PR01485AI5536</v>
          </cell>
          <cell r="C306" t="str">
            <v>CUNETA TRIANGULAR ASIMÉTRICA PARA DRENAJE SUPERFICIAL TIPO CV1</v>
          </cell>
          <cell r="D306" t="str">
            <v>m</v>
          </cell>
          <cell r="E306">
            <v>99888</v>
          </cell>
        </row>
        <row r="307">
          <cell r="B307" t="str">
            <v>PR01485AI5538</v>
          </cell>
          <cell r="C307" t="str">
            <v>DRENES HORIZONTALES DE 51 MM DE DIÁMETRO</v>
          </cell>
          <cell r="D307" t="str">
            <v>m</v>
          </cell>
          <cell r="E307">
            <v>21534</v>
          </cell>
        </row>
        <row r="308">
          <cell r="B308" t="str">
            <v>PR01485AI5540</v>
          </cell>
          <cell r="C308" t="str">
            <v>DRENES HORIZONTALES DE 76 MM DE DIÁMETRO</v>
          </cell>
          <cell r="D308" t="str">
            <v>m</v>
          </cell>
          <cell r="E308">
            <v>31224</v>
          </cell>
        </row>
        <row r="309">
          <cell r="B309" t="str">
            <v>PR01485AI5542</v>
          </cell>
          <cell r="C309" t="str">
            <v>FILTROS DE CASCAJO PROCESADO</v>
          </cell>
          <cell r="D309" t="str">
            <v>m3</v>
          </cell>
          <cell r="E309">
            <v>42924</v>
          </cell>
        </row>
        <row r="310">
          <cell r="B310" t="str">
            <v>PR01485AI5544</v>
          </cell>
          <cell r="C310" t="str">
            <v xml:space="preserve">MANGUERAS DE POLIPROPILENO DE 1 1/2” DE DIÁMETRO </v>
          </cell>
          <cell r="D310" t="str">
            <v>m</v>
          </cell>
          <cell r="E310">
            <v>5871</v>
          </cell>
        </row>
        <row r="311">
          <cell r="B311" t="str">
            <v>PR01485AI5546</v>
          </cell>
          <cell r="C311" t="str">
            <v>RONDAS DE CORONACIÓN DE CONCRETO</v>
          </cell>
          <cell r="D311" t="str">
            <v>m</v>
          </cell>
          <cell r="E311">
            <v>357872</v>
          </cell>
        </row>
        <row r="312">
          <cell r="B312" t="str">
            <v>PR01485AI5548</v>
          </cell>
          <cell r="C312" t="str">
            <v>TUBERÍA DE CONCRETO PARA DRENAJE DE 0,20 M DE DIÁMETRO</v>
          </cell>
          <cell r="D312" t="str">
            <v>m</v>
          </cell>
          <cell r="E312">
            <v>43180</v>
          </cell>
        </row>
        <row r="313">
          <cell r="B313" t="str">
            <v>PR01485AI5550</v>
          </cell>
          <cell r="C313" t="str">
            <v>TUBERÍA DE CONCRETO PARA DRENAJE DE 0,30 M DE DIÁMETRO</v>
          </cell>
          <cell r="D313" t="str">
            <v>m</v>
          </cell>
          <cell r="E313">
            <v>68409</v>
          </cell>
        </row>
        <row r="314">
          <cell r="B314" t="str">
            <v>PR01485AI5552</v>
          </cell>
          <cell r="C314" t="str">
            <v>TUBERÍA DE CONCRETO PARA DRENAJE DE 0,90 M DE DIÁMETRO EN PLAZOLETA</v>
          </cell>
          <cell r="D314" t="str">
            <v>m</v>
          </cell>
          <cell r="E314">
            <v>516961</v>
          </cell>
        </row>
        <row r="315">
          <cell r="B315" t="str">
            <v>PR01485AI5554</v>
          </cell>
          <cell r="C315" t="str">
            <v>TUBERÍA DE PVC PARA DRENAJE DE 0,20 M DE DIÁMETRO</v>
          </cell>
          <cell r="D315" t="str">
            <v>m</v>
          </cell>
          <cell r="E315">
            <v>11455</v>
          </cell>
        </row>
        <row r="316">
          <cell r="B316" t="str">
            <v>PR01485AI5556</v>
          </cell>
          <cell r="C316" t="str">
            <v>TUBERÍA DE PVC PARA DRENAJE DE 1" DE DIÁMETRO ( PARA PERFORACIONES DE DRENAJE EN SUELO)</v>
          </cell>
          <cell r="D316" t="str">
            <v>m</v>
          </cell>
          <cell r="E316">
            <v>13063</v>
          </cell>
        </row>
        <row r="317">
          <cell r="B317" t="str">
            <v>PR01485AI5558</v>
          </cell>
          <cell r="C317" t="str">
            <v>TUBERÍA DE PVC PARA DRENAJE DE 4" DE DIÁMETRO</v>
          </cell>
          <cell r="D317" t="str">
            <v>m</v>
          </cell>
          <cell r="E317">
            <v>22606</v>
          </cell>
        </row>
        <row r="318">
          <cell r="B318" t="str">
            <v>PR01485AI5560</v>
          </cell>
          <cell r="C318" t="str">
            <v>TUBERÍA DE PVC PERFORADA DE 4" DE DIÁMETRO</v>
          </cell>
          <cell r="D318" t="str">
            <v>m</v>
          </cell>
          <cell r="E318">
            <v>22606</v>
          </cell>
        </row>
        <row r="319">
          <cell r="B319" t="str">
            <v>PR01485AI5562</v>
          </cell>
          <cell r="C319" t="str">
            <v>TUBERÍA DE PVC RANURADA PARA DRENAJE DE 2,5" DE DIÁMETRO</v>
          </cell>
          <cell r="D319" t="str">
            <v>m</v>
          </cell>
          <cell r="E319">
            <v>14411</v>
          </cell>
        </row>
        <row r="321">
          <cell r="B321" t="str">
            <v>CÓDIGO</v>
          </cell>
          <cell r="C321" t="str">
            <v>COMPOSIÇÕES - 9. PERFORACIONES E INYECCIONES</v>
          </cell>
        </row>
        <row r="322">
          <cell r="B322" t="str">
            <v>S7800</v>
          </cell>
          <cell r="C322" t="str">
            <v>ENSAYOS CON AGUA A PRESIÓN</v>
          </cell>
          <cell r="D322" t="str">
            <v>un</v>
          </cell>
          <cell r="E322">
            <v>2506391</v>
          </cell>
        </row>
        <row r="323">
          <cell r="B323" t="str">
            <v>PR01485AI7402</v>
          </cell>
          <cell r="C323" t="str">
            <v>INYECCIONES A PRESIÓN</v>
          </cell>
          <cell r="D323" t="str">
            <v>kN</v>
          </cell>
          <cell r="E323">
            <v>155414</v>
          </cell>
        </row>
        <row r="324">
          <cell r="B324" t="str">
            <v>PR01485AI7404</v>
          </cell>
          <cell r="C324" t="str">
            <v>INYECCIONES DE CONSOLIDACIÓN CON LECHADA - CIELO ABIERTO</v>
          </cell>
          <cell r="D324" t="str">
            <v>kN</v>
          </cell>
          <cell r="E324">
            <v>142094</v>
          </cell>
        </row>
        <row r="325">
          <cell r="B325" t="str">
            <v>PR01485AI7406</v>
          </cell>
          <cell r="C325" t="str">
            <v>INYECCIONES DE CONSOLIDACIÓN CON LECHADA - SUBTERRÁNEA</v>
          </cell>
          <cell r="D325" t="str">
            <v>kN</v>
          </cell>
          <cell r="E325">
            <v>155414</v>
          </cell>
        </row>
        <row r="326">
          <cell r="B326" t="str">
            <v>PR01485AI7408</v>
          </cell>
          <cell r="C326" t="str">
            <v>INYECCIONES DE CONSOLIDACIÓN CON MORTERO - SUBTERRÁNEA</v>
          </cell>
          <cell r="D326" t="str">
            <v>kN</v>
          </cell>
          <cell r="E326">
            <v>155414</v>
          </cell>
        </row>
        <row r="327">
          <cell r="B327" t="str">
            <v>PR01485AI7410</v>
          </cell>
          <cell r="C327" t="str">
            <v>PERFORACIONES CON RECOBRO DE NÚCLEOS - PRESA</v>
          </cell>
          <cell r="D327" t="str">
            <v>m</v>
          </cell>
          <cell r="E327">
            <v>111277</v>
          </cell>
        </row>
        <row r="328">
          <cell r="B328" t="str">
            <v>PR01485AI7412</v>
          </cell>
          <cell r="C328" t="str">
            <v>PERFORACIONES CON RECOBRO DE NÚCLEOS - GALERÍA PRESA</v>
          </cell>
          <cell r="D328" t="str">
            <v>m</v>
          </cell>
          <cell r="E328">
            <v>150425</v>
          </cell>
        </row>
        <row r="329">
          <cell r="B329" t="str">
            <v>PR01485AI7414</v>
          </cell>
          <cell r="C329" t="str">
            <v>PERFORACIONES EXPLORATORIAS - SUBTERRÁNEA</v>
          </cell>
          <cell r="D329" t="str">
            <v>m</v>
          </cell>
          <cell r="E329">
            <v>64780</v>
          </cell>
        </row>
        <row r="330">
          <cell r="B330" t="str">
            <v>PR01485AI7416</v>
          </cell>
          <cell r="C330" t="str">
            <v>PERFORACIONES PARA DRENAJE DE 38 MM DE DIÁMETRO - CIELO ABIERTO</v>
          </cell>
          <cell r="D330" t="str">
            <v>m</v>
          </cell>
          <cell r="E330">
            <v>60731</v>
          </cell>
        </row>
        <row r="331">
          <cell r="B331" t="str">
            <v>PR01485AI7418</v>
          </cell>
          <cell r="C331" t="str">
            <v>PERFORACIONES PARA DRENAJE DE 38 MM DE DIÁMETRO - SUBTERRÁNEA</v>
          </cell>
          <cell r="D331" t="str">
            <v>m</v>
          </cell>
          <cell r="E331">
            <v>64780</v>
          </cell>
        </row>
        <row r="332">
          <cell r="B332" t="str">
            <v>PR01485AI7420</v>
          </cell>
          <cell r="C332" t="str">
            <v>PERFORACIONES PARA DRENAJE DE 51 MM DE DIÁMETRO - CIELO ABIERTO</v>
          </cell>
          <cell r="D332" t="str">
            <v>m</v>
          </cell>
          <cell r="E332">
            <v>64110</v>
          </cell>
        </row>
        <row r="333">
          <cell r="B333" t="str">
            <v>PR01485AI7422</v>
          </cell>
          <cell r="C333" t="str">
            <v>PERFORACIONES PARA DRENAJE DE 51 MM DE DIÁMETRO - SUBTERRÁNEA</v>
          </cell>
          <cell r="D333" t="str">
            <v>m</v>
          </cell>
          <cell r="E333">
            <v>69303</v>
          </cell>
        </row>
        <row r="334">
          <cell r="B334" t="str">
            <v>PR01485AI7424</v>
          </cell>
          <cell r="C334" t="str">
            <v>PERFORACIONES PARA DRENAJE DE 76 MM DE DIÁMETRO - CIELO ABIERTO</v>
          </cell>
          <cell r="D334" t="str">
            <v>m</v>
          </cell>
          <cell r="E334">
            <v>69175</v>
          </cell>
        </row>
        <row r="335">
          <cell r="B335" t="str">
            <v>PR01485AI7426</v>
          </cell>
          <cell r="C335" t="str">
            <v>PERFORACIONES PARA DRENAJE DE 76 MM DE DIÁMETRO - SUBTERRÁNEA</v>
          </cell>
          <cell r="D335" t="str">
            <v>m</v>
          </cell>
          <cell r="E335">
            <v>76089</v>
          </cell>
        </row>
        <row r="336">
          <cell r="B336" t="str">
            <v>PR01485AI7428</v>
          </cell>
          <cell r="C336" t="str">
            <v>PERFORACIONES PARA INCLINÓMETROS CON DIÁMETRO DE 101,6 MM (4”) - CIELO ABIERTO</v>
          </cell>
          <cell r="D336" t="str">
            <v>m</v>
          </cell>
          <cell r="E336">
            <v>72259</v>
          </cell>
        </row>
        <row r="337">
          <cell r="B337" t="str">
            <v>PR01485AI7432</v>
          </cell>
          <cell r="C337" t="str">
            <v>PERFORACIONES PARA INYECCIONES CON BROCA TAMAÑO 51MM - SUBTERRÁNEA</v>
          </cell>
          <cell r="D337" t="str">
            <v>m</v>
          </cell>
          <cell r="E337">
            <v>79016</v>
          </cell>
        </row>
        <row r="338">
          <cell r="B338" t="str">
            <v>PR01485AI7434</v>
          </cell>
          <cell r="C338" t="str">
            <v>PERFORACIONES PARA INYECCIONES CON BROCA TAMAÑO NX (3") - CIELO ABIERTO</v>
          </cell>
          <cell r="D338" t="str">
            <v>m</v>
          </cell>
          <cell r="E338">
            <v>111277</v>
          </cell>
        </row>
        <row r="339">
          <cell r="B339" t="str">
            <v>PR01485AI7436</v>
          </cell>
          <cell r="C339" t="str">
            <v>PERFORACIONES PARA INYECCIONES DE 38 MM DE DIÁMETRO - SUBTERRÁNEA</v>
          </cell>
          <cell r="D339" t="str">
            <v>m</v>
          </cell>
          <cell r="E339">
            <v>74497</v>
          </cell>
        </row>
        <row r="340">
          <cell r="B340" t="str">
            <v>PR01485AI7438</v>
          </cell>
          <cell r="C340" t="str">
            <v>PERFORACIONES PARA INYECCIONES DE 51 MM DE DIÁMETRO - SUBTERRÁNEA</v>
          </cell>
          <cell r="D340" t="str">
            <v>m</v>
          </cell>
          <cell r="E340">
            <v>79016</v>
          </cell>
        </row>
        <row r="341">
          <cell r="B341" t="str">
            <v>PR01485AI7440</v>
          </cell>
          <cell r="C341" t="str">
            <v>PERFORACIONES PARA INYECCIONES EN CUALQUIER DIRECCIÓN - PRESA</v>
          </cell>
          <cell r="D341" t="str">
            <v>m</v>
          </cell>
          <cell r="E341">
            <v>62626</v>
          </cell>
        </row>
        <row r="342">
          <cell r="B342" t="str">
            <v>PR01485AI7441</v>
          </cell>
          <cell r="C342" t="str">
            <v>PERFORACIONES PARA INYECCIONES EN CUALQUIER DIRECCIÓN - PRESA</v>
          </cell>
          <cell r="D342" t="str">
            <v>m</v>
          </cell>
          <cell r="E342" t="e">
            <v>#N/A</v>
          </cell>
        </row>
        <row r="343">
          <cell r="B343" t="str">
            <v>PR01485AI7442</v>
          </cell>
          <cell r="C343" t="str">
            <v>PERFORACIONES PARA INYECCIONES EN CUALQUIER DIRECCIÓN - SUBTERRÁNEA</v>
          </cell>
          <cell r="D343" t="str">
            <v>m</v>
          </cell>
          <cell r="E343">
            <v>85796</v>
          </cell>
        </row>
        <row r="344">
          <cell r="B344" t="str">
            <v>PR01485AI7446</v>
          </cell>
          <cell r="C344" t="str">
            <v>PERFORACIONES PARA INYECCIONES ENTRE 31 Y 60 M DE PROFUNDIDAD</v>
          </cell>
          <cell r="D344" t="str">
            <v>m</v>
          </cell>
          <cell r="E344">
            <v>73812</v>
          </cell>
        </row>
        <row r="345">
          <cell r="B345" t="str">
            <v>PR01485AI7448</v>
          </cell>
          <cell r="C345" t="str">
            <v>PERFORACIONES PARA INYECCIONES MAYORES A 60 M DE PROFUNDIDAD - PRESA</v>
          </cell>
          <cell r="D345" t="str">
            <v>m</v>
          </cell>
          <cell r="E345">
            <v>339723</v>
          </cell>
        </row>
        <row r="346">
          <cell r="B346" t="str">
            <v>PR01485AI7450</v>
          </cell>
          <cell r="C346" t="str">
            <v>PERFORACIONES PARA PIEZÓMETROS DE 76 MM DE DIÁMETRO - CIELO ABIERTO</v>
          </cell>
          <cell r="D346" t="str">
            <v>m</v>
          </cell>
          <cell r="E346">
            <v>67813</v>
          </cell>
        </row>
        <row r="347">
          <cell r="B347" t="str">
            <v>PR01485AI7452</v>
          </cell>
          <cell r="C347" t="str">
            <v>PERFORACIONES PARA PIEZÓMETROS DE 76 MM DE DIÁMETRO - SUBTERRÁNEA</v>
          </cell>
          <cell r="D347" t="str">
            <v>m</v>
          </cell>
          <cell r="E347">
            <v>71901</v>
          </cell>
        </row>
        <row r="348">
          <cell r="B348" t="str">
            <v>PR01485AI7454</v>
          </cell>
          <cell r="C348" t="str">
            <v>PERFORACIONES PILOTO - SUBTERRÁNEA</v>
          </cell>
          <cell r="D348" t="str">
            <v>m</v>
          </cell>
          <cell r="E348">
            <v>38396</v>
          </cell>
        </row>
        <row r="349">
          <cell r="B349" t="str">
            <v>PR01485AI7456</v>
          </cell>
          <cell r="C349" t="str">
            <v>SUMINISTRO DE ADITIVO SUPERPLASTIFICANTE</v>
          </cell>
          <cell r="D349" t="str">
            <v>kN</v>
          </cell>
          <cell r="E349">
            <v>367922</v>
          </cell>
        </row>
        <row r="350">
          <cell r="B350" t="str">
            <v>PR01485AI7458</v>
          </cell>
          <cell r="C350" t="str">
            <v>SUMINISTRO DE ARENA PARA INYECCIONES</v>
          </cell>
          <cell r="D350" t="str">
            <v>kN</v>
          </cell>
          <cell r="E350">
            <v>1918</v>
          </cell>
        </row>
        <row r="351">
          <cell r="B351" t="str">
            <v>PR01485AI7460</v>
          </cell>
          <cell r="C351" t="str">
            <v>SUMINISTRO DE BENTONITA PARA INYECCIONES</v>
          </cell>
          <cell r="D351" t="str">
            <v>kN</v>
          </cell>
          <cell r="E351">
            <v>289964</v>
          </cell>
        </row>
        <row r="353">
          <cell r="B353" t="str">
            <v>CÓDIGO</v>
          </cell>
          <cell r="C353" t="str">
            <v>COMPOSIÇÕES - 10. OBRAS DE PROTECCIÓN</v>
          </cell>
        </row>
        <row r="354">
          <cell r="B354" t="str">
            <v>S7850</v>
          </cell>
          <cell r="C354" t="str">
            <v>CERCA DE ALAMBRE DE PÚAS CON POSTERÍA DE CONCRETO</v>
          </cell>
          <cell r="D354" t="str">
            <v>m</v>
          </cell>
          <cell r="E354">
            <v>17763</v>
          </cell>
        </row>
        <row r="355">
          <cell r="B355" t="str">
            <v>S7852</v>
          </cell>
          <cell r="C355" t="str">
            <v>EMPRADIZACIÓN</v>
          </cell>
          <cell r="D355" t="str">
            <v>m2</v>
          </cell>
          <cell r="E355">
            <v>20269</v>
          </cell>
        </row>
        <row r="356">
          <cell r="B356" t="str">
            <v>S7854</v>
          </cell>
          <cell r="C356" t="str">
            <v>ENGRAMADOS</v>
          </cell>
          <cell r="D356" t="str">
            <v>m2</v>
          </cell>
          <cell r="E356">
            <v>18433</v>
          </cell>
        </row>
        <row r="357">
          <cell r="B357" t="str">
            <v>PR01485AI5706</v>
          </cell>
          <cell r="C357" t="str">
            <v>ENROCADOS DE PROTECCIÓN</v>
          </cell>
          <cell r="D357" t="str">
            <v>m3</v>
          </cell>
          <cell r="E357">
            <v>2111</v>
          </cell>
        </row>
        <row r="358">
          <cell r="B358" t="str">
            <v>S7856</v>
          </cell>
          <cell r="C358" t="str">
            <v>GAVIONES METÁLICOS</v>
          </cell>
          <cell r="D358" t="str">
            <v>m3</v>
          </cell>
          <cell r="E358">
            <v>261807</v>
          </cell>
        </row>
        <row r="359">
          <cell r="B359" t="str">
            <v>S7858</v>
          </cell>
          <cell r="C359" t="str">
            <v>MALLA METÁLICA ESLABONADA PARA TALUDES</v>
          </cell>
          <cell r="D359" t="str">
            <v>m2</v>
          </cell>
          <cell r="E359">
            <v>81563</v>
          </cell>
        </row>
        <row r="360">
          <cell r="B360" t="str">
            <v>S7860</v>
          </cell>
          <cell r="C360" t="str">
            <v>MORTERO Y MALLA DE GALLINERO</v>
          </cell>
          <cell r="D360" t="str">
            <v>m2</v>
          </cell>
          <cell r="E360">
            <v>12786</v>
          </cell>
        </row>
        <row r="361">
          <cell r="B361" t="str">
            <v>S7862</v>
          </cell>
          <cell r="C361" t="str">
            <v>REVEGETALIZACIÓN CON AGROTEXTIL</v>
          </cell>
          <cell r="D361" t="str">
            <v>m2</v>
          </cell>
          <cell r="E361">
            <v>22023</v>
          </cell>
        </row>
        <row r="362">
          <cell r="B362" t="str">
            <v>S7864</v>
          </cell>
          <cell r="C362" t="str">
            <v>REVEGETALIZACIÓN DE TALUDES</v>
          </cell>
          <cell r="D362" t="str">
            <v>m2</v>
          </cell>
          <cell r="E362">
            <v>23177</v>
          </cell>
        </row>
        <row r="364">
          <cell r="B364" t="str">
            <v>CÓDIGO</v>
          </cell>
          <cell r="C364" t="str">
            <v>COMPOSIÇÕES - 11. OBRAS DE CONCRETO</v>
          </cell>
        </row>
        <row r="365">
          <cell r="C365" t="str">
            <v>OBRA: VÍAS DE ACCESO</v>
          </cell>
        </row>
        <row r="366">
          <cell r="C366" t="str">
            <v>FRENTE: TÚNEL VIAL EN LA ZONA DEL VERTEDERO (KM 12+000)</v>
          </cell>
        </row>
        <row r="367">
          <cell r="B367" t="str">
            <v>PR01485AI7000</v>
          </cell>
          <cell r="C367" t="str">
            <v>CONCRETO REFORZADO DE F´C = 28 MPA PARA EL REVESTIMIENTO DEL TÚNEL</v>
          </cell>
          <cell r="D367" t="str">
            <v>m3</v>
          </cell>
          <cell r="E367">
            <v>706600</v>
          </cell>
        </row>
        <row r="368">
          <cell r="B368" t="str">
            <v>PR01485AI7002</v>
          </cell>
          <cell r="C368" t="str">
            <v>CONCRETO REFORZADO DE F´C = 28 MPA PARA EL PORTAL FALSO</v>
          </cell>
          <cell r="D368" t="str">
            <v>m3</v>
          </cell>
          <cell r="E368">
            <v>800072</v>
          </cell>
        </row>
        <row r="369">
          <cell r="B369" t="str">
            <v>PR01485AI7004</v>
          </cell>
          <cell r="C369" t="str">
            <v>CONCRETO SIMPLE DE F´C = 28 MPA PARA EL PORTAL FALSO</v>
          </cell>
          <cell r="D369" t="str">
            <v>m3</v>
          </cell>
          <cell r="E369">
            <v>602405</v>
          </cell>
        </row>
        <row r="370">
          <cell r="B370" t="str">
            <v>PR01485AI7006</v>
          </cell>
          <cell r="C370" t="str">
            <v>CONCRETO REFORZADO DE F´C = 21 MPA PARA CÁRCAMOS DE DRENAJE E INSTALACIONES ELÉCTRICAS</v>
          </cell>
          <cell r="D370" t="str">
            <v>m3</v>
          </cell>
          <cell r="E370">
            <v>1443878</v>
          </cell>
        </row>
        <row r="371">
          <cell r="C371" t="str">
            <v>FRENTE: CASETA PARA LOS TABLEROS DE LA SUBESTACIÓN ELÉCTRICA</v>
          </cell>
        </row>
        <row r="372">
          <cell r="B372" t="str">
            <v>PR01485AI7008</v>
          </cell>
          <cell r="C372" t="str">
            <v>CONCRETO F´C = 28 MPA PARA VIGA DE FUNDACIÓN</v>
          </cell>
          <cell r="D372" t="str">
            <v>m3</v>
          </cell>
          <cell r="E372">
            <v>735458</v>
          </cell>
        </row>
        <row r="373">
          <cell r="B373" t="str">
            <v>PR01485AI7010</v>
          </cell>
          <cell r="C373" t="str">
            <v>CONCRETO F´C = 28 MPA PARA LOSETA DE CONTRAPISO Y ANDÉN PERIMETRAL</v>
          </cell>
          <cell r="D373" t="str">
            <v>m3</v>
          </cell>
          <cell r="E373">
            <v>814407</v>
          </cell>
        </row>
        <row r="374">
          <cell r="C374" t="str">
            <v>FRENTE: OBRAS CIVILES SISTEMA CONTRAINCENDIO DEL TUNEL VIAL (KM 12+000)</v>
          </cell>
        </row>
        <row r="375">
          <cell r="B375" t="str">
            <v>PR01485AI7012</v>
          </cell>
          <cell r="C375" t="str">
            <v>CONCRETO DE 21 MPA PARA ESTRUCTURAS</v>
          </cell>
          <cell r="D375" t="str">
            <v>m3</v>
          </cell>
          <cell r="E375">
            <v>867316</v>
          </cell>
        </row>
        <row r="376">
          <cell r="C376" t="str">
            <v>OBRA: CAMPAMENTOS, BODEGAS Y ALMACÉN</v>
          </cell>
        </row>
        <row r="377">
          <cell r="C377" t="str">
            <v xml:space="preserve">FRENTE:  EXPLANACIONES PARA BODEGAS Y TALLERES </v>
          </cell>
        </row>
        <row r="378">
          <cell r="B378" t="str">
            <v>PR01485AI7014</v>
          </cell>
          <cell r="C378" t="str">
            <v>CONCRETO DE F´C = 28 MPA PARA ALCANTARILLAS DE CAJÓN DE 1,50 X 1,50 M</v>
          </cell>
          <cell r="D378" t="str">
            <v>m3</v>
          </cell>
          <cell r="E378">
            <v>1179683</v>
          </cell>
        </row>
        <row r="379">
          <cell r="C379" t="str">
            <v>OBRA: DESVIACIÓN DEL RÍO, DESCARGA DE FONDO Y TAPONES DE CONCRETO</v>
          </cell>
        </row>
        <row r="380">
          <cell r="B380" t="str">
            <v>PR01485AI7016</v>
          </cell>
          <cell r="C380" t="str">
            <v>CONCRETO F´C = 21 MPA PARA LOS TAPONES DE CIERRE DE LOS TÚNELES DE DESVIACIÓN</v>
          </cell>
          <cell r="D380" t="str">
            <v>m3</v>
          </cell>
          <cell r="E380">
            <v>629095</v>
          </cell>
        </row>
        <row r="381">
          <cell r="B381" t="str">
            <v>PR01485AI7018</v>
          </cell>
          <cell r="C381" t="str">
            <v>CONCRETO DE F´C = 28 MPA PARA LA LOSA DE LA GALERÍA DE ACCESO A DESCARGA DE FONDO</v>
          </cell>
          <cell r="D381" t="str">
            <v>m3</v>
          </cell>
          <cell r="E381">
            <v>1384546</v>
          </cell>
        </row>
        <row r="382">
          <cell r="B382" t="str">
            <v>PR01485AI7020</v>
          </cell>
          <cell r="C382" t="str">
            <v>CONCRETO DE F´C = 35 MPA PARA LA DESCARGA DE FONDO</v>
          </cell>
          <cell r="D382" t="str">
            <v>m3</v>
          </cell>
          <cell r="E382">
            <v>942184</v>
          </cell>
        </row>
        <row r="383">
          <cell r="B383" t="str">
            <v>PR01485AI7022</v>
          </cell>
          <cell r="C383" t="str">
            <v>CONCRETO DE F´C = 35 MPA PARA LA LOSA DE PISO DE LA CÁMARA DE COMPUERTAS</v>
          </cell>
          <cell r="D383" t="str">
            <v>m3</v>
          </cell>
          <cell r="E383">
            <v>889713</v>
          </cell>
        </row>
        <row r="384">
          <cell r="B384" t="str">
            <v>PR01485AI7024</v>
          </cell>
          <cell r="C384" t="str">
            <v>CONCRETO DE F´C = 35 MPA PARA EL TABIQUE DIVISORIO DEL SISTEMA DE AIREACIÓN</v>
          </cell>
          <cell r="D384" t="str">
            <v>m3</v>
          </cell>
          <cell r="E384">
            <v>831376</v>
          </cell>
        </row>
        <row r="385">
          <cell r="C385" t="str">
            <v>OBRA: PREATAGUÍAS, CONTRAATAGUÍA Y ATAGUÍA</v>
          </cell>
        </row>
        <row r="386">
          <cell r="B386" t="str">
            <v>PR01485AI7026</v>
          </cell>
          <cell r="C386" t="str">
            <v>CONCRETO ESTRUCTURAL DE 21 MPA</v>
          </cell>
          <cell r="D386" t="str">
            <v>m3</v>
          </cell>
          <cell r="E386">
            <v>1044411</v>
          </cell>
        </row>
        <row r="387">
          <cell r="B387" t="str">
            <v>PR01485AI7028</v>
          </cell>
          <cell r="C387" t="str">
            <v xml:space="preserve">CONCRETO  DE F'C=21 MPA PARA PANTALLA Y BLOQUE DE ANCLAJE  </v>
          </cell>
          <cell r="D387" t="str">
            <v>m3</v>
          </cell>
          <cell r="E387">
            <v>1034761</v>
          </cell>
        </row>
        <row r="388">
          <cell r="B388" t="str">
            <v>PR01485AI7030</v>
          </cell>
          <cell r="C388" t="str">
            <v>CONCRETO COMPACTADO CON RODILLO EN LA ATAGUÍA</v>
          </cell>
          <cell r="D388" t="str">
            <v>m3</v>
          </cell>
          <cell r="E388">
            <v>106028</v>
          </cell>
        </row>
        <row r="389">
          <cell r="B389" t="str">
            <v>PR01485AI7032</v>
          </cell>
          <cell r="C389" t="str">
            <v>CONCRETO DE ADHERENCIA</v>
          </cell>
          <cell r="D389" t="str">
            <v>m3</v>
          </cell>
          <cell r="E389">
            <v>410891</v>
          </cell>
        </row>
        <row r="390">
          <cell r="B390" t="str">
            <v>PR01485AI7034</v>
          </cell>
          <cell r="C390" t="str">
            <v>CONCRETO DE NIVELACIÓN EN LA FUNDACIÓN DE LA ATAGUÍA</v>
          </cell>
          <cell r="D390" t="str">
            <v>m3</v>
          </cell>
          <cell r="E390">
            <v>508218</v>
          </cell>
        </row>
        <row r="391">
          <cell r="C391" t="str">
            <v>OBRA: PRESA Y OBRAS ANEXAS</v>
          </cell>
        </row>
        <row r="392">
          <cell r="B392" t="str">
            <v>PR01485AI7036</v>
          </cell>
          <cell r="C392" t="str">
            <v>CONCRETO DE F´C = 21 MPA PARA EL PISO DE LAS GALERIAS DE ACCESO  Y PARA LAS GALERÍAS DE INYECCIONES Y DRENAJES</v>
          </cell>
          <cell r="D392" t="str">
            <v>m3</v>
          </cell>
          <cell r="E392">
            <v>592388</v>
          </cell>
        </row>
        <row r="393">
          <cell r="B393" t="str">
            <v>PR01485AI7038</v>
          </cell>
          <cell r="C393" t="str">
            <v>CONCRETO DE F´C = 21 MPA PARA LOS TAPONES DE LAS GALERÍAS DE INYECCIONES Y DRENAJES</v>
          </cell>
          <cell r="D393" t="str">
            <v>m3</v>
          </cell>
          <cell r="E393">
            <v>665689</v>
          </cell>
        </row>
        <row r="394">
          <cell r="B394" t="str">
            <v>PR01485AI7040</v>
          </cell>
          <cell r="C394" t="str">
            <v>CONCRETO DE F´C = 21 MPA PARA LOS TAPONES DE LAS GALERÍAS EXPLORATORIAS EXISTENTES</v>
          </cell>
          <cell r="D394" t="str">
            <v>m3</v>
          </cell>
          <cell r="E394">
            <v>726836</v>
          </cell>
        </row>
        <row r="395">
          <cell r="B395" t="str">
            <v>PR01485AI7042</v>
          </cell>
          <cell r="C395" t="str">
            <v>CONCRETO DE F´C=21 MPA PARA ANDENES EN LA CRESTA DE LA PRESA</v>
          </cell>
          <cell r="D395" t="str">
            <v>m3</v>
          </cell>
          <cell r="E395">
            <v>1108485</v>
          </cell>
        </row>
        <row r="396">
          <cell r="B396" t="str">
            <v>PR01485AI7044</v>
          </cell>
          <cell r="C396" t="str">
            <v>CONCRETO DE 28 MPA PARA LAS CASETAS DE INSTRUMENTACIÓN DE LA PRESA</v>
          </cell>
          <cell r="D396" t="str">
            <v>m3</v>
          </cell>
          <cell r="E396">
            <v>772961</v>
          </cell>
        </row>
        <row r="397">
          <cell r="C397" t="str">
            <v>OBRA: VERTEDERO Y OBRAS ANEXAS</v>
          </cell>
        </row>
        <row r="398">
          <cell r="B398" t="str">
            <v>PR01485AI7046</v>
          </cell>
          <cell r="C398" t="str">
            <v>CONCRETO DE F´C = 35  MPA PARA LAS VIGAS PREFABRICADAS DEL PUENTE SOBRE EL AZUD</v>
          </cell>
          <cell r="D398" t="str">
            <v>m3</v>
          </cell>
          <cell r="E398">
            <v>609974</v>
          </cell>
        </row>
        <row r="399">
          <cell r="B399" t="str">
            <v>PR01485AI7048</v>
          </cell>
          <cell r="C399" t="str">
            <v>CONCRETO DE F´C = 35 MPA PARA LA LOSA DEL PUENTE SOBRE EL AZUD</v>
          </cell>
          <cell r="D399" t="str">
            <v>m3</v>
          </cell>
          <cell r="E399">
            <v>2033771</v>
          </cell>
        </row>
        <row r="400">
          <cell r="B400" t="str">
            <v>PR01485AI7050</v>
          </cell>
          <cell r="C400" t="str">
            <v>CONCRETO DE F´C = 28 MPA PARA LOS ANDENES DEL PUENTE SOBRE EL AZUD</v>
          </cell>
          <cell r="D400" t="str">
            <v>m3</v>
          </cell>
          <cell r="E400">
            <v>1017623</v>
          </cell>
        </row>
        <row r="401">
          <cell r="B401" t="str">
            <v>PR01485AI7052</v>
          </cell>
          <cell r="C401" t="str">
            <v>CONCRETO DE F´C = 28 MPA PARA LAS BARRERAS DE PROTECCIÓN DEL PUENTE SOBRE EL AZUD</v>
          </cell>
          <cell r="D401" t="str">
            <v>m3</v>
          </cell>
          <cell r="E401">
            <v>1784596</v>
          </cell>
        </row>
        <row r="402">
          <cell r="B402" t="str">
            <v>PR01485AI7054</v>
          </cell>
          <cell r="C402" t="str">
            <v>CONCRETO DE F´C = 35 MPA PARA LOS MUROS DE REVESTIMIENTO DEL CANAL DE ADUCCIÓN (IZQUIERDO Y DERECHO)</v>
          </cell>
          <cell r="D402" t="str">
            <v>m3</v>
          </cell>
          <cell r="E402">
            <v>813167</v>
          </cell>
        </row>
        <row r="403">
          <cell r="B403" t="str">
            <v>PR01485AI7056</v>
          </cell>
          <cell r="C403" t="str">
            <v>CONCRETO DE F´C = 35 MPA PARA LA LOSA DE APROXIMACIÓN</v>
          </cell>
          <cell r="D403" t="str">
            <v>m3</v>
          </cell>
          <cell r="E403">
            <v>729237</v>
          </cell>
        </row>
        <row r="404">
          <cell r="B404" t="str">
            <v>PR01485AI7058</v>
          </cell>
          <cell r="C404" t="str">
            <v>CONCRETO DE F´C = 35 MPA PARA LAS VIGAS DE APOYO DE LAS COMPUERTAS RADIALES</v>
          </cell>
          <cell r="D404" t="str">
            <v>m3</v>
          </cell>
          <cell r="E404">
            <v>933448</v>
          </cell>
        </row>
        <row r="405">
          <cell r="B405" t="str">
            <v>PR01485AI7060</v>
          </cell>
          <cell r="C405" t="str">
            <v>CONCRETO DE F´C = 35 MPA PARA LAS PILAS</v>
          </cell>
          <cell r="D405" t="str">
            <v>m3</v>
          </cell>
          <cell r="E405">
            <v>657251</v>
          </cell>
        </row>
        <row r="406">
          <cell r="B406" t="str">
            <v>PR01485AI7062</v>
          </cell>
          <cell r="C406" t="str">
            <v>CONCRETO DE F´C = 35 MPA PARA LOS MUROS DEL CANAL DE DESCARGA (INTERIORES Y REVESTIMIENTO)</v>
          </cell>
          <cell r="D406" t="str">
            <v>m3</v>
          </cell>
          <cell r="E406">
            <v>750799</v>
          </cell>
        </row>
        <row r="407">
          <cell r="B407" t="str">
            <v>PR01485AI7064</v>
          </cell>
          <cell r="C407" t="str">
            <v>CONCRETO DE F´C = 35 MPA PARA EL AZUD</v>
          </cell>
          <cell r="D407" t="str">
            <v>m3</v>
          </cell>
          <cell r="E407">
            <v>591950</v>
          </cell>
        </row>
        <row r="408">
          <cell r="B408" t="str">
            <v>PR01485AI7066</v>
          </cell>
          <cell r="C408" t="str">
            <v>CONCRETO DE F´C = 35 MPA PARA LA LOSA DEL CANAL DE DESCARGA</v>
          </cell>
          <cell r="D408" t="str">
            <v>m3</v>
          </cell>
          <cell r="E408">
            <v>881887</v>
          </cell>
        </row>
        <row r="409">
          <cell r="B409" t="str">
            <v>PR01485AI7068</v>
          </cell>
          <cell r="C409" t="str">
            <v>CONCRETO DE F´C = 35 MPA PARA EL DEFLECTOR</v>
          </cell>
          <cell r="D409" t="str">
            <v>m3</v>
          </cell>
          <cell r="E409">
            <v>604408</v>
          </cell>
        </row>
        <row r="410">
          <cell r="B410" t="str">
            <v>PR01485AI7070</v>
          </cell>
          <cell r="C410" t="str">
            <v>CONCRETO DE F´C = 28 MPA PARA LOS MUROS DE GRAVEDAD DE LA MARGEN IZQUIERDA</v>
          </cell>
          <cell r="D410" t="str">
            <v>m3</v>
          </cell>
          <cell r="E410">
            <v>627488</v>
          </cell>
        </row>
        <row r="411">
          <cell r="B411" t="str">
            <v>PR01485AI7072</v>
          </cell>
          <cell r="C411" t="str">
            <v>CONCRETO DE F´C = 28 MPA PARA LAS LOSAS DE PROTECCIÓN DE LAS BERMAS  A LA SALIDA DEL DEFLECTOR</v>
          </cell>
          <cell r="D411" t="str">
            <v>m3</v>
          </cell>
          <cell r="E411">
            <v>603184</v>
          </cell>
        </row>
        <row r="412">
          <cell r="B412" t="str">
            <v>PR01485AI7074</v>
          </cell>
          <cell r="C412" t="str">
            <v>CONCRETO DE F´C = 28 MPA PARA EL MURO PARAPETO</v>
          </cell>
          <cell r="D412" t="str">
            <v>m3</v>
          </cell>
          <cell r="E412">
            <v>927009</v>
          </cell>
        </row>
        <row r="413">
          <cell r="B413" t="str">
            <v>PR01485AI7076</v>
          </cell>
          <cell r="C413" t="str">
            <v>CONCRETO DE F´C = 28 MPA PARA LA GALERÍA DE DRENAJE BAJO EL CANAL DE DESCARGA</v>
          </cell>
          <cell r="D413" t="str">
            <v>m3</v>
          </cell>
          <cell r="E413">
            <v>1277571</v>
          </cell>
        </row>
        <row r="414">
          <cell r="B414" t="str">
            <v>PR01485AI7078</v>
          </cell>
          <cell r="C414" t="str">
            <v>CONCRETO  SECUNDARIO DE F´C = 28 MPA PARA LAS GUÍAS Y APOYOS DE LA COMPUERTAS</v>
          </cell>
          <cell r="D414" t="str">
            <v>m3</v>
          </cell>
          <cell r="E414">
            <v>1346918</v>
          </cell>
        </row>
        <row r="415">
          <cell r="B415" t="str">
            <v>PR01485AI7080</v>
          </cell>
          <cell r="C415" t="str">
            <v>CONCRETO CICLÓPEO DE  F´C = 21 MPA PARA EL DEFLECTOR</v>
          </cell>
          <cell r="D415" t="str">
            <v>m3</v>
          </cell>
          <cell r="E415">
            <v>709442</v>
          </cell>
        </row>
        <row r="416">
          <cell r="B416" t="str">
            <v>PR01485AI7082</v>
          </cell>
          <cell r="C416" t="str">
            <v>CONCRETO PARA RELLENO DE OQUEDADES DE LAS BERMAS DE LA EXCAVACIÓN PRINCIPAL</v>
          </cell>
          <cell r="D416" t="str">
            <v>m3</v>
          </cell>
          <cell r="E416">
            <v>583941</v>
          </cell>
        </row>
        <row r="417">
          <cell r="C417" t="str">
            <v>OBRA: DESCARGA INTERMEDIA Y OBRAS ANEXAS</v>
          </cell>
        </row>
        <row r="418">
          <cell r="B418" t="str">
            <v>PR01485AI7084</v>
          </cell>
          <cell r="C418" t="str">
            <v>CONCRETO DE F´C = 35 MPA PARA DEFLECTOR Y AIREADORES</v>
          </cell>
          <cell r="D418" t="str">
            <v>m3</v>
          </cell>
          <cell r="E418">
            <v>950263</v>
          </cell>
        </row>
        <row r="419">
          <cell r="B419" t="str">
            <v>PR01485AI7086</v>
          </cell>
          <cell r="C419" t="str">
            <v>CONCRETO DE F´C = 35MPA EN ESTRUCTURA DE ENTRADA DEL TÚNEL DE DESCARGA INTERMEDIA</v>
          </cell>
          <cell r="D419" t="str">
            <v>m3</v>
          </cell>
          <cell r="E419">
            <v>1226884</v>
          </cell>
        </row>
        <row r="420">
          <cell r="B420" t="str">
            <v>PR01485AI7088</v>
          </cell>
          <cell r="C420" t="str">
            <v>CONCRETO DE F´C = 35 MPA PARA LA DESCARGA INTERMEDIA</v>
          </cell>
          <cell r="D420" t="str">
            <v>m3</v>
          </cell>
          <cell r="E420">
            <v>973979</v>
          </cell>
        </row>
        <row r="421">
          <cell r="B421" t="str">
            <v>PR01485AI7090</v>
          </cell>
          <cell r="C421" t="str">
            <v>CONCRETO DE F´C = 35 MPA PARA LA LOSA DE PISO DE LA CÁMARA DE COMPUERTAS</v>
          </cell>
          <cell r="D421" t="str">
            <v>m3</v>
          </cell>
          <cell r="E421">
            <v>764517</v>
          </cell>
        </row>
        <row r="422">
          <cell r="B422" t="str">
            <v>PR01485AI7092</v>
          </cell>
          <cell r="C422" t="str">
            <v>CONCRETO DE F´C = 35 MPA PARA EL CUARTO DE CONTROLES</v>
          </cell>
          <cell r="D422" t="str">
            <v>m3</v>
          </cell>
          <cell r="E422">
            <v>3765373</v>
          </cell>
        </row>
        <row r="423">
          <cell r="B423" t="str">
            <v>PR01485AI7094</v>
          </cell>
          <cell r="C423" t="str">
            <v>CONCRETO DE F´C = 35 MPA PARA VIGAS DE SOPORTE DE LAS COMPUERTAS RADIALES</v>
          </cell>
          <cell r="D423" t="str">
            <v>m3</v>
          </cell>
          <cell r="E423">
            <v>850626</v>
          </cell>
        </row>
        <row r="424">
          <cell r="B424" t="str">
            <v>PR01485AI7096</v>
          </cell>
          <cell r="C424" t="str">
            <v xml:space="preserve">CONCRETO DE F´C = 35 MPA PARA EL PISO DE LOS TÚNELES </v>
          </cell>
          <cell r="D424" t="str">
            <v>m3</v>
          </cell>
          <cell r="E424">
            <v>846413</v>
          </cell>
        </row>
        <row r="425">
          <cell r="B425" t="str">
            <v>PR01485AI7098</v>
          </cell>
          <cell r="C425" t="str">
            <v>CONCRETO DE F´C = 35 MPA PARA REVESTIMIENTO DE HASTIALES  DE LOS TÚNELES DE DESCARGA INTERMEDIA,  AGUAS ABAJO DE LA CÁMARA DE COMPUERTAS</v>
          </cell>
          <cell r="D425" t="str">
            <v>m3</v>
          </cell>
          <cell r="E425">
            <v>2132745</v>
          </cell>
        </row>
        <row r="426">
          <cell r="C426" t="str">
            <v>OBRA: TÚNELES DE CARGA</v>
          </cell>
        </row>
        <row r="427">
          <cell r="C427" t="str">
            <v>FRENTE: ESTRUCTURAS DE CAPTACIÓN</v>
          </cell>
        </row>
        <row r="428">
          <cell r="B428" t="str">
            <v>PR01485AI7100</v>
          </cell>
          <cell r="C428" t="str">
            <v>CONCRETO DE F´C = 28 MPA EN LOSA DE PISO DE LAS ESTRUCTURAS DE CAPTACIÓN</v>
          </cell>
          <cell r="D428" t="str">
            <v>m3</v>
          </cell>
          <cell r="E428">
            <v>701821</v>
          </cell>
        </row>
        <row r="429">
          <cell r="B429" t="str">
            <v>PR01485AI7102</v>
          </cell>
          <cell r="C429" t="str">
            <v>CONCRETO DE F´C = 28 MPA EN LOSA DE CUBIERTA DE LAS ESTRUCTURAS DE CAPTACIÓN</v>
          </cell>
          <cell r="D429" t="str">
            <v>m3</v>
          </cell>
          <cell r="E429">
            <v>1149968</v>
          </cell>
        </row>
        <row r="430">
          <cell r="B430" t="str">
            <v>PR01485AI7104</v>
          </cell>
          <cell r="C430" t="str">
            <v>CONCRETO DE F´C = 28 MPA EN PILAS Y VIGA INTERMEDIA DE LAS ESTRUCTURAS DE CAPTACIÓN</v>
          </cell>
          <cell r="D430" t="str">
            <v>m3</v>
          </cell>
          <cell r="E430">
            <v>1460137</v>
          </cell>
        </row>
        <row r="431">
          <cell r="B431" t="str">
            <v>PR01485AI7106</v>
          </cell>
          <cell r="C431" t="str">
            <v>CONCRETO DE F´C = 28 MPA EN MUROS LATERALES DE LAS ESTRUCTURAS DE CAPTACIÓN</v>
          </cell>
          <cell r="D431" t="str">
            <v>m3</v>
          </cell>
          <cell r="E431">
            <v>1331011</v>
          </cell>
        </row>
        <row r="432">
          <cell r="B432" t="str">
            <v>PR01485AI7108</v>
          </cell>
          <cell r="C432" t="str">
            <v>CONCRETO DE F´C = 28 MPA PARA ZONA DE TRANSICIÓN RECTANGULAR A CIRCULAR</v>
          </cell>
          <cell r="D432" t="str">
            <v>m3</v>
          </cell>
          <cell r="E432">
            <v>980211</v>
          </cell>
        </row>
        <row r="433">
          <cell r="B433" t="str">
            <v>PR01485AI7110</v>
          </cell>
          <cell r="C433" t="str">
            <v>CONCRETO DE F´C = 28 MPA EN ZONA DE TABLERO DE EMERGENCIA</v>
          </cell>
          <cell r="D433" t="str">
            <v>m3</v>
          </cell>
          <cell r="E433">
            <v>1464544</v>
          </cell>
        </row>
        <row r="434">
          <cell r="B434" t="str">
            <v>PR01485AI7112</v>
          </cell>
          <cell r="C434" t="str">
            <v>CONCRETO DE F´C = 28 MPA EN ZONA DEL CAJÓN DE CAPTACIÓN 5</v>
          </cell>
          <cell r="D434" t="str">
            <v>m3</v>
          </cell>
          <cell r="E434">
            <v>786912</v>
          </cell>
        </row>
        <row r="435">
          <cell r="B435" t="str">
            <v>PR01485AI7114</v>
          </cell>
          <cell r="C435" t="str">
            <v>CONCRETO SECUNDARIO DE 28 MPA PARA GUIAS Y ASIENTOS</v>
          </cell>
          <cell r="D435" t="str">
            <v>m3</v>
          </cell>
          <cell r="E435">
            <v>1870223</v>
          </cell>
        </row>
        <row r="436">
          <cell r="C436" t="str">
            <v>FRENTE: TÚNELES DE CONDUCCIÓN SUPERIORES, INFERIORES, BLINDADOS Y POZOS DE PRESIÓN</v>
          </cell>
        </row>
        <row r="437">
          <cell r="B437" t="str">
            <v>PR01485AI7116</v>
          </cell>
          <cell r="C437" t="str">
            <v>CONCRETO DE F´C = 28 MPA PARA REVESTIMIENTO DE LOS TÚNELES DE CONDUCCIÓN SUPERIORES</v>
          </cell>
          <cell r="D437" t="str">
            <v>m3</v>
          </cell>
          <cell r="E437">
            <v>1099552</v>
          </cell>
        </row>
        <row r="438">
          <cell r="B438" t="str">
            <v>PR01485AI7118</v>
          </cell>
          <cell r="C438" t="str">
            <v>CONCRETO DE F´C = 35 MPA PARA REVESTIMIENTO DE LA ZONA DE INTERSECCION CON POZO DE COMPUERTAS</v>
          </cell>
          <cell r="D438" t="str">
            <v>m3</v>
          </cell>
          <cell r="E438">
            <v>947567</v>
          </cell>
        </row>
        <row r="439">
          <cell r="B439" t="str">
            <v>PR01485AI7120</v>
          </cell>
          <cell r="C439" t="str">
            <v>CONCRETO DE F´C = 28 MPA PARA REVESTIMIENTO DE LOS POZOS DE PRESIÓN</v>
          </cell>
          <cell r="D439" t="str">
            <v>m3</v>
          </cell>
          <cell r="E439">
            <v>1112136</v>
          </cell>
        </row>
        <row r="440">
          <cell r="B440" t="str">
            <v>PR01485AI7122</v>
          </cell>
          <cell r="C440" t="str">
            <v>CONCRETO DE F´C = 28 MPA PARA REVESTIMIENTO DE LOS CODOS INFERIORES</v>
          </cell>
          <cell r="D440" t="str">
            <v>m3</v>
          </cell>
          <cell r="E440">
            <v>1377797</v>
          </cell>
        </row>
        <row r="441">
          <cell r="B441" t="str">
            <v>PR01485AI7124</v>
          </cell>
          <cell r="C441" t="str">
            <v>CONCRETO DE F´C = 28 MPA PARA TAPONES EN RAMALES DE CONSTRUCCIÓN</v>
          </cell>
          <cell r="D441" t="str">
            <v>m3</v>
          </cell>
          <cell r="E441">
            <v>731806</v>
          </cell>
        </row>
        <row r="442">
          <cell r="B442" t="str">
            <v>PR01485AI7126</v>
          </cell>
          <cell r="C442" t="str">
            <v>CONCRETO DE F´C = 28 MPA PARA EL EMPOTRAMIENTO DEL BLINDAJE</v>
          </cell>
          <cell r="D442" t="str">
            <v>m3</v>
          </cell>
          <cell r="E442">
            <v>778429</v>
          </cell>
        </row>
        <row r="443">
          <cell r="C443" t="str">
            <v>OBRA: GALERÍA, PLAZOLETA Y POZOS DE COMPUERTAS Y DE CABLES</v>
          </cell>
        </row>
        <row r="444">
          <cell r="C444" t="str">
            <v>FRENTE: PLAZOLETA Y GALERÍA DE POZOS DE COMPUERTAS</v>
          </cell>
        </row>
        <row r="445">
          <cell r="B445" t="str">
            <v>PR01485AI7128</v>
          </cell>
          <cell r="C445" t="str">
            <v>CONCRETO DE F´C = 28 MPA PARA LOSA DE PISO EN PLAZOLETA</v>
          </cell>
          <cell r="D445" t="str">
            <v>m3</v>
          </cell>
          <cell r="E445">
            <v>912610</v>
          </cell>
        </row>
        <row r="446">
          <cell r="B446" t="str">
            <v>PR01485AI7130</v>
          </cell>
          <cell r="C446" t="str">
            <v>CONCRETO DE F´C = 21 MPA EN PLAZOLETAS (CÁRCAMOS Y POCETAS)</v>
          </cell>
          <cell r="D446" t="str">
            <v>m3</v>
          </cell>
          <cell r="E446">
            <v>1036990</v>
          </cell>
        </row>
        <row r="447">
          <cell r="B447" t="str">
            <v>PR01485AI7132</v>
          </cell>
          <cell r="C447" t="str">
            <v>CONCRETO DE F´C = 21 MPA EN BERMAS DE TALUDES</v>
          </cell>
          <cell r="D447" t="str">
            <v>m3</v>
          </cell>
          <cell r="E447">
            <v>583462</v>
          </cell>
        </row>
        <row r="448">
          <cell r="B448" t="str">
            <v>PR01485AI7134</v>
          </cell>
          <cell r="C448" t="str">
            <v>CONCRETO DE F´C = 28 MPA EN LA GALERÍA</v>
          </cell>
          <cell r="D448" t="str">
            <v>m3</v>
          </cell>
          <cell r="E448">
            <v>773282</v>
          </cell>
        </row>
        <row r="449">
          <cell r="B449" t="str">
            <v>PR01485AI7136</v>
          </cell>
          <cell r="C449" t="str">
            <v>CONCRETO CICLÓPEO</v>
          </cell>
          <cell r="D449" t="str">
            <v>m3</v>
          </cell>
          <cell r="E449">
            <v>783850</v>
          </cell>
        </row>
        <row r="450">
          <cell r="C450" t="str">
            <v>FRENTE: POZOS DE COMPUERTAS</v>
          </cell>
        </row>
        <row r="451">
          <cell r="B451" t="str">
            <v>PR01485AI7138</v>
          </cell>
          <cell r="C451" t="str">
            <v>CONCRETO DE F´C = 28 MPA PARA REVESTIMIENTO DE LOS POZOS DE COMPUERTAS</v>
          </cell>
          <cell r="D451" t="str">
            <v>m3</v>
          </cell>
          <cell r="E451">
            <v>903355</v>
          </cell>
        </row>
        <row r="452">
          <cell r="B452" t="str">
            <v>PR01485AI7140</v>
          </cell>
          <cell r="C452" t="str">
            <v>CONCRETO DE F´C = 28 MPA PARA BROCALES</v>
          </cell>
          <cell r="D452" t="str">
            <v>m3</v>
          </cell>
          <cell r="E452">
            <v>745379</v>
          </cell>
        </row>
        <row r="453">
          <cell r="B453" t="str">
            <v>PR01485AI7142</v>
          </cell>
          <cell r="C453" t="str">
            <v>CONCRETO DE F´C = 35 MPA PARA REVESTIMIENTO DE LOS POZOS DE COMPUERTAS Y EN ZONA DE COMPUERTAS</v>
          </cell>
          <cell r="D453" t="str">
            <v>m3</v>
          </cell>
          <cell r="E453">
            <v>685787</v>
          </cell>
        </row>
        <row r="454">
          <cell r="B454" t="str">
            <v>PR01485AI7144</v>
          </cell>
          <cell r="C454" t="str">
            <v>CONCRETO SECUNDARIO DE F´C = 28 MPA EN LOS POZOS DE COMPUERTAS</v>
          </cell>
          <cell r="D454" t="str">
            <v>m3</v>
          </cell>
          <cell r="E454">
            <v>1594580</v>
          </cell>
        </row>
        <row r="455">
          <cell r="C455" t="str">
            <v>OBRA: CAVERNA DE CASA DE MÁQUINAS, GALERÍA DE  BARRAS Y TÚNEL DE EVACUACIÓN</v>
          </cell>
        </row>
        <row r="456">
          <cell r="C456" t="str">
            <v>FRENTE: CAVERNA DE CASA DE MÁQUINAS</v>
          </cell>
        </row>
        <row r="457">
          <cell r="B457" t="str">
            <v>PR01485AI7146</v>
          </cell>
          <cell r="C457" t="str">
            <v>CONCRETO DE F´C = 28 MPA EN LOSA DE PISO</v>
          </cell>
          <cell r="D457" t="str">
            <v>m3</v>
          </cell>
          <cell r="E457">
            <v>926698</v>
          </cell>
        </row>
        <row r="458">
          <cell r="B458" t="str">
            <v>PR01485AI7148</v>
          </cell>
          <cell r="C458" t="str">
            <v>CONCRETO DE F´C = 28 MPA PARA VIGAS</v>
          </cell>
          <cell r="D458" t="str">
            <v>m3</v>
          </cell>
          <cell r="E458">
            <v>1062564</v>
          </cell>
        </row>
        <row r="459">
          <cell r="B459" t="str">
            <v>PR01485AI7150</v>
          </cell>
          <cell r="C459" t="str">
            <v>CONCRETO DE F´C = 35 MPA PARA VIGAS DEL PUENTE GRÚA</v>
          </cell>
          <cell r="D459" t="str">
            <v>m3</v>
          </cell>
          <cell r="E459">
            <v>1481217</v>
          </cell>
        </row>
        <row r="460">
          <cell r="B460" t="str">
            <v>PR01485AI7152</v>
          </cell>
          <cell r="C460" t="str">
            <v>CONCRETO DE F´C = 28 MPA VACIADO SOBRE FORMALETAS</v>
          </cell>
          <cell r="D460" t="str">
            <v>m3</v>
          </cell>
          <cell r="E460">
            <v>2797971</v>
          </cell>
        </row>
        <row r="461">
          <cell r="B461" t="str">
            <v>PR01485AI7154</v>
          </cell>
          <cell r="C461" t="str">
            <v>CONCRETO DE F´C = 28 MPA EN MUROS LATERALES SOPORTE PUENTE GRÚA</v>
          </cell>
          <cell r="D461" t="str">
            <v>m3</v>
          </cell>
          <cell r="E461">
            <v>696939</v>
          </cell>
        </row>
        <row r="462">
          <cell r="B462" t="str">
            <v>PR01485AI7156</v>
          </cell>
          <cell r="C462" t="str">
            <v>CONCRETO DE F´C = 28 MPA PARA MUROS</v>
          </cell>
          <cell r="D462" t="str">
            <v>m3</v>
          </cell>
          <cell r="E462">
            <v>1528120</v>
          </cell>
        </row>
        <row r="463">
          <cell r="B463" t="str">
            <v>PR01485AI7158</v>
          </cell>
          <cell r="C463" t="str">
            <v>CONCRETO DE F´C = 28 MPA PARA ESCALERAS</v>
          </cell>
          <cell r="D463" t="str">
            <v>m3</v>
          </cell>
          <cell r="E463">
            <v>2047529</v>
          </cell>
        </row>
        <row r="464">
          <cell r="B464" t="str">
            <v>PR01485AI7160</v>
          </cell>
          <cell r="C464" t="str">
            <v>CONCRETO DE F´C = 35 MPA PARA COLUMNAS DEL PUENTE GRÚA</v>
          </cell>
          <cell r="D464" t="str">
            <v>m3</v>
          </cell>
          <cell r="E464">
            <v>1555338</v>
          </cell>
        </row>
        <row r="465">
          <cell r="B465" t="str">
            <v>PR01485AI7162</v>
          </cell>
          <cell r="C465" t="str">
            <v>CONCRETO DE F´C = 28 MPA PARA COLUMNAS</v>
          </cell>
          <cell r="D465" t="str">
            <v>m3</v>
          </cell>
          <cell r="E465">
            <v>2888247</v>
          </cell>
        </row>
        <row r="466">
          <cell r="B466" t="str">
            <v>PR01485AI7164</v>
          </cell>
          <cell r="C466" t="str">
            <v>CONCRETO PARA MONTAJE BAJO TUBOS DE ASPIRACIÓN, DE F´C = 28 MPA</v>
          </cell>
          <cell r="D466" t="str">
            <v>m3</v>
          </cell>
          <cell r="E466">
            <v>799605</v>
          </cell>
        </row>
        <row r="467">
          <cell r="B467" t="str">
            <v>PR01485AI7166</v>
          </cell>
          <cell r="C467" t="str">
            <v>CONCRETO PARA TAPAS COMPUESTAS DE F´C = 28 MPA</v>
          </cell>
          <cell r="D467" t="str">
            <v>m3</v>
          </cell>
          <cell r="E467">
            <v>602850</v>
          </cell>
        </row>
        <row r="468">
          <cell r="B468" t="str">
            <v>PR01485AI7168</v>
          </cell>
          <cell r="C468" t="str">
            <v>CONCRETO PARA PORTALES DE F´C = 28 MPA</v>
          </cell>
          <cell r="D468" t="str">
            <v>m3</v>
          </cell>
          <cell r="E468">
            <v>582460</v>
          </cell>
        </row>
        <row r="469">
          <cell r="B469" t="str">
            <v>PR01485AI7170</v>
          </cell>
          <cell r="C469" t="str">
            <v xml:space="preserve">CONCRETO SECUNDARIO MASIVO DE F´C = 28 MPA                    </v>
          </cell>
          <cell r="D469" t="str">
            <v>m3</v>
          </cell>
          <cell r="E469">
            <v>596743</v>
          </cell>
        </row>
        <row r="470">
          <cell r="B470" t="str">
            <v>PR01485AI7172</v>
          </cell>
          <cell r="C470" t="str">
            <v xml:space="preserve">CONCRETO SECUNDARIO DE F´C = 28 MPA PARA LOSA VACIADA SOBRE FORMALETA                    </v>
          </cell>
          <cell r="D470" t="str">
            <v>m3</v>
          </cell>
          <cell r="E470">
            <v>1558396</v>
          </cell>
        </row>
        <row r="471">
          <cell r="B471" t="str">
            <v>PR01485AI7174</v>
          </cell>
          <cell r="C471" t="str">
            <v>CONCRETO SECUNDARIO DE F´C = 28 MPA PARA VIGAS</v>
          </cell>
          <cell r="D471" t="str">
            <v>m3</v>
          </cell>
          <cell r="E471">
            <v>2259704</v>
          </cell>
        </row>
        <row r="472">
          <cell r="B472" t="str">
            <v>PR01485AI7176</v>
          </cell>
          <cell r="C472" t="str">
            <v>CONCRETO SECUNDARIO DE F´C = 28 MPA PARA COLUMNAS</v>
          </cell>
          <cell r="D472" t="str">
            <v>m3</v>
          </cell>
          <cell r="E472">
            <v>2473375</v>
          </cell>
        </row>
        <row r="473">
          <cell r="B473" t="str">
            <v>PR01485AI7178</v>
          </cell>
          <cell r="C473" t="str">
            <v>CONCRETO SECUNDARIO DE F´C = 28 MPA PARA ESCALERAS</v>
          </cell>
          <cell r="D473" t="str">
            <v>m3</v>
          </cell>
          <cell r="E473">
            <v>607447</v>
          </cell>
        </row>
        <row r="474">
          <cell r="B474" t="str">
            <v>PR01485AI7180</v>
          </cell>
          <cell r="C474" t="str">
            <v>CONCRETO SECUNDARIO DE F´C = 28 MPA PARA LOS MUROS DE LOS RECINTOS DE LOS GENERADORES</v>
          </cell>
          <cell r="D474" t="str">
            <v>m3</v>
          </cell>
          <cell r="E474">
            <v>3350995</v>
          </cell>
        </row>
        <row r="475">
          <cell r="B475" t="str">
            <v>PR01485AI7182</v>
          </cell>
          <cell r="C475" t="str">
            <v>CONCRETO CON MORTERO AUTONIVELANTE SIN CONTRACCIÓN</v>
          </cell>
          <cell r="D475" t="str">
            <v>m3</v>
          </cell>
          <cell r="E475">
            <v>7561867</v>
          </cell>
        </row>
        <row r="476">
          <cell r="B476" t="str">
            <v>PR01485AI7183</v>
          </cell>
          <cell r="C476" t="str">
            <v>CONCRETO DE F´C = 35 MPA PARA EL TUBO DE ASPIRACIÓN</v>
          </cell>
          <cell r="D476" t="str">
            <v>m3</v>
          </cell>
          <cell r="E476">
            <v>908050</v>
          </cell>
        </row>
        <row r="477">
          <cell r="C477" t="str">
            <v>FRENTE: GALERÍA DE BARRAS</v>
          </cell>
        </row>
        <row r="478">
          <cell r="B478" t="str">
            <v>PR01485AI7184</v>
          </cell>
          <cell r="C478" t="str">
            <v>CONCRETO DE F´C = 28 MPA PARA EL PISO DE LA GALERÍA</v>
          </cell>
          <cell r="D478" t="str">
            <v>m3</v>
          </cell>
          <cell r="E478">
            <v>967980</v>
          </cell>
        </row>
        <row r="479">
          <cell r="C479" t="str">
            <v>FRENTE: TÚNEL DE EVACUACIÓN Y AIREACIÓN DE LA CASA DE MÁQUINAS Y DE LA CAVERNA DE TRANSFORMADORES</v>
          </cell>
        </row>
        <row r="480">
          <cell r="B480" t="str">
            <v>PR01485AI7188</v>
          </cell>
          <cell r="C480" t="str">
            <v>CONCRETO DE F´C=28 MPA  PARA MUROS, VIGAS Y LOSAS</v>
          </cell>
          <cell r="D480" t="str">
            <v>m3</v>
          </cell>
          <cell r="E480">
            <v>860978</v>
          </cell>
        </row>
        <row r="481">
          <cell r="C481" t="str">
            <v>OBRA:  CAVERNA DE TRANSFORMADORES,  GALERÍA DE ACCESO  Y POZO DE HUMOS</v>
          </cell>
        </row>
        <row r="482">
          <cell r="C482" t="str">
            <v>FRENTE:  CAVERNA DE TRANSFORMADORES</v>
          </cell>
        </row>
        <row r="483">
          <cell r="B483" t="str">
            <v>PR01485AI7190</v>
          </cell>
          <cell r="C483" t="str">
            <v>CONCRETO DE F´C = 28 MPA EN LOSA DE PISO</v>
          </cell>
          <cell r="D483" t="str">
            <v>m3</v>
          </cell>
          <cell r="E483">
            <v>744711</v>
          </cell>
        </row>
        <row r="484">
          <cell r="B484" t="str">
            <v>PR01485AI7192</v>
          </cell>
          <cell r="C484" t="str">
            <v>CONCRETO DE F´C = 28 MPA PARA VIGAS</v>
          </cell>
          <cell r="D484" t="str">
            <v>m3</v>
          </cell>
          <cell r="E484">
            <v>3433148</v>
          </cell>
        </row>
        <row r="485">
          <cell r="B485" t="str">
            <v>PR01485AI7194</v>
          </cell>
          <cell r="C485" t="str">
            <v>CONCRETO DE F´C = 28 MPA PARA LOSA VACIADA SOBRE FORMALETAS</v>
          </cell>
          <cell r="D485" t="str">
            <v>m3</v>
          </cell>
          <cell r="E485">
            <v>4541345</v>
          </cell>
        </row>
        <row r="486">
          <cell r="B486" t="str">
            <v>PR01485AI7196</v>
          </cell>
          <cell r="C486" t="str">
            <v>CONCRETO DE F´C = 28 MPA PARA MUROS CORTAFUEGO</v>
          </cell>
          <cell r="D486" t="str">
            <v>m3</v>
          </cell>
          <cell r="E486">
            <v>811030</v>
          </cell>
        </row>
        <row r="487">
          <cell r="B487" t="str">
            <v>PR01485AI7198</v>
          </cell>
          <cell r="C487" t="str">
            <v>CONCRETO DE F´C = 28 MPA PARA COLUMNAS</v>
          </cell>
          <cell r="D487" t="str">
            <v>m3</v>
          </cell>
          <cell r="E487">
            <v>607447</v>
          </cell>
        </row>
        <row r="488">
          <cell r="B488" t="str">
            <v>PR01485AI7200</v>
          </cell>
          <cell r="C488" t="str">
            <v>CONCRETO DE F´C = 28 MPA PARA MURO DE SOPORTE DE CABLES</v>
          </cell>
          <cell r="D488" t="str">
            <v>m3</v>
          </cell>
          <cell r="E488">
            <v>607447</v>
          </cell>
        </row>
        <row r="489">
          <cell r="B489" t="str">
            <v>PR01485AI7202</v>
          </cell>
          <cell r="C489" t="str">
            <v>CONCRETO DE F´C = 28 MPA PARA LOSAS DE CÁRCAMOS</v>
          </cell>
          <cell r="D489" t="str">
            <v>m3</v>
          </cell>
          <cell r="E489">
            <v>1030449</v>
          </cell>
        </row>
        <row r="490">
          <cell r="B490" t="str">
            <v>PR01485AI7204</v>
          </cell>
          <cell r="C490" t="str">
            <v>CONCRETO DE F´C = 28 MPA PARA MUROS DE CÁRCAMOS</v>
          </cell>
          <cell r="D490" t="str">
            <v>m3</v>
          </cell>
          <cell r="E490">
            <v>1263401</v>
          </cell>
        </row>
        <row r="491">
          <cell r="C491" t="str">
            <v>FRENTE: GALERÍA DE ACCESO Y SALA DE CONTROL</v>
          </cell>
        </row>
        <row r="492">
          <cell r="B492" t="str">
            <v>PR01485AI7206</v>
          </cell>
          <cell r="C492" t="str">
            <v>CONCRETO DE F´C = 28 MPA PARA LA LOSA INTERMEDIA</v>
          </cell>
          <cell r="D492" t="str">
            <v>m3</v>
          </cell>
          <cell r="E492">
            <v>5391712</v>
          </cell>
        </row>
        <row r="493">
          <cell r="B493" t="str">
            <v>PR01485AI7208</v>
          </cell>
          <cell r="C493" t="str">
            <v>CONCRETO DE F´C = 28 MPA PARA VIGAS</v>
          </cell>
          <cell r="D493" t="str">
            <v>m3</v>
          </cell>
          <cell r="E493">
            <v>2481173</v>
          </cell>
        </row>
        <row r="494">
          <cell r="B494" t="str">
            <v>PR01485AI7210</v>
          </cell>
          <cell r="C494" t="str">
            <v>CONCRETO DE F´C = 28 MPA PARA COLUMNAS</v>
          </cell>
          <cell r="D494" t="str">
            <v>m3</v>
          </cell>
          <cell r="E494">
            <v>2456418</v>
          </cell>
        </row>
        <row r="495">
          <cell r="B495" t="str">
            <v>PR01485AI7212</v>
          </cell>
          <cell r="C495" t="str">
            <v>CONCRETO DE F´C = 28 MPA PARA ESCALERAS</v>
          </cell>
          <cell r="D495" t="str">
            <v>m3</v>
          </cell>
          <cell r="E495">
            <v>607447</v>
          </cell>
        </row>
        <row r="496">
          <cell r="C496" t="str">
            <v>FRENTE: POZO DE EVACUACIÓN DE HUMOS</v>
          </cell>
        </row>
        <row r="497">
          <cell r="B497" t="str">
            <v>PR01485AI7214</v>
          </cell>
          <cell r="C497" t="str">
            <v>CONCRETO DE F´C = 28 MPA PARA LOSAS VACIADAS SOBRE EL PISO</v>
          </cell>
          <cell r="D497" t="str">
            <v>m3</v>
          </cell>
          <cell r="E497">
            <v>1174038</v>
          </cell>
        </row>
        <row r="498">
          <cell r="B498" t="str">
            <v>PR01485AI7216</v>
          </cell>
          <cell r="C498" t="str">
            <v>CONCRETO DE F´C = 28 MPA PARA LOSAS VACIADAS CON FORMALETA</v>
          </cell>
          <cell r="D498" t="str">
            <v>m3</v>
          </cell>
          <cell r="E498">
            <v>1071161</v>
          </cell>
        </row>
        <row r="499">
          <cell r="B499" t="str">
            <v>PR01485AI7218</v>
          </cell>
          <cell r="C499" t="str">
            <v>CONCRETO DE F´C = 28 MPA PARA MUROS</v>
          </cell>
          <cell r="D499" t="str">
            <v>m3</v>
          </cell>
          <cell r="E499">
            <v>771342</v>
          </cell>
        </row>
        <row r="500">
          <cell r="C500" t="str">
            <v>OBRA: POZO DE SALIDA DE CABLES</v>
          </cell>
        </row>
        <row r="501">
          <cell r="B501" t="str">
            <v>PR01485AI7220</v>
          </cell>
          <cell r="C501" t="str">
            <v>CONCRETO DE F´C = 28 MPA PARA EL PISO DEL POZO DE CABLES</v>
          </cell>
          <cell r="D501" t="str">
            <v>m3</v>
          </cell>
          <cell r="E501">
            <v>959179</v>
          </cell>
        </row>
        <row r="502">
          <cell r="B502" t="str">
            <v>PR01485AI7222</v>
          </cell>
          <cell r="C502" t="str">
            <v>CONCRETO DE F´C = 28 MPA PARA ESCALERAS</v>
          </cell>
          <cell r="D502" t="str">
            <v>m3</v>
          </cell>
          <cell r="E502">
            <v>1050672</v>
          </cell>
        </row>
        <row r="503">
          <cell r="B503" t="str">
            <v>PR01485AI7226</v>
          </cell>
          <cell r="C503" t="str">
            <v>CONCRETO F´C = 28 MPA PARA ANCLAJE DE LOS RIELES GUÍA DEL FUNICULAR</v>
          </cell>
          <cell r="D503" t="str">
            <v>m3</v>
          </cell>
          <cell r="E503">
            <v>607447</v>
          </cell>
        </row>
        <row r="504">
          <cell r="C504" t="str">
            <v>OBRA: OBRAS PARA SALIDA DE CABLES DE 500 KV</v>
          </cell>
        </row>
        <row r="505">
          <cell r="C505" t="str">
            <v>FRENTE: CÁRCAMO DE SALIDA DE CABLES</v>
          </cell>
        </row>
        <row r="506">
          <cell r="B506" t="str">
            <v>PR01485AI7228</v>
          </cell>
          <cell r="C506" t="str">
            <v>CONCRETO DE F´C = 28 MPA VACIADO SOBRE ROCA</v>
          </cell>
          <cell r="D506" t="str">
            <v>m3</v>
          </cell>
          <cell r="E506">
            <v>877955</v>
          </cell>
        </row>
        <row r="507">
          <cell r="B507" t="str">
            <v>PR01485AI7230</v>
          </cell>
          <cell r="C507" t="str">
            <v>CONCRETO DE F´C = 28 MPA PARA REVESTIMIENTO DE LAS PAREDES</v>
          </cell>
          <cell r="D507" t="str">
            <v>m3</v>
          </cell>
          <cell r="E507">
            <v>1387375</v>
          </cell>
        </row>
        <row r="508">
          <cell r="B508" t="str">
            <v>PR01485AI7232</v>
          </cell>
          <cell r="C508" t="str">
            <v>CONCRETO DE F´C = 28 MPA PARA LOSA VACIADA SOBRE FORMALETAS</v>
          </cell>
          <cell r="D508" t="str">
            <v>m3</v>
          </cell>
          <cell r="E508">
            <v>1679744</v>
          </cell>
        </row>
        <row r="509">
          <cell r="C509" t="str">
            <v>OBRA: TÚNELES DE ASPIRACIÓN</v>
          </cell>
        </row>
        <row r="510">
          <cell r="B510" t="str">
            <v>PR01485AI7234</v>
          </cell>
          <cell r="C510" t="str">
            <v>CONCRETO DE F´C = 35 MPA PARA REVESTIMIENTO DE LOS TÚNELES DE ASPIRACIÓN</v>
          </cell>
          <cell r="D510" t="str">
            <v>m3</v>
          </cell>
          <cell r="E510">
            <v>761690</v>
          </cell>
        </row>
        <row r="511">
          <cell r="C511" t="str">
            <v>OBRA: ALMENARAS, TÚNELES Y POZOS DE AIREACIÓN</v>
          </cell>
        </row>
        <row r="512">
          <cell r="C512" t="str">
            <v>FRENTE:  ALMENARAS 1 Y 2 Y SISTEMA DE VENTILACIÓN DE ALMENARAS</v>
          </cell>
        </row>
        <row r="513">
          <cell r="B513" t="str">
            <v>PR01485AI7236</v>
          </cell>
          <cell r="C513" t="str">
            <v>CONCRETO DE F´C = 28 MPA PARA LAS COLUMNAS</v>
          </cell>
          <cell r="D513" t="str">
            <v>m3</v>
          </cell>
          <cell r="E513">
            <v>1135607</v>
          </cell>
        </row>
        <row r="514">
          <cell r="B514" t="str">
            <v>PR01485AI7238</v>
          </cell>
          <cell r="C514" t="str">
            <v xml:space="preserve">CONCRETO DE F´C = 28 MPA PARA LAS VIGAS </v>
          </cell>
          <cell r="D514" t="str">
            <v>m3</v>
          </cell>
          <cell r="E514">
            <v>1513747</v>
          </cell>
        </row>
        <row r="515">
          <cell r="B515" t="str">
            <v>PR01485AI7240</v>
          </cell>
          <cell r="C515" t="str">
            <v xml:space="preserve">CONCRETO DE F´C = 28 MPA PARA LA LOSA DE PISO EN LAS ALMENARAS </v>
          </cell>
          <cell r="D515" t="str">
            <v>m3</v>
          </cell>
          <cell r="E515">
            <v>813994</v>
          </cell>
        </row>
        <row r="516">
          <cell r="B516" t="str">
            <v>PR01485AI7242</v>
          </cell>
          <cell r="C516" t="str">
            <v>CONCRETO DE F´C = 28 MPA PARA LAS LOSAS DE LOS PISOS DE OPERACIÓN Y MANTENIMIENTO</v>
          </cell>
          <cell r="D516" t="str">
            <v>m3</v>
          </cell>
          <cell r="E516">
            <v>2475008</v>
          </cell>
        </row>
        <row r="517">
          <cell r="B517" t="str">
            <v>PR01485AI7244</v>
          </cell>
          <cell r="C517" t="str">
            <v>CONCRETO DE F´C = 28 MPA PARA LAS ESCALERAS</v>
          </cell>
          <cell r="D517" t="str">
            <v>m3</v>
          </cell>
          <cell r="E517">
            <v>974930</v>
          </cell>
        </row>
        <row r="518">
          <cell r="B518" t="str">
            <v>PR01485AI7246</v>
          </cell>
          <cell r="C518" t="str">
            <v xml:space="preserve">CONCRETO DE F´C = 28 MPA PARA EL APOYO DE LAS PUERTAS ESTANCAS </v>
          </cell>
          <cell r="D518" t="str">
            <v>m3</v>
          </cell>
          <cell r="E518">
            <v>844599</v>
          </cell>
        </row>
        <row r="519">
          <cell r="B519" t="str">
            <v>PR01485AI7248</v>
          </cell>
          <cell r="C519" t="str">
            <v>CONCRETO DE F´C = 28 MPA PARA LAS MÉNSULAS</v>
          </cell>
          <cell r="D519" t="str">
            <v>m3</v>
          </cell>
          <cell r="E519">
            <v>5973939</v>
          </cell>
        </row>
        <row r="520">
          <cell r="B520" t="str">
            <v>PR01485AI7250</v>
          </cell>
          <cell r="C520" t="str">
            <v>CONCRETO DE F´C = 35 MPA PARA LAS COLUMNAS UTILIZADO PARA LAS GUÍAS Y ASIENTOS DE LAS COMPUERTAS  (SECUNDARIO)</v>
          </cell>
          <cell r="D520" t="str">
            <v>m3</v>
          </cell>
          <cell r="E520">
            <v>730230</v>
          </cell>
        </row>
        <row r="521">
          <cell r="B521" t="str">
            <v>PR01485AI7252</v>
          </cell>
          <cell r="C521" t="str">
            <v>CONCRETO DE F´C = 35 MPA PARA LAS VIGAS Y LOSAS UTILIZADO PARA LA NIVELACIÓN DE LAS PLATINAS DE APOYO Y DE LOS APOYOS DE LAS REJAS METÁLICAS (SECUNDARIO)</v>
          </cell>
          <cell r="D521" t="str">
            <v>m3</v>
          </cell>
          <cell r="E521">
            <v>1383695</v>
          </cell>
        </row>
        <row r="522">
          <cell r="B522" t="str">
            <v>PR01485AI7254</v>
          </cell>
          <cell r="C522" t="str">
            <v xml:space="preserve">CONCRETO DE F´C = 28 MPA PARA MURO DIVISOR ENTRE LA ALMENARA Y LA CÁMARA DE OPERACIÓN Y CONTROL </v>
          </cell>
          <cell r="D522" t="str">
            <v>m3</v>
          </cell>
          <cell r="E522">
            <v>1008289</v>
          </cell>
        </row>
        <row r="523">
          <cell r="B523" t="str">
            <v>PR01485AI7256</v>
          </cell>
          <cell r="C523" t="str">
            <v xml:space="preserve">CONCRETO DE F´C = 28 MPA PARA LOSAS DE LAS CÁMARAS DE OPERACIÓN Y CONTROL </v>
          </cell>
          <cell r="D523" t="str">
            <v>m3</v>
          </cell>
          <cell r="E523">
            <v>867894</v>
          </cell>
        </row>
        <row r="524">
          <cell r="B524" t="str">
            <v>PR01485AI7258</v>
          </cell>
          <cell r="C524" t="str">
            <v>CONCRETO DE F´C = 35 MPA PARA NIVELACIÓN DEL MARCO DE LAS PUERTAS ESTANCAS (SECUNDARIO)</v>
          </cell>
          <cell r="D524" t="str">
            <v>m3</v>
          </cell>
          <cell r="E524">
            <v>1572120</v>
          </cell>
        </row>
        <row r="525">
          <cell r="B525" t="str">
            <v>PR01485AI7260</v>
          </cell>
          <cell r="C525" t="str">
            <v>CONCRETO DE F´C = 28 MPA PARA EL MURO EN ESTRUCTURA DE SALIDA DEL SISTEMA DE VENTILACIÓN</v>
          </cell>
          <cell r="D525" t="str">
            <v>m3</v>
          </cell>
          <cell r="E525">
            <v>2514515</v>
          </cell>
        </row>
        <row r="526">
          <cell r="B526" t="str">
            <v>PR01485AI7262</v>
          </cell>
          <cell r="C526" t="str">
            <v>CONCRETO DE F´C = 28 MPA PARA LA LOSA DE APOYO DEL MURO EN ESTRUCTURA DE SALIDA SISTEMA DE VENTILACIÓN</v>
          </cell>
          <cell r="D526" t="str">
            <v>m3</v>
          </cell>
          <cell r="E526">
            <v>694895</v>
          </cell>
        </row>
        <row r="527">
          <cell r="B527" t="str">
            <v>PR01485AI7264</v>
          </cell>
          <cell r="C527" t="str">
            <v>CONCRETO DE F´C = 28 MPA PARA LA LOSA DE LOS TÚNELES</v>
          </cell>
          <cell r="D527" t="str">
            <v>m3</v>
          </cell>
          <cell r="E527">
            <v>869009</v>
          </cell>
        </row>
        <row r="528">
          <cell r="C528" t="str">
            <v>OBRA: TÚNELES  DE DESCARGA</v>
          </cell>
        </row>
        <row r="529">
          <cell r="B529" t="str">
            <v>PR01485AI7266</v>
          </cell>
          <cell r="C529" t="str">
            <v>CONCRETO DE F´C = 28 MPA PARA REVESTIMIENTO TRAMOS FINALES DE LOS TÚNELES DE DESCARGA</v>
          </cell>
          <cell r="D529" t="str">
            <v>m3</v>
          </cell>
          <cell r="E529">
            <v>869721</v>
          </cell>
        </row>
        <row r="530">
          <cell r="B530" t="str">
            <v>PR01485AI7268</v>
          </cell>
          <cell r="C530" t="str">
            <v>CONCRETO DE F´C = 28 MPA PARA LA LOSA DE PISO DE LOS TÚNELES DE DESCARGA, REFORZADA CON FIBRAS DE ACERO</v>
          </cell>
          <cell r="D530" t="str">
            <v>m3</v>
          </cell>
          <cell r="E530">
            <v>916548</v>
          </cell>
        </row>
        <row r="531">
          <cell r="C531" t="str">
            <v>OBRA: OBRAS PARA LAS DESCARGAS</v>
          </cell>
        </row>
        <row r="532">
          <cell r="B532" t="str">
            <v>PR01485AI7270</v>
          </cell>
          <cell r="C532" t="str">
            <v>CONCRETO PRIMARIO DE F´C = 28 MPA PARA VIGA SUPERIOR</v>
          </cell>
          <cell r="D532" t="str">
            <v>m3</v>
          </cell>
          <cell r="E532">
            <v>2557587</v>
          </cell>
        </row>
        <row r="533">
          <cell r="B533" t="str">
            <v>PR01485AI7272</v>
          </cell>
          <cell r="C533" t="str">
            <v>CONCRETO PRIMARIO DE F´C = 28 MPA PARA VIGA INFERIOR</v>
          </cell>
          <cell r="D533" t="str">
            <v>m3</v>
          </cell>
          <cell r="E533">
            <v>1434494</v>
          </cell>
        </row>
        <row r="534">
          <cell r="B534" t="str">
            <v>PR01485AI7274</v>
          </cell>
          <cell r="C534" t="str">
            <v>CONCRETO PRIMARIO DE F´C = 28 MPA PARA PAREDES LATERALES</v>
          </cell>
          <cell r="D534" t="str">
            <v>m3</v>
          </cell>
          <cell r="E534">
            <v>1069352</v>
          </cell>
        </row>
        <row r="535">
          <cell r="B535" t="str">
            <v>PR01485AI7276</v>
          </cell>
          <cell r="C535" t="str">
            <v>CONCRETO PRIMARIO DE F´C = 28 MPA PARA PARED TRASERA</v>
          </cell>
          <cell r="D535" t="str">
            <v>m3</v>
          </cell>
          <cell r="E535">
            <v>1180723</v>
          </cell>
        </row>
        <row r="536">
          <cell r="B536" t="str">
            <v>PR01485AI7278</v>
          </cell>
          <cell r="C536" t="str">
            <v>CONCRETO PRIMARIO DE F´C = 28 MPA PARA  ALETAS</v>
          </cell>
          <cell r="D536" t="str">
            <v>m3</v>
          </cell>
          <cell r="E536">
            <v>1111848</v>
          </cell>
        </row>
        <row r="537">
          <cell r="B537" t="str">
            <v>PR01485AI7280</v>
          </cell>
          <cell r="C537" t="str">
            <v>CONCRETO PRIMARIO DE F´C = 28 MPA PARA LOSA DE PISO</v>
          </cell>
          <cell r="D537" t="str">
            <v>m3</v>
          </cell>
          <cell r="E537">
            <v>747052</v>
          </cell>
        </row>
        <row r="538">
          <cell r="B538" t="str">
            <v>PR01485AI7282</v>
          </cell>
          <cell r="C538" t="str">
            <v xml:space="preserve">CONCRETO SECUNDARIO DE F´C = 35 MPA PARA ASIENTO SUPERIOR </v>
          </cell>
          <cell r="D538" t="str">
            <v>m3</v>
          </cell>
          <cell r="E538">
            <v>4259551</v>
          </cell>
        </row>
        <row r="539">
          <cell r="B539" t="str">
            <v>PR01485AI7284</v>
          </cell>
          <cell r="C539" t="str">
            <v>CONCRETO SECUNDARIO DE F´C = 35 MPA PARA ASIENTO INFERIOR</v>
          </cell>
          <cell r="D539" t="str">
            <v>m3</v>
          </cell>
          <cell r="E539">
            <v>1354219</v>
          </cell>
        </row>
        <row r="540">
          <cell r="B540" t="str">
            <v>PR01485AI7286</v>
          </cell>
          <cell r="C540" t="str">
            <v>CONCRETO SECUNDARIO DE F´C = 35 MPA PARA GUÍAS LATERALES</v>
          </cell>
          <cell r="D540" t="str">
            <v>m3</v>
          </cell>
          <cell r="E540">
            <v>1664970</v>
          </cell>
        </row>
        <row r="541">
          <cell r="B541" t="str">
            <v>PR01485AI7288</v>
          </cell>
          <cell r="C541" t="str">
            <v>CONCRETO DE F´C = 21 MPA EN BERMAS DE TALUDES</v>
          </cell>
          <cell r="D541" t="str">
            <v>m3</v>
          </cell>
          <cell r="E541">
            <v>1497170</v>
          </cell>
        </row>
        <row r="542">
          <cell r="B542" t="str">
            <v>PR01485AI7290</v>
          </cell>
          <cell r="C542" t="str">
            <v>CONCRETO DE F´C = 21 MPA PARA CANALES</v>
          </cell>
          <cell r="D542" t="str">
            <v>m3</v>
          </cell>
          <cell r="E542">
            <v>583941</v>
          </cell>
        </row>
        <row r="543">
          <cell r="C543" t="str">
            <v>CONCRETO LANZADO</v>
          </cell>
        </row>
        <row r="544">
          <cell r="B544" t="str">
            <v>PR01485AI7292</v>
          </cell>
          <cell r="C544" t="str">
            <v>CONCRETO LANZADO CON FIBRAS EN EXCAVACIONES EXTERIORES</v>
          </cell>
          <cell r="D544" t="str">
            <v>m3</v>
          </cell>
          <cell r="E544">
            <v>1011214</v>
          </cell>
        </row>
        <row r="545">
          <cell r="B545" t="str">
            <v>PR01485AI7294</v>
          </cell>
          <cell r="C545" t="str">
            <v>CONCRETO LANZADO CON FIBRAS EN EXCAVACIONES SUBTERRÁNEAS</v>
          </cell>
          <cell r="D545" t="str">
            <v>m3</v>
          </cell>
          <cell r="E545">
            <v>1182468</v>
          </cell>
        </row>
        <row r="546">
          <cell r="B546" t="str">
            <v>PR01485AI7296</v>
          </cell>
          <cell r="C546" t="str">
            <v>CONCRETO LANZADO EN EXCAVACIONES EXTERIORES</v>
          </cell>
          <cell r="D546" t="str">
            <v>m3</v>
          </cell>
          <cell r="E546">
            <v>1011214</v>
          </cell>
        </row>
        <row r="547">
          <cell r="B547" t="str">
            <v>PR01485AI7298</v>
          </cell>
          <cell r="C547" t="str">
            <v>CONCRETO LANZADO EN EXCAVACIONES SUBTERRÁNEAS</v>
          </cell>
          <cell r="D547" t="str">
            <v>m3</v>
          </cell>
          <cell r="E547">
            <v>1182468</v>
          </cell>
        </row>
        <row r="548">
          <cell r="B548" t="str">
            <v>PR01485AI7300</v>
          </cell>
          <cell r="C548" t="str">
            <v>CONCRETO LANZADO CON MALLA EN EXCAVACIONES EXTERIORES</v>
          </cell>
          <cell r="D548" t="str">
            <v>m3</v>
          </cell>
          <cell r="E548">
            <v>1011214</v>
          </cell>
        </row>
        <row r="549">
          <cell r="B549" t="str">
            <v>PR01485AI7302</v>
          </cell>
          <cell r="C549" t="str">
            <v>CONCRETO LANZADO CON MALLA EN EL POZO</v>
          </cell>
          <cell r="D549" t="str">
            <v>m3</v>
          </cell>
          <cell r="E549">
            <v>1182468</v>
          </cell>
        </row>
        <row r="550">
          <cell r="B550" t="str">
            <v>PR01485AI7304</v>
          </cell>
          <cell r="C550" t="str">
            <v>CONCRETO LANZADO CON MALLA EN LA SALIDA DE LA VENTILACIÓN</v>
          </cell>
          <cell r="D550" t="str">
            <v>m3</v>
          </cell>
          <cell r="E550">
            <v>1011214</v>
          </cell>
        </row>
        <row r="551">
          <cell r="B551" t="str">
            <v>PR01485AI7305</v>
          </cell>
          <cell r="C551" t="str">
            <v>CONCRETO LANZADO CON MALLA EN LAS ALMENARAS</v>
          </cell>
          <cell r="D551" t="str">
            <v>m3</v>
          </cell>
          <cell r="E551">
            <v>1182468</v>
          </cell>
        </row>
        <row r="552">
          <cell r="C552" t="str">
            <v>MORTERO</v>
          </cell>
        </row>
        <row r="553">
          <cell r="B553" t="str">
            <v>PR01485AI7306</v>
          </cell>
          <cell r="C553" t="str">
            <v>MORTERO DE INYECCIÓN (GROUT) DE F'CR=11 MPA (NORMA  NTC 4048)</v>
          </cell>
          <cell r="D553" t="str">
            <v>m3</v>
          </cell>
          <cell r="E553">
            <v>6772372</v>
          </cell>
        </row>
        <row r="554">
          <cell r="B554" t="str">
            <v>PR01485AI7308</v>
          </cell>
          <cell r="C554" t="str">
            <v>MORTERO DE PROTECCIÓN</v>
          </cell>
          <cell r="D554" t="str">
            <v>m3</v>
          </cell>
          <cell r="E554">
            <v>518093</v>
          </cell>
        </row>
        <row r="555">
          <cell r="B555" t="str">
            <v>PR01485AI7310</v>
          </cell>
          <cell r="C555" t="str">
            <v>MORTERO DE NIVELACIÓN EN BERMAS DE TALUDES</v>
          </cell>
          <cell r="D555" t="str">
            <v>m3</v>
          </cell>
          <cell r="E555">
            <v>518093</v>
          </cell>
        </row>
        <row r="556">
          <cell r="B556" t="str">
            <v>PR01485AI7312</v>
          </cell>
          <cell r="C556" t="str">
            <v>MORTERO PARA NIVELACIÓN DEL PISO DE LA ALMENARA</v>
          </cell>
          <cell r="D556" t="str">
            <v>m3</v>
          </cell>
          <cell r="E556">
            <v>518093</v>
          </cell>
        </row>
        <row r="557">
          <cell r="C557" t="str">
            <v>DIVERSOS</v>
          </cell>
        </row>
        <row r="558">
          <cell r="B558" t="str">
            <v>PR01485AI7314</v>
          </cell>
          <cell r="C558" t="str">
            <v xml:space="preserve">SUMINISTRO, TRANSPORTE Y ALMACENAMIENTO DE CEMENTO PORTLAND PARA EL RCC </v>
          </cell>
          <cell r="D558" t="str">
            <v>kN</v>
          </cell>
          <cell r="E558">
            <v>70578</v>
          </cell>
        </row>
        <row r="559">
          <cell r="B559" t="str">
            <v>S7580</v>
          </cell>
          <cell r="C559" t="str">
            <v>BARRERA DE PROTECCIÓN EN CONCRETO TIPO NEW JERSEY, H=0,80 M</v>
          </cell>
          <cell r="D559" t="str">
            <v>m</v>
          </cell>
          <cell r="E559">
            <v>877708</v>
          </cell>
        </row>
        <row r="560">
          <cell r="B560" t="str">
            <v>S7582</v>
          </cell>
          <cell r="C560" t="str">
            <v>ADITIVO IMPERMEABILIZANTE PARA CONCRETOS</v>
          </cell>
          <cell r="D560" t="str">
            <v>m3</v>
          </cell>
          <cell r="E560">
            <v>25493</v>
          </cell>
        </row>
        <row r="562">
          <cell r="B562" t="str">
            <v>CÓDIGO</v>
          </cell>
          <cell r="C562" t="str">
            <v>COMPOSIÇÕES - 12. ELEMENTOS ESTRUCTURALES</v>
          </cell>
        </row>
        <row r="563">
          <cell r="B563" t="str">
            <v>PR01485AI5800</v>
          </cell>
          <cell r="C563" t="str">
            <v>APOYOS ELASTOMÉRICOS REFORZADOS (0,40M X 0,40M X 0,05M), 2 PL. 1/8 " DE ACERO A36. DUREZA 60. CUMPLIENDO NORMAS AASHTO 2002 , DIVISION II - ART. 18.4.5.</v>
          </cell>
          <cell r="D563" t="str">
            <v>un</v>
          </cell>
          <cell r="E563">
            <v>714024</v>
          </cell>
        </row>
        <row r="564">
          <cell r="B564" t="str">
            <v>PR01485AI5802</v>
          </cell>
          <cell r="C564" t="str">
            <v>APOYOS ELASTOMÉRICOS REFORZADOS (0,40M X 0,40M X 0,1M),PL. 1/8 " DE ACERO A36. DUREZA 60. CUMPLIENDO NORMAS AASHTO 2002 , DIVISION II - ART. 18.4.5.</v>
          </cell>
          <cell r="D564" t="str">
            <v>un</v>
          </cell>
          <cell r="E564">
            <v>1456911</v>
          </cell>
        </row>
        <row r="565">
          <cell r="B565" t="str">
            <v>PR01485AI5804</v>
          </cell>
          <cell r="C565" t="str">
            <v>SELLOS DE ACERO DE 0,22 M DE ANCHO PARA JUNTAS</v>
          </cell>
          <cell r="D565" t="str">
            <v>m</v>
          </cell>
          <cell r="E565">
            <v>56034</v>
          </cell>
        </row>
        <row r="566">
          <cell r="B566" t="str">
            <v>PR01485AI5806</v>
          </cell>
          <cell r="C566" t="str">
            <v>SELLOS DE PVC DE 0,15 M DE ANCHO PARA JUNTAS</v>
          </cell>
          <cell r="D566" t="str">
            <v>m</v>
          </cell>
          <cell r="E566">
            <v>39431</v>
          </cell>
        </row>
        <row r="567">
          <cell r="B567" t="str">
            <v>PR01485AI5808</v>
          </cell>
          <cell r="C567" t="str">
            <v>SELLOS DE PVC DE 0.22 M DE ANCHO PARA JUNTAS</v>
          </cell>
          <cell r="D567" t="str">
            <v>m</v>
          </cell>
          <cell r="E567">
            <v>52096</v>
          </cell>
        </row>
        <row r="569">
          <cell r="B569" t="str">
            <v>CÓDIGO</v>
          </cell>
          <cell r="C569" t="str">
            <v>COMPOSIÇÕES - 13. ACERO</v>
          </cell>
        </row>
        <row r="570">
          <cell r="B570" t="str">
            <v>PR01485AI5900</v>
          </cell>
          <cell r="C570" t="str">
            <v>ACERO DE REFUERZO DE 420 MPA - TÚNEL Y PORTAL FALSO</v>
          </cell>
          <cell r="D570" t="str">
            <v>kN</v>
          </cell>
          <cell r="E570">
            <v>541323</v>
          </cell>
        </row>
        <row r="571">
          <cell r="B571" t="str">
            <v>PR01485AI5902</v>
          </cell>
          <cell r="C571" t="str">
            <v>ACERO DE REFUERZO DE 420 MPA - CASETA PARA LOS TABLEROS DE LA SUBESTACIÓN ELÉCTRICA</v>
          </cell>
          <cell r="D571" t="str">
            <v>kN</v>
          </cell>
          <cell r="E571">
            <v>518377</v>
          </cell>
        </row>
        <row r="572">
          <cell r="B572" t="str">
            <v>PR01485AI5904</v>
          </cell>
          <cell r="C572" t="str">
            <v>ACERO DE REFUERZO DE 420 MPA - OBRAS CIVILES SISTEMA CONTRAINCENDIO DEL TUNEL VIAL (KM 12+000)</v>
          </cell>
          <cell r="D572" t="str">
            <v>kN</v>
          </cell>
          <cell r="E572">
            <v>518377</v>
          </cell>
        </row>
        <row r="573">
          <cell r="B573" t="str">
            <v>PR01485AI5906</v>
          </cell>
          <cell r="C573" t="str">
            <v xml:space="preserve">ACERO DE REFUERZO DE 420 MPA - EXPLANACIONES PARA BODEGAS Y TALLERES </v>
          </cell>
          <cell r="D573" t="str">
            <v>kN</v>
          </cell>
          <cell r="E573">
            <v>518377</v>
          </cell>
        </row>
        <row r="574">
          <cell r="B574" t="str">
            <v>PR01485AI5908</v>
          </cell>
          <cell r="C574" t="str">
            <v>ACERO DE REFUERZO DE 420 MPA - DESVIACIÓN DEL RÍO, DESCARGA DE FONDO Y TAPONES DE CONCRETO</v>
          </cell>
          <cell r="D574" t="str">
            <v>kN</v>
          </cell>
          <cell r="E574">
            <v>570292</v>
          </cell>
        </row>
        <row r="575">
          <cell r="B575" t="str">
            <v>PR01485AI5910</v>
          </cell>
          <cell r="C575" t="str">
            <v>ACERO DE REFUERZO DE 420 MPA - PREATAGUÍAS, CONTRAATAGUÍA Y ATAGUÍA</v>
          </cell>
          <cell r="D575" t="str">
            <v>kN</v>
          </cell>
          <cell r="E575">
            <v>518377</v>
          </cell>
        </row>
        <row r="576">
          <cell r="B576" t="str">
            <v>PR01485AI5912</v>
          </cell>
          <cell r="C576" t="str">
            <v>ACERO DE REFUERZO DE 420 MPA - PRESA Y OBRAS ANEXAS</v>
          </cell>
          <cell r="D576" t="str">
            <v>kN</v>
          </cell>
          <cell r="E576">
            <v>566502</v>
          </cell>
        </row>
        <row r="577">
          <cell r="B577" t="str">
            <v>PR01485AI5914</v>
          </cell>
          <cell r="C577" t="str">
            <v>ACERO DE REFUERZO DE 420 MPA - VERTEDERO Y OBRAS ANEXAS</v>
          </cell>
          <cell r="D577" t="str">
            <v>kN</v>
          </cell>
          <cell r="E577">
            <v>519683</v>
          </cell>
        </row>
        <row r="578">
          <cell r="B578" t="str">
            <v>PR01485AI5916</v>
          </cell>
          <cell r="C578" t="str">
            <v>ACERO DE REFUERZO DE 420 MPA - DESCARGA INTERMEDIA Y OBRAS ANEXAS</v>
          </cell>
          <cell r="D578" t="str">
            <v>kN</v>
          </cell>
          <cell r="E578">
            <v>550097</v>
          </cell>
        </row>
        <row r="579">
          <cell r="B579" t="str">
            <v>PR01485AI5918</v>
          </cell>
          <cell r="C579" t="str">
            <v>ACERO DE REFUERZO DE 420 MPA - ESTRUCTURAS DE CAPTACIÓN</v>
          </cell>
          <cell r="D579" t="str">
            <v>kN</v>
          </cell>
          <cell r="E579">
            <v>518377</v>
          </cell>
        </row>
        <row r="580">
          <cell r="B580" t="str">
            <v>PR01485AI5920</v>
          </cell>
          <cell r="C580" t="str">
            <v>ACERO DE REFUERZO DE 420 MPA - TÚNELES DE CONDUCCIÓN SUPERIORES, INFERIORES, BLINDADOS Y POZOS DE PRESIÓN</v>
          </cell>
          <cell r="D580" t="str">
            <v>kN</v>
          </cell>
          <cell r="E580">
            <v>570292</v>
          </cell>
        </row>
        <row r="581">
          <cell r="B581" t="str">
            <v>PR01485AI5922</v>
          </cell>
          <cell r="C581" t="str">
            <v>ACERO DE REFUERZO DE 420 MPA - PLAZOLETA Y GALERÍA DE POZOS DE COMPUERTAS</v>
          </cell>
          <cell r="D581" t="str">
            <v>kN</v>
          </cell>
          <cell r="E581">
            <v>530317</v>
          </cell>
        </row>
        <row r="582">
          <cell r="B582" t="str">
            <v>PR01485AI5924</v>
          </cell>
          <cell r="C582" t="str">
            <v>ACERO DE REFUERZO DE 420 MPA - POZOS DE COMPUERTAS</v>
          </cell>
          <cell r="D582" t="str">
            <v>kN</v>
          </cell>
          <cell r="E582">
            <v>570292</v>
          </cell>
        </row>
        <row r="583">
          <cell r="B583" t="str">
            <v>PR01485AI5926</v>
          </cell>
          <cell r="C583" t="str">
            <v>ACERO DE REFUERZO DE 420 MPA - TÚNEL DE ACCESO</v>
          </cell>
          <cell r="D583" t="str">
            <v>kN</v>
          </cell>
          <cell r="E583">
            <v>570292</v>
          </cell>
        </row>
        <row r="584">
          <cell r="B584" t="str">
            <v>PR01485AI5928</v>
          </cell>
          <cell r="C584" t="str">
            <v>ACERO DE REFUERZO DE 420 MPA - CAVERNA DE CASA DE MÁQUINAS</v>
          </cell>
          <cell r="D584" t="str">
            <v>kN</v>
          </cell>
          <cell r="E584">
            <v>570292</v>
          </cell>
        </row>
        <row r="585">
          <cell r="B585" t="str">
            <v>PR01485AI5930</v>
          </cell>
          <cell r="C585" t="str">
            <v>ACERO DE REFUERZO DE 420 MPA - GALERÍA DE BARRAS</v>
          </cell>
          <cell r="D585" t="str">
            <v>kN</v>
          </cell>
          <cell r="E585">
            <v>570292</v>
          </cell>
        </row>
        <row r="586">
          <cell r="B586" t="str">
            <v>PR01485AI5932</v>
          </cell>
          <cell r="C586" t="str">
            <v>ACERO DE REFUERZO DE 420 MPA - TÚNEL DE EVACUACIÓN Y AIREACIÓN DE LA CASA DE MÁQUINAS Y DE LA CAVERNA DE TRANSFORMADORES</v>
          </cell>
          <cell r="D586" t="str">
            <v>kN</v>
          </cell>
          <cell r="E586">
            <v>570292</v>
          </cell>
        </row>
        <row r="587">
          <cell r="B587" t="str">
            <v>PR01485AI5934</v>
          </cell>
          <cell r="C587" t="str">
            <v>ACERO DE REFUERZO DE 420 MPA - CAVERNA DE TRANSFORMADORES</v>
          </cell>
          <cell r="D587" t="str">
            <v>kN</v>
          </cell>
          <cell r="E587">
            <v>570292</v>
          </cell>
        </row>
        <row r="588">
          <cell r="B588" t="str">
            <v>PR01485AI5936</v>
          </cell>
          <cell r="C588" t="str">
            <v>ACERO DE REFUERZO DE 420 MPA - GALERÍA DE ACCESO Y SALA DE CONTROL</v>
          </cell>
          <cell r="D588" t="str">
            <v>kN</v>
          </cell>
          <cell r="E588">
            <v>570292</v>
          </cell>
        </row>
        <row r="589">
          <cell r="B589" t="str">
            <v>PR01485AI5938</v>
          </cell>
          <cell r="C589" t="str">
            <v>ACERO DE REFUERZO DE 420 MPA - POZO DE EVACUACIÓN DE HUMOS</v>
          </cell>
          <cell r="D589" t="str">
            <v>kN</v>
          </cell>
          <cell r="E589">
            <v>570292</v>
          </cell>
        </row>
        <row r="590">
          <cell r="B590" t="str">
            <v>PR01485AI5940</v>
          </cell>
          <cell r="C590" t="str">
            <v>ACERO DE REFUERZO DE 420 MPA - POZO DE SALIDA DE CABLES</v>
          </cell>
          <cell r="D590" t="str">
            <v>kN</v>
          </cell>
          <cell r="E590">
            <v>570292</v>
          </cell>
        </row>
        <row r="591">
          <cell r="B591" t="str">
            <v>PR01485AI5942</v>
          </cell>
          <cell r="C591" t="str">
            <v>ACERO DE REFUERZO DE 420 MPA - CÁRCAMO DE SALIDA DE CABLES</v>
          </cell>
          <cell r="D591" t="str">
            <v>kN</v>
          </cell>
          <cell r="E591">
            <v>518377</v>
          </cell>
        </row>
        <row r="592">
          <cell r="B592" t="str">
            <v>PR01485AI5944</v>
          </cell>
          <cell r="C592" t="str">
            <v>ACERO DE REFUERZO DE 420 MPA - TÚNELES DE ASPIRACIÓN</v>
          </cell>
          <cell r="D592" t="str">
            <v>kN</v>
          </cell>
          <cell r="E592">
            <v>570292</v>
          </cell>
        </row>
        <row r="593">
          <cell r="B593" t="str">
            <v>PR01485AI5946</v>
          </cell>
          <cell r="C593" t="str">
            <v>ACERO DE REFUERZO DE 420 MPA - ALMENARAS 1 Y 2 Y SISTEMA DE VENTILACIÓN DE ALMENARAS</v>
          </cell>
          <cell r="D593" t="str">
            <v>kN</v>
          </cell>
          <cell r="E593">
            <v>569825</v>
          </cell>
        </row>
        <row r="594">
          <cell r="B594" t="str">
            <v>PR01485AI5948</v>
          </cell>
          <cell r="C594" t="str">
            <v>ACERO DE REFUERZO DE 420 MPA - TÚNELES  DE DESCARGA</v>
          </cell>
          <cell r="D594" t="str">
            <v>kN</v>
          </cell>
          <cell r="E594">
            <v>570292</v>
          </cell>
        </row>
        <row r="595">
          <cell r="B595" t="str">
            <v>PR01485AI5950</v>
          </cell>
          <cell r="C595" t="str">
            <v>ACERO DE REFUERZO DE 420 MPA - OBRAS PARA LAS DESCARGAS</v>
          </cell>
          <cell r="D595" t="str">
            <v>kN</v>
          </cell>
          <cell r="E595">
            <v>518377</v>
          </cell>
        </row>
        <row r="596">
          <cell r="B596" t="str">
            <v>PR01485AI5952</v>
          </cell>
          <cell r="C596" t="str">
            <v>BARRAS DE TENSIONAMIENTO DYWIDAG, FU=10700 KG/CM2, DE 1 3/4" DE DIÁMETRO</v>
          </cell>
          <cell r="D596" t="str">
            <v>m</v>
          </cell>
          <cell r="E596">
            <v>546108</v>
          </cell>
        </row>
        <row r="597">
          <cell r="B597" t="str">
            <v>PR01485AI5954</v>
          </cell>
          <cell r="C597" t="str">
            <v>BARRAS DE TENSIONAMIENTO DYWIDAG, FU=10700 KG/CM2, DE 2 1/2" DE DIÁMETRO</v>
          </cell>
          <cell r="D597" t="str">
            <v>m</v>
          </cell>
          <cell r="E597">
            <v>859797</v>
          </cell>
        </row>
        <row r="598">
          <cell r="B598" t="str">
            <v>PR01485AI5956</v>
          </cell>
          <cell r="C598" t="str">
            <v>BARRAS DYWIDAG GRADO 150 DE 2 1/2"  DE DIÁMETRO Y 10 M DE LONGITUD</v>
          </cell>
          <cell r="D598" t="str">
            <v>m</v>
          </cell>
          <cell r="E598">
            <v>859797</v>
          </cell>
        </row>
        <row r="599">
          <cell r="B599" t="str">
            <v>PR01485AI5958</v>
          </cell>
          <cell r="C599" t="str">
            <v>BARRAS DYWIDAG GRADO 150 DE 2 1/2"  DE DIÁMETRO Y 5,50 M DE LONGITUD</v>
          </cell>
          <cell r="D599" t="str">
            <v>m</v>
          </cell>
          <cell r="E599">
            <v>859797</v>
          </cell>
        </row>
        <row r="600">
          <cell r="B600" t="str">
            <v>PR01485AI5960</v>
          </cell>
          <cell r="C600" t="str">
            <v>CABLE DE 15MM DE ACERO 270 K DE BAJA RELAJACIÓN, FSU = 270.000 PSI (LOSA INFERIOR Y SUPERIOR)</v>
          </cell>
          <cell r="D600" t="str">
            <v>m</v>
          </cell>
          <cell r="E600">
            <v>67410</v>
          </cell>
        </row>
        <row r="601">
          <cell r="B601" t="str">
            <v>PR01485AI5962</v>
          </cell>
          <cell r="C601" t="str">
            <v>CABLE DE 2 TORONES (TORONES DE 7 HILOS, DE 0,6" (15,24 MM) DE DIAMETRO, RESISTENCIA ÚLTIMA DE 1860 MPA (270 KSI))</v>
          </cell>
          <cell r="D601" t="str">
            <v>m</v>
          </cell>
          <cell r="E601">
            <v>134823</v>
          </cell>
        </row>
        <row r="602">
          <cell r="B602" t="str">
            <v>PR01485AI5964</v>
          </cell>
          <cell r="C602" t="str">
            <v>CABLE DE 3 TORONES (TORONES DE 7 HILOS, DE 0,6" (15,24 MM) DE DIAMETRO, RESISTENCIA ÚLTIMA DE 1860 MPA (270 KSI))</v>
          </cell>
          <cell r="D602" t="str">
            <v>m</v>
          </cell>
          <cell r="E602">
            <v>202234</v>
          </cell>
        </row>
        <row r="603">
          <cell r="B603" t="str">
            <v>PR01485AI5966</v>
          </cell>
          <cell r="C603" t="str">
            <v>CABLE DE 4 TORONES (TORONES DE 7 HILOS, DE 0,6" (15,24 MM) DE DIAMETRO, RESISTENCIA ÚLTIMA DE 1860 MPA (270 KSI))</v>
          </cell>
          <cell r="D603" t="str">
            <v>m</v>
          </cell>
          <cell r="E603">
            <v>269644</v>
          </cell>
        </row>
        <row r="604">
          <cell r="B604" t="str">
            <v>PR01485AI5968</v>
          </cell>
          <cell r="C604" t="str">
            <v>CABLES DE TENSIONAMIENTO DE 19.000 KGF/CM2 DE 5/8"  DE DIÁMETRO (BAJA RELAJACIÓN)</v>
          </cell>
          <cell r="D604" t="str">
            <v>m</v>
          </cell>
          <cell r="E604">
            <v>67410</v>
          </cell>
        </row>
        <row r="605">
          <cell r="B605" t="str">
            <v>PR01485AI5970</v>
          </cell>
          <cell r="C605" t="str">
            <v>FIBRA DE ACERO</v>
          </cell>
          <cell r="D605" t="str">
            <v>kN</v>
          </cell>
          <cell r="E605">
            <v>510774</v>
          </cell>
        </row>
        <row r="606">
          <cell r="B606" t="str">
            <v>PR01485AI5972</v>
          </cell>
          <cell r="C606" t="str">
            <v>MALLA DE REFUERZO</v>
          </cell>
          <cell r="D606" t="str">
            <v>kN</v>
          </cell>
          <cell r="E606">
            <v>557932</v>
          </cell>
        </row>
        <row r="607">
          <cell r="B607" t="str">
            <v>PR01485AI5974</v>
          </cell>
          <cell r="C607" t="str">
            <v>TENSORES DE ANCLAJE EN EXCAVACIONES EXTERIORES</v>
          </cell>
          <cell r="D607" t="str">
            <v>kNm</v>
          </cell>
          <cell r="E607">
            <v>796</v>
          </cell>
        </row>
        <row r="608">
          <cell r="B608" t="str">
            <v>PR01485AI5976</v>
          </cell>
          <cell r="C608" t="str">
            <v>TENSORES DE ANCLAJE EN EXCAVACIONES SUBTERRÁNEAS</v>
          </cell>
          <cell r="D608" t="str">
            <v>kNm</v>
          </cell>
          <cell r="E608">
            <v>837</v>
          </cell>
        </row>
        <row r="610">
          <cell r="B610" t="str">
            <v>CÓDIGO</v>
          </cell>
          <cell r="C610" t="str">
            <v>COMPOSIÇÕES - 14. ELEMENTOS METÁLICOS</v>
          </cell>
        </row>
        <row r="611">
          <cell r="B611" t="str">
            <v>S7596</v>
          </cell>
          <cell r="C611" t="str">
            <v>BARRERA PROTECTORA VIAL EN LA CRESTA DE LA PRESA</v>
          </cell>
          <cell r="D611" t="str">
            <v>kN</v>
          </cell>
          <cell r="E611">
            <v>2390023</v>
          </cell>
        </row>
        <row r="612">
          <cell r="B612" t="str">
            <v>S7620</v>
          </cell>
          <cell r="C612" t="str">
            <v>CIELO FALSO DE LÁMINA METÁLICA CALIBRE 26</v>
          </cell>
          <cell r="D612" t="str">
            <v>m2</v>
          </cell>
          <cell r="E612">
            <v>325216</v>
          </cell>
        </row>
        <row r="613">
          <cell r="B613" t="str">
            <v>S7622</v>
          </cell>
          <cell r="C613" t="str">
            <v>CIELORRASO EN ACERO ESTRUCTURAL</v>
          </cell>
          <cell r="D613" t="str">
            <v>kN</v>
          </cell>
          <cell r="E613" t="e">
            <v>#N/A</v>
          </cell>
        </row>
        <row r="614">
          <cell r="B614" t="str">
            <v>PR01485AI7606</v>
          </cell>
          <cell r="C614" t="str">
            <v>CODO 90°, Ø12", RL STD, ASTM A403 GRADO WP, TIPO 316L</v>
          </cell>
          <cell r="D614" t="str">
            <v>un</v>
          </cell>
          <cell r="E614">
            <v>2084105</v>
          </cell>
        </row>
        <row r="615">
          <cell r="B615" t="str">
            <v>PR01485AI7608</v>
          </cell>
          <cell r="C615" t="str">
            <v>CODO 90°, Ø14", RL STD, ASTM A403 GRADO WP, TIPO 316L</v>
          </cell>
          <cell r="D615" t="str">
            <v>un</v>
          </cell>
          <cell r="E615">
            <v>3231051</v>
          </cell>
        </row>
        <row r="616">
          <cell r="B616" t="str">
            <v>PR01485AI7610</v>
          </cell>
          <cell r="C616" t="str">
            <v>CODO 90°, Ø16", RL STD, ASTM A403 GRADO WP, TIPO 316L</v>
          </cell>
          <cell r="D616" t="str">
            <v>un</v>
          </cell>
          <cell r="E616">
            <v>4409705</v>
          </cell>
        </row>
        <row r="617">
          <cell r="B617" t="str">
            <v>PR01485AI7612</v>
          </cell>
          <cell r="C617" t="str">
            <v>CODO 90°, Ø6", RL STD, ASTM A403 GRADO WP, TIPO 316L</v>
          </cell>
          <cell r="D617" t="str">
            <v>un</v>
          </cell>
          <cell r="E617">
            <v>1256420</v>
          </cell>
        </row>
        <row r="618">
          <cell r="B618" t="str">
            <v>S7598</v>
          </cell>
          <cell r="C618" t="str">
            <v>DEFENSA VIAL EN PLAZOLETA</v>
          </cell>
          <cell r="D618" t="str">
            <v>kN</v>
          </cell>
          <cell r="E618">
            <v>2390023</v>
          </cell>
        </row>
        <row r="619">
          <cell r="B619" t="str">
            <v>PR01485AI7616</v>
          </cell>
          <cell r="C619" t="str">
            <v>ELEMENTOS METÁLICOS VARIOS (ACERO ASTM A36)</v>
          </cell>
          <cell r="D619" t="str">
            <v>kN</v>
          </cell>
          <cell r="E619">
            <v>1549706</v>
          </cell>
        </row>
        <row r="620">
          <cell r="B620" t="str">
            <v>S7630</v>
          </cell>
          <cell r="C620" t="str">
            <v>ESCALERAS METÁLICAS</v>
          </cell>
          <cell r="D620" t="str">
            <v>kN</v>
          </cell>
          <cell r="E620">
            <v>2279702</v>
          </cell>
        </row>
        <row r="621">
          <cell r="B621" t="str">
            <v>S7632</v>
          </cell>
          <cell r="C621" t="str">
            <v>ESTRUCTURA METÁLICA PARA EL CIELORRASO</v>
          </cell>
          <cell r="D621" t="str">
            <v>kN</v>
          </cell>
          <cell r="E621">
            <v>2277858</v>
          </cell>
        </row>
        <row r="622">
          <cell r="B622" t="str">
            <v>S7634</v>
          </cell>
          <cell r="C622" t="str">
            <v>MALLA METÁLICA ESLABONADA</v>
          </cell>
          <cell r="D622" t="str">
            <v>m</v>
          </cell>
          <cell r="E622">
            <v>63008</v>
          </cell>
        </row>
        <row r="623">
          <cell r="B623" t="str">
            <v>S7636</v>
          </cell>
          <cell r="C623" t="str">
            <v>PASAMANOS METÁLICOS</v>
          </cell>
          <cell r="D623" t="str">
            <v>kN</v>
          </cell>
          <cell r="E623">
            <v>5437899</v>
          </cell>
        </row>
        <row r="624">
          <cell r="B624" t="str">
            <v>S7638</v>
          </cell>
          <cell r="C624" t="str">
            <v>PASAMANOS METÁLICOS DE 2" DE DIÁMETRO</v>
          </cell>
          <cell r="D624" t="str">
            <v>kN</v>
          </cell>
          <cell r="E624">
            <v>5546655</v>
          </cell>
        </row>
        <row r="625">
          <cell r="B625" t="str">
            <v>S7640</v>
          </cell>
          <cell r="C625" t="str">
            <v>PASAMANOS METÁLICOS H = 1.00M PARAL CADA 1.90M. PERFILES Y LAMINAS CON ACERO ASTM A36, CON PINTURA ANTICORROSIVA.</v>
          </cell>
          <cell r="D625" t="str">
            <v>kN</v>
          </cell>
          <cell r="E625">
            <v>5437899</v>
          </cell>
        </row>
        <row r="626">
          <cell r="B626" t="str">
            <v>S7642</v>
          </cell>
          <cell r="C626" t="str">
            <v>PERFILES DE ACERO ASTM A500 GRADO C FY= 3515 KGF/CM2</v>
          </cell>
          <cell r="D626" t="str">
            <v>kN</v>
          </cell>
          <cell r="E626">
            <v>2846025</v>
          </cell>
        </row>
        <row r="627">
          <cell r="B627" t="str">
            <v>PR01485AI7632</v>
          </cell>
          <cell r="C627" t="str">
            <v>PERFILES METÁLICOS DE SOPORTE DEL BLINDAJE</v>
          </cell>
          <cell r="D627" t="str">
            <v>kN</v>
          </cell>
          <cell r="E627">
            <v>1549706</v>
          </cell>
        </row>
        <row r="628">
          <cell r="B628" t="str">
            <v>PR01485AI7634</v>
          </cell>
          <cell r="C628" t="str">
            <v>PERFILES TUBULARES DE ACERO ASTM A500 GRADO C FY= 3515 KGF/CM2 PARA CASETAS</v>
          </cell>
          <cell r="D628" t="str">
            <v>kN</v>
          </cell>
          <cell r="E628">
            <v>1549706</v>
          </cell>
        </row>
        <row r="629">
          <cell r="B629" t="str">
            <v>PR01485AI7636</v>
          </cell>
          <cell r="C629" t="str">
            <v>PLATINAS METALICAS PARA ANCLAJE DE LAS COMPUERTAS DEL VERTEDERO</v>
          </cell>
          <cell r="D629" t="str">
            <v>kN</v>
          </cell>
          <cell r="E629">
            <v>1549706</v>
          </cell>
        </row>
        <row r="630">
          <cell r="B630" t="str">
            <v>PR01485AI7638</v>
          </cell>
          <cell r="C630" t="str">
            <v>PLATINAS PARA ANCLAJE DE MONORRIEL</v>
          </cell>
          <cell r="D630" t="str">
            <v>kN</v>
          </cell>
          <cell r="E630">
            <v>1549706</v>
          </cell>
        </row>
        <row r="631">
          <cell r="B631" t="str">
            <v>PR01485AI7640</v>
          </cell>
          <cell r="C631" t="str">
            <v>PLATINAS PARA INSTALACIÓN DE LA CAJA MARCO</v>
          </cell>
          <cell r="D631" t="str">
            <v>kN</v>
          </cell>
          <cell r="E631">
            <v>1549706</v>
          </cell>
        </row>
        <row r="632">
          <cell r="B632" t="str">
            <v>PR01485AI7642</v>
          </cell>
          <cell r="C632" t="str">
            <v>PLATINAS PARA INSTALACIÓN DEL BLINDAJE Y  LA CAJA MARCO</v>
          </cell>
          <cell r="D632" t="str">
            <v>kN</v>
          </cell>
          <cell r="E632">
            <v>1549706</v>
          </cell>
        </row>
        <row r="633">
          <cell r="B633" t="str">
            <v>S7600</v>
          </cell>
          <cell r="C633" t="str">
            <v>PUERTA CORREDIZA METÁLICA PC-1 (12,60 X 2,20 M)</v>
          </cell>
          <cell r="D633" t="str">
            <v>un</v>
          </cell>
          <cell r="E633">
            <v>29150629</v>
          </cell>
        </row>
        <row r="634">
          <cell r="B634" t="str">
            <v>S7602</v>
          </cell>
          <cell r="C634" t="str">
            <v>PUERTA MÉTALICA DE ACCESO A LAS CÁMARAS DE CONTROL. PUERTA P27</v>
          </cell>
          <cell r="D634" t="str">
            <v>un</v>
          </cell>
          <cell r="E634">
            <v>7620234</v>
          </cell>
        </row>
        <row r="635">
          <cell r="B635" t="str">
            <v>S7604</v>
          </cell>
          <cell r="C635" t="str">
            <v>PUERTA MÉTALICA DE ACCESO AL TÚNEL DE VENTILACIÓN. PUERTA P21</v>
          </cell>
          <cell r="D635" t="str">
            <v>un</v>
          </cell>
          <cell r="E635">
            <v>8515534</v>
          </cell>
        </row>
        <row r="636">
          <cell r="B636" t="str">
            <v>S7606</v>
          </cell>
          <cell r="C636" t="str">
            <v>PUERTA METÁLICA PM-1 (10,00 X 2,40 M) (EN MALLA METÁLICA)</v>
          </cell>
          <cell r="D636" t="str">
            <v>un</v>
          </cell>
          <cell r="E636">
            <v>25238640</v>
          </cell>
        </row>
        <row r="637">
          <cell r="B637" t="str">
            <v>S7608</v>
          </cell>
          <cell r="C637" t="str">
            <v>PUERTA METÁLICA PM-2 (1,20 X 2,40 M)(EN MALLA METÁLICA)</v>
          </cell>
          <cell r="D637" t="str">
            <v>un</v>
          </cell>
          <cell r="E637">
            <v>1321047</v>
          </cell>
        </row>
        <row r="638">
          <cell r="B638" t="str">
            <v>S7610</v>
          </cell>
          <cell r="C638" t="str">
            <v>REJILLAS DE BRONCE PARA SUMIDEROS DE ACEITE</v>
          </cell>
          <cell r="D638" t="str">
            <v>un</v>
          </cell>
          <cell r="E638">
            <v>138192</v>
          </cell>
        </row>
        <row r="639">
          <cell r="B639" t="str">
            <v>S7612</v>
          </cell>
          <cell r="C639" t="str">
            <v>SUMINISTRO E INSTALACIÓN DE ANCLAJES CON PLATINAS DE 5/8"X150MMX150MM CON ESTRIBOS EN VARILLA #5, CON PERNOS Y ACCESORIOS DE MONTAJE, Y DEMÁS ELEMENTOS PARA LA CORRECTA INSTALACIÓN DE LOS RIELES GUÍA DEL FUNICULAR.</v>
          </cell>
          <cell r="D639" t="str">
            <v>kN</v>
          </cell>
          <cell r="E639">
            <v>2277858</v>
          </cell>
        </row>
        <row r="640">
          <cell r="B640" t="str">
            <v>S7614</v>
          </cell>
          <cell r="C640" t="str">
            <v xml:space="preserve">SUMINISTRO E INSTALACIÓN DE ANCLAJES NECESARIOS PARA EL TALLER DE MÁQUINAS HERRAMIENTAS </v>
          </cell>
          <cell r="D640" t="str">
            <v>kN</v>
          </cell>
          <cell r="E640">
            <v>2277858</v>
          </cell>
        </row>
        <row r="641">
          <cell r="B641" t="str">
            <v>S7616</v>
          </cell>
          <cell r="C641" t="str">
            <v>SUMINISTRO E INSTALACIÓN DE ANCLAJES NECESARIOS PARA LOS ASCENSORES DE CARGA; CON PLATINAS EXPUESTAS, SOPORTES, PERNOS Y ACCESORIOS DE MONTAJE, Y DEMÁS ELEMENTOS PARA SU CORRECTA INSTALACIÓN.</v>
          </cell>
          <cell r="D641" t="str">
            <v>kN</v>
          </cell>
          <cell r="E641">
            <v>2277858</v>
          </cell>
        </row>
        <row r="642">
          <cell r="B642" t="str">
            <v>PR01485AI7652</v>
          </cell>
          <cell r="C642" t="str">
            <v>SUMINISTRO E INSTALACION DE CONJUNTO DE PLATINAS EXPUESTAS DE 250MM X 3/4" CALIBRE Y ESTRIBOS</v>
          </cell>
          <cell r="D642" t="str">
            <v>kN</v>
          </cell>
          <cell r="E642">
            <v>1549706</v>
          </cell>
        </row>
        <row r="643">
          <cell r="B643" t="str">
            <v>PR01485AI7654</v>
          </cell>
          <cell r="C643" t="str">
            <v>TUBERÍA DE AIREACIÓN EN ACERO INOXIDABLE</v>
          </cell>
          <cell r="D643" t="str">
            <v>kN</v>
          </cell>
          <cell r="E643">
            <v>1835893</v>
          </cell>
        </row>
        <row r="644">
          <cell r="B644" t="str">
            <v>PR01485AI7656</v>
          </cell>
          <cell r="C644" t="str">
            <v>TUBERÍA EN ACERO INOXIDABLE, Ø12", ASTM A-312, GRADO TP 304, “SCHEDULE” 10S</v>
          </cell>
          <cell r="D644" t="str">
            <v>kN</v>
          </cell>
          <cell r="E644">
            <v>1835893</v>
          </cell>
        </row>
        <row r="645">
          <cell r="B645" t="str">
            <v>PR01485AI7658</v>
          </cell>
          <cell r="C645" t="str">
            <v>TUBERÍA EN ACERO INOXIDABLE, Ø14", ASTM A-312, GRADO TP 304, “SCHEDULE” 10S</v>
          </cell>
          <cell r="D645" t="str">
            <v>kN</v>
          </cell>
          <cell r="E645">
            <v>1869671</v>
          </cell>
        </row>
        <row r="646">
          <cell r="B646" t="str">
            <v>PR01485AI7660</v>
          </cell>
          <cell r="C646" t="str">
            <v>TUBERÍA EN ACERO INOXIDABLE, Ø16", ASTM A-312, GRADO TP 304, “SCHEDULE” 10S</v>
          </cell>
          <cell r="D646" t="str">
            <v>kN</v>
          </cell>
          <cell r="E646">
            <v>1867874</v>
          </cell>
        </row>
        <row r="647">
          <cell r="B647" t="str">
            <v>PR01485AI7662</v>
          </cell>
          <cell r="C647" t="str">
            <v>TUBERÍA EN ACERO INOXIDABLE, Ø6", ASTM A-312, GRADO TP 304, “SCHEDULE” 10S</v>
          </cell>
          <cell r="D647" t="str">
            <v>kN</v>
          </cell>
          <cell r="E647">
            <v>1829676</v>
          </cell>
        </row>
        <row r="648">
          <cell r="B648" t="str">
            <v>S7618</v>
          </cell>
          <cell r="C648" t="str">
            <v>TUBERÍA METÁLICA PARA DRENAJE DE ACEITE</v>
          </cell>
          <cell r="D648" t="str">
            <v>kN</v>
          </cell>
          <cell r="E648">
            <v>448655</v>
          </cell>
        </row>
        <row r="649">
          <cell r="B649" t="str">
            <v>PR01485AI7666</v>
          </cell>
          <cell r="C649" t="str">
            <v>VÁLVULA CHEQUE DEL TIPO DE DISCO OSCILANTE, Ø6", ANSI CLASE 600</v>
          </cell>
          <cell r="D649" t="str">
            <v>un</v>
          </cell>
          <cell r="E649">
            <v>1889293</v>
          </cell>
        </row>
        <row r="651">
          <cell r="B651" t="str">
            <v>CÓDIGO</v>
          </cell>
          <cell r="C651" t="str">
            <v>COMPOSIÇÕES - 15. INSTALACIONES HIDRÁULICAS Y SANITARIAS</v>
          </cell>
        </row>
        <row r="652">
          <cell r="B652" t="str">
            <v>S7200</v>
          </cell>
          <cell r="C652" t="str">
            <v>BAJANTES DE AGUAS LLUVIAS DE PVC, DE 3" DE DIÁMETRO</v>
          </cell>
          <cell r="D652" t="str">
            <v>m</v>
          </cell>
          <cell r="E652">
            <v>15258</v>
          </cell>
        </row>
        <row r="653">
          <cell r="B653" t="str">
            <v>S7202</v>
          </cell>
          <cell r="C653" t="str">
            <v>TUBERÍA ACERO AL CARBONO DE 1 1/2" DE DIÁMETRO, ASTM 53 GRADE TYPE F</v>
          </cell>
          <cell r="D653" t="str">
            <v>m</v>
          </cell>
          <cell r="E653">
            <v>146446</v>
          </cell>
        </row>
        <row r="654">
          <cell r="B654" t="str">
            <v>S7204</v>
          </cell>
          <cell r="C654" t="str">
            <v>TUBERÍA ACERO AL CARBONO DE 1 1/4" DE DIÁMETRO, ASTM 53 GRADE TYPE F</v>
          </cell>
          <cell r="D654" t="str">
            <v>m</v>
          </cell>
          <cell r="E654">
            <v>129822</v>
          </cell>
        </row>
        <row r="655">
          <cell r="B655" t="str">
            <v>S7206</v>
          </cell>
          <cell r="C655" t="str">
            <v>TUBERÍA ACERO AL CARBONO DE 2 1/2" DE DIÁMETRO, ASTM 53 GRADE TYPE F</v>
          </cell>
          <cell r="D655" t="str">
            <v>m</v>
          </cell>
          <cell r="E655">
            <v>188816</v>
          </cell>
        </row>
        <row r="656">
          <cell r="B656" t="str">
            <v>S7208</v>
          </cell>
          <cell r="C656" t="str">
            <v>TUBERÍA ACERO AL CARBONO DE 2" DE DIÁMETRO, ASTM 53 GRADE TYPE F</v>
          </cell>
          <cell r="D656" t="str">
            <v>m</v>
          </cell>
          <cell r="E656">
            <v>160033</v>
          </cell>
        </row>
        <row r="657">
          <cell r="B657" t="str">
            <v>S7210</v>
          </cell>
          <cell r="C657" t="str">
            <v>TUBERÍA ACERO AL CARBONO DE 3" DE DIÁMETRO, ASTM 53 GRADE TYPE F</v>
          </cell>
          <cell r="D657" t="str">
            <v>m</v>
          </cell>
          <cell r="E657">
            <v>218251</v>
          </cell>
        </row>
        <row r="658">
          <cell r="B658" t="str">
            <v>S7212</v>
          </cell>
          <cell r="C658" t="str">
            <v>TUBERÍA ACERO AL CARBONO DE 2" DE DIÁMETRO, ASTM A 106, GRADO B</v>
          </cell>
          <cell r="D658" t="str">
            <v>m</v>
          </cell>
          <cell r="E658">
            <v>169541</v>
          </cell>
        </row>
        <row r="659">
          <cell r="B659" t="str">
            <v>S7214</v>
          </cell>
          <cell r="C659" t="str">
            <v>TUBERÍA ACERO AL CARBONO DE 3" DE DIÁMETRO, ASTM A 106, GRADO B</v>
          </cell>
          <cell r="D659" t="str">
            <v>m</v>
          </cell>
          <cell r="E659">
            <v>218251</v>
          </cell>
        </row>
        <row r="660">
          <cell r="B660" t="str">
            <v>S7216</v>
          </cell>
          <cell r="C660" t="str">
            <v>TUBERÍA ACERO AL CARBONO DE 4" DE DIÁMETRO, ASTM A 106, GRADO B</v>
          </cell>
          <cell r="D660" t="str">
            <v>m</v>
          </cell>
          <cell r="E660">
            <v>289105</v>
          </cell>
        </row>
        <row r="661">
          <cell r="B661" t="str">
            <v>S7218</v>
          </cell>
          <cell r="C661" t="str">
            <v>TUBERÍA DE ACERO INOXIDABLE PARA AGUAS NEGRAS DE 4” DE DIÁMETRO</v>
          </cell>
          <cell r="D661" t="str">
            <v>m</v>
          </cell>
          <cell r="E661">
            <v>289105</v>
          </cell>
        </row>
        <row r="662">
          <cell r="B662" t="str">
            <v>S7220</v>
          </cell>
          <cell r="C662" t="str">
            <v>TUBERÍA DE ACERO INOXIDABLE PARA AGUAS NEGRAS DE 6” DE DIÁMETRO</v>
          </cell>
          <cell r="D662" t="str">
            <v>m</v>
          </cell>
          <cell r="E662">
            <v>336490</v>
          </cell>
        </row>
        <row r="663">
          <cell r="B663" t="str">
            <v>S7222</v>
          </cell>
          <cell r="C663" t="str">
            <v>TUBERÍA DE ACERO PARA BOMBEO FOSO DE ACEITE DE 2" DE DIÁMETRO</v>
          </cell>
          <cell r="D663" t="str">
            <v>m</v>
          </cell>
          <cell r="E663">
            <v>160033</v>
          </cell>
        </row>
        <row r="664">
          <cell r="B664" t="str">
            <v>S7224</v>
          </cell>
          <cell r="C664" t="str">
            <v>TUBERÍA DE ACERO PARA DRENAJE DE LAS AGUAS INDUSTRIALES DE 3" DE DIÁMETRO</v>
          </cell>
          <cell r="D664" t="str">
            <v>m</v>
          </cell>
          <cell r="E664">
            <v>218251</v>
          </cell>
        </row>
        <row r="665">
          <cell r="B665" t="str">
            <v>S7226</v>
          </cell>
          <cell r="C665" t="str">
            <v>TUBERÍA DE ACERO PARA DRENAJE DE LAS CAVERNAS DE 4" DE DIÁMETRO</v>
          </cell>
          <cell r="D665" t="str">
            <v>m</v>
          </cell>
          <cell r="E665">
            <v>289105</v>
          </cell>
        </row>
        <row r="666">
          <cell r="B666" t="str">
            <v>S7228</v>
          </cell>
          <cell r="C666" t="str">
            <v>TUBERÍA DE ACERO PARA DRENAJE DE LAS CAVERNAS DE 6" DE DIÁMETRO</v>
          </cell>
          <cell r="D666" t="str">
            <v>m</v>
          </cell>
          <cell r="E666">
            <v>320467</v>
          </cell>
        </row>
        <row r="667">
          <cell r="B667" t="str">
            <v>S7230</v>
          </cell>
          <cell r="C667" t="str">
            <v>TUBERÍA DE COBRE DE 1/2" DE DIÁMETRO</v>
          </cell>
          <cell r="D667" t="str">
            <v>m</v>
          </cell>
          <cell r="E667">
            <v>152069</v>
          </cell>
        </row>
        <row r="668">
          <cell r="B668" t="str">
            <v>S7232</v>
          </cell>
          <cell r="C668" t="str">
            <v>TUBERÍA DE PVC PRESIÓN DE 1 1/2" DE DIÁMETRO</v>
          </cell>
          <cell r="D668" t="str">
            <v>m</v>
          </cell>
          <cell r="E668">
            <v>15741</v>
          </cell>
        </row>
        <row r="669">
          <cell r="B669" t="str">
            <v>S7234</v>
          </cell>
          <cell r="C669" t="str">
            <v>TUBERÍA DE PVC PRESIÓN DE 1" DE DIÁMETRO</v>
          </cell>
          <cell r="D669" t="str">
            <v>m</v>
          </cell>
          <cell r="E669">
            <v>10389</v>
          </cell>
        </row>
        <row r="670">
          <cell r="B670" t="str">
            <v>S7236</v>
          </cell>
          <cell r="C670" t="str">
            <v>TUBERÍA DE PVC PRESIÓN DE 1/2" DE DIÁMETRO</v>
          </cell>
          <cell r="D670" t="str">
            <v>m</v>
          </cell>
          <cell r="E670">
            <v>7039</v>
          </cell>
        </row>
        <row r="671">
          <cell r="B671" t="str">
            <v>S7238</v>
          </cell>
          <cell r="C671" t="str">
            <v>TUBERÍA DE PVC PRESIÓN DE 2" DE DIÁMETRO</v>
          </cell>
          <cell r="D671" t="str">
            <v>m</v>
          </cell>
          <cell r="E671">
            <v>19113</v>
          </cell>
        </row>
        <row r="672">
          <cell r="B672" t="str">
            <v>S7240</v>
          </cell>
          <cell r="C672" t="str">
            <v>TUBERÍA DE PVC PRESIÓN DE 3/4" DE DIÁMETRO</v>
          </cell>
          <cell r="D672" t="str">
            <v>m</v>
          </cell>
          <cell r="E672">
            <v>7417</v>
          </cell>
        </row>
        <row r="673">
          <cell r="B673" t="str">
            <v>S7242</v>
          </cell>
          <cell r="C673" t="str">
            <v>TUBERÍA DE PVC SANITARIA DE 2" DE DIÁMETRO</v>
          </cell>
          <cell r="D673" t="str">
            <v>m</v>
          </cell>
          <cell r="E673">
            <v>15559</v>
          </cell>
        </row>
        <row r="674">
          <cell r="B674" t="str">
            <v>S7244</v>
          </cell>
          <cell r="C674" t="str">
            <v>TUBERÍA DE PVC SANITARIA DE 3" DE DIÁMETRO</v>
          </cell>
          <cell r="D674" t="str">
            <v>m</v>
          </cell>
          <cell r="E674">
            <v>13513</v>
          </cell>
        </row>
        <row r="675">
          <cell r="B675" t="str">
            <v>S7246</v>
          </cell>
          <cell r="C675" t="str">
            <v>TUBERÍA DE PVC SANITARIA DE 4" DE DIÁMETRO</v>
          </cell>
          <cell r="D675" t="str">
            <v>m</v>
          </cell>
          <cell r="E675">
            <v>20701</v>
          </cell>
        </row>
        <row r="676">
          <cell r="B676" t="str">
            <v>S7248</v>
          </cell>
          <cell r="C676" t="str">
            <v>TUBERÍA DE PVC SANITARIA DE 4" DE DIÁMETRO, BAJANTE DE AGUAS LLUVIAS</v>
          </cell>
          <cell r="D676" t="str">
            <v>m</v>
          </cell>
          <cell r="E676">
            <v>19073</v>
          </cell>
        </row>
        <row r="677">
          <cell r="B677" t="str">
            <v>S7250</v>
          </cell>
          <cell r="C677" t="str">
            <v>TUBERÍA DE PVC-S PARA AGUAS NEGRAS DE  4" DE DIÁMETRO</v>
          </cell>
          <cell r="D677" t="str">
            <v>m</v>
          </cell>
          <cell r="E677">
            <v>20701</v>
          </cell>
        </row>
        <row r="679">
          <cell r="B679" t="str">
            <v>CÓDIGO</v>
          </cell>
          <cell r="C679" t="str">
            <v>COMPOSIÇÕES - 16. INSTALACIONES ELÉCTRICAS</v>
          </cell>
        </row>
        <row r="680">
          <cell r="B680" t="str">
            <v>S8000</v>
          </cell>
          <cell r="C680" t="str">
            <v>ACOMETIDA A GABINETE DE DISTRIBUCIÓN EN CONDUCTORES DE COBRE AISLADO 4X1/0 + 1X1/0(T) AWG,  XLPE. INCLUYE CONDUCTORES, ACCESORIOS DE MONTAJE, ELEMENTOS DE CONEXIÓN Y DE MARCACIÓN.</v>
          </cell>
          <cell r="D680" t="str">
            <v>m</v>
          </cell>
          <cell r="E680">
            <v>263137</v>
          </cell>
        </row>
        <row r="681">
          <cell r="B681" t="str">
            <v>S8002</v>
          </cell>
          <cell r="C681" t="str">
            <v>ACOMETIDA A GABINETE DE DISTRIBUCIÓN EN CONDUCTORES DE COBRE AISLADO 4X250 MCM + 1X4/0(T) AWG,  XLPE. INCLUYE CONDUCTORES, ACCESORIOS DE MONTAJE, ELEMENTOS DE CONEXIÓN Y DE MARCACIÓN.</v>
          </cell>
          <cell r="D681" t="str">
            <v>m</v>
          </cell>
          <cell r="E681">
            <v>618125</v>
          </cell>
        </row>
        <row r="682">
          <cell r="B682" t="str">
            <v>S8004</v>
          </cell>
          <cell r="C682" t="str">
            <v>ACOMETIDA A TABLERO DE DISTRIBUCIÓN, 208 V CON CABLE AISLADO A 600 V,  3X2+2X8 AWG. INCLUYE CONECTORES, ACCESORIOS Y MARCACIÓN</v>
          </cell>
          <cell r="D682" t="str">
            <v>m</v>
          </cell>
          <cell r="E682">
            <v>122484</v>
          </cell>
        </row>
        <row r="683">
          <cell r="B683" t="str">
            <v>S8006</v>
          </cell>
          <cell r="C683" t="str">
            <v>ACOMETIDA A TABLERO DE DISTRIBUCIÓN, 480 V CON CABLE AISLADO A 600 V,  3 X (2X500MCM)+1X500MCM + 1X 4/0 AWG, CU. INCLUYE TERMINALES, ACCESORIOS Y MARCACIÓN</v>
          </cell>
          <cell r="D683" t="str">
            <v>m</v>
          </cell>
          <cell r="E683">
            <v>1957700</v>
          </cell>
        </row>
        <row r="684">
          <cell r="B684" t="str">
            <v>S8008</v>
          </cell>
          <cell r="C684" t="str">
            <v>ACOMETIDA A TABLERO ELÉCTRICO PARA ALUMBRADO Y FUERZA TAFP, EN CONDUCTORES DE COBRE AISLADO, 3 X 2/0 + 1 X 2/0(T) AWG, RHW-2. INCLUYE CONDUCTORES, CONEXIONES, ACCESORIOS DE MONTAJE, ELEMENTOS DE CONEXIÓN Y DE MARCACIÓN.</v>
          </cell>
          <cell r="D684" t="str">
            <v>m</v>
          </cell>
          <cell r="E684">
            <v>259658</v>
          </cell>
        </row>
        <row r="685">
          <cell r="B685" t="str">
            <v>S8010</v>
          </cell>
          <cell r="C685" t="str">
            <v>ACOMETIDA A TABLERO ELÉCTRICO TAF, EN LA SALA DE CONTROL (GALERÍA DE ACCESO), EN CONDUCTORES DE COBRE AISLADO, (4X4 + 1X6)  AWG, XLPE. INCLUYE CONDUCTORES, ACCESORIOS DE MONTAJE, ELEMENTOS DE CONEXIÓN Y DE MARCACIÓN.</v>
          </cell>
          <cell r="D685" t="str">
            <v>m</v>
          </cell>
          <cell r="E685">
            <v>102557</v>
          </cell>
        </row>
        <row r="686">
          <cell r="B686" t="str">
            <v>S8012</v>
          </cell>
          <cell r="C686" t="str">
            <v>ACOMETIDA A TABLERO ELÉCTRICO TAON, EN EL PISO DE OFICINAS Y SERVICIOS (NIVEL 227,00, NORTE), EN CONDUCTORES DE COBRE AISLADO, (4X4 + 1X6)  AWG. INCLUYE CONDUCTORES, ACCESORIOS DE MONTAJE, ELEMENTOS DE CONEXIÓN Y DE MARCACIÓN.</v>
          </cell>
          <cell r="D686" t="str">
            <v>un</v>
          </cell>
          <cell r="E686">
            <v>103389</v>
          </cell>
        </row>
        <row r="687">
          <cell r="B687" t="str">
            <v>S8014</v>
          </cell>
          <cell r="C687" t="str">
            <v>ACOMETIDA A TABLERO ELÉCTRICO TAOS, EN EL PISO DE OFICINAS Y SERVICIOS (NIVEL 227,00, SUR), EN CONDUCTORES DE COBRE AISLADO, (4X6 + 1X8)  AWG. INCLUYE CONDUCTORES, ACCESORIOS DE MONTAJE, ELEMENTOS DE CONEXIÓN Y DE MARCACIÓN.</v>
          </cell>
          <cell r="D687" t="str">
            <v>un</v>
          </cell>
          <cell r="E687">
            <v>70158</v>
          </cell>
        </row>
        <row r="688">
          <cell r="B688" t="str">
            <v>S8016</v>
          </cell>
          <cell r="C688" t="str">
            <v>ACOMETIDA A TABLERO ELÉCTRICO TF1, EN EL PISO PRINCIPAL (CAVERNA DE TRANSFORMADORES), EN CONDUCTORES DE COBRE AISLADO, (4X6 + 1X8)  AWG, XLPE. INCLUYE CONDUCTORES, ACCESORIOS DE MONTAJE, ELEMENTOS DE CONEXIÓN Y DE MARCACIÓN.</v>
          </cell>
          <cell r="D688" t="str">
            <v>m</v>
          </cell>
          <cell r="E688">
            <v>69357</v>
          </cell>
        </row>
        <row r="689">
          <cell r="B689" t="str">
            <v>S8018</v>
          </cell>
          <cell r="C689" t="str">
            <v>ACOMETIDA A TABLERO ELÉCTRICO TF2, EN EL PISO PRINCIPAL (CAVERNA DE TRANSFORMADORES), EN CONDUCTORES DE COBRE AISLADO, (4X6 + 1X8)  AWG, XLPE. INCLUYE CONDUCTORES, ACCESORIOS DE MONTAJE, ELEMENTOS DE CONEXIÓN Y DE MARCACIÓN.</v>
          </cell>
          <cell r="D689" t="str">
            <v>m</v>
          </cell>
          <cell r="E689">
            <v>69357</v>
          </cell>
        </row>
        <row r="690">
          <cell r="B690" t="str">
            <v>S8020</v>
          </cell>
          <cell r="C690" t="str">
            <v>ACOMETIDA A TABLERO ELÉCTRICO TF3, EN EL PISO PRINCIPAL, EN CONDUCTORES DE COBRE AISLADO, (4X6 + 1X8)  AWG. INCLUYE CONDUCTORES, ACCESORIOS DE MONTAJE, ELEMENTOS DE CONEXIÓN Y DE MARCACIÓN.</v>
          </cell>
          <cell r="D690" t="str">
            <v>m</v>
          </cell>
          <cell r="E690">
            <v>70158</v>
          </cell>
        </row>
        <row r="691">
          <cell r="B691" t="str">
            <v>S8022</v>
          </cell>
          <cell r="C691" t="str">
            <v>ACOMETIDA A TABLERO ELÉCTRICO TF6, EN EL PISO DE GENERADORES, EN CONDUCTORES DE COBRE AISLADO, (4X6 + 1X8)  AWG. INCLUYE CONDUCTORES, ACCESORIOS DE MONTAJE, ELEMENTOS DE CONEXIÓN Y DE MARCACIÓN.</v>
          </cell>
          <cell r="D691" t="str">
            <v>m</v>
          </cell>
          <cell r="E691">
            <v>70158</v>
          </cell>
        </row>
        <row r="692">
          <cell r="B692" t="str">
            <v>S8024</v>
          </cell>
          <cell r="C692" t="str">
            <v>ACOMETIDA A TABLERO ELÉCTRICO TF7, EN EL PISO DE EQUIPOS DE ENFRIAMIENTO, EN CONDUCTORES DE COBRE AISLADO, (4X6 + 1X8)  AWG. INCLUYE CONDUCTORES, ACCESORIOS DE MONTAJE, ELEMENTOS DE CONEXIÓN Y DE MARCACIÓN.</v>
          </cell>
          <cell r="D692" t="str">
            <v>m</v>
          </cell>
          <cell r="E692">
            <v>70158</v>
          </cell>
        </row>
        <row r="693">
          <cell r="B693" t="str">
            <v>S8026</v>
          </cell>
          <cell r="C693" t="str">
            <v>ACOMETIDA A TABLERO ELÉCTRICO TFR1 PARA UPS DE 6 KVA, EN CONDUCTORES DE COBRE AISLADO, (3X6  + 1X8) AWG,  TUBERIA DE DIÁMETRO 1" PVC. INCLUYE CONDUCTORES, TUBERÍA, CONEXIONES,  ACCESORIOS DE MONTAJE, ELEMENTOS DE CONEXIÓN Y DE MARCACIÓN.</v>
          </cell>
          <cell r="D693" t="str">
            <v>m</v>
          </cell>
          <cell r="E693">
            <v>90644</v>
          </cell>
        </row>
        <row r="694">
          <cell r="B694" t="str">
            <v>S8028</v>
          </cell>
          <cell r="C694" t="str">
            <v>ACOMETIDA A TABLERO ELÉCTRICO TFT, EN EL PISO DE GENERADORES (TALLER), EN CONDUCTORES DE COBRE AISLADO, (4X2 + 1X4)  AWG. INCLUYE CONDUCTORES, ACCESORIOS DE MONTAJE, ELEMENTOS DE CONEXIÓN Y DE MARCACIÓN.</v>
          </cell>
          <cell r="D694" t="str">
            <v>un</v>
          </cell>
          <cell r="E694">
            <v>153103</v>
          </cell>
        </row>
        <row r="695">
          <cell r="B695" t="str">
            <v>S8030</v>
          </cell>
          <cell r="C695" t="str">
            <v>ACOMETIDA A UPS BIFÁSICA DE 6 KVA (LA DEL TABLERO TFR1), EN CONDUCTORES DE COBRE AISLADO, (3X6  + 1X8) AWG,  TUBERIA DE DIÁMETRO 1" IMC. INCLUYE CONDUCTORES, TUBERÍA, CONEXIONES,  ACCESORIOS DE MONTAJE, ELEMENTOS DE CONEXIÓN Y DE MARCACIÓN.</v>
          </cell>
          <cell r="D695" t="str">
            <v>m</v>
          </cell>
          <cell r="E695">
            <v>114517</v>
          </cell>
        </row>
        <row r="696">
          <cell r="B696" t="str">
            <v>S8032</v>
          </cell>
          <cell r="C696" t="str">
            <v>ACOMETIDA A UPS BIFÁSICA DE 6 KVA (LA DEL TABLERO TFR2), EN CONDUCTORES DE COBRE AISLADO, (3X6  + 1X8) AWG,  TUBERIA DE DIÁMETRO 1" IMC. INCLUYE CONDUCTORES, TUBERÍA, CONEXIONES,  ACCESORIOS DE MONTAJE, ELEMENTOS DE CONEXIÓN Y DE MARCACIÓN.</v>
          </cell>
          <cell r="D696" t="str">
            <v>m</v>
          </cell>
          <cell r="E696">
            <v>114517</v>
          </cell>
        </row>
        <row r="697">
          <cell r="B697" t="str">
            <v>S8034</v>
          </cell>
          <cell r="C697" t="str">
            <v xml:space="preserve">ACOMETIDA EN CABLES DE MEDIA TENSIÓN 15  KV, DE COBRE, CABLEADO CLASE B,  3X1/0 AWG + 1NO.2 AWG. COBRE DESNUDO. INCLUYE BAJANTE, CANALIZACIÓN SUBTERRÁNEA, CAJAS DE PASO, TUBERÍAS, CONOS DE ALIVIO, CONECTORES, ACCESORIOS Y MARCACIÓN </v>
          </cell>
          <cell r="D697" t="str">
            <v>m</v>
          </cell>
          <cell r="E697">
            <v>424522</v>
          </cell>
        </row>
        <row r="698">
          <cell r="B698" t="str">
            <v>S8036</v>
          </cell>
          <cell r="C698" t="str">
            <v xml:space="preserve">ADECUACIÓN ACOMETIDA PRIMARIA NORMA RA2-017 DE EEPPM. </v>
          </cell>
          <cell r="D698" t="str">
            <v>un</v>
          </cell>
          <cell r="E698">
            <v>4571378</v>
          </cell>
        </row>
        <row r="699">
          <cell r="B699" t="str">
            <v>S8038</v>
          </cell>
          <cell r="C699" t="str">
            <v>ALIMENTADOR DEL TABLERO TD2 EN CABLES DE COBRE AISLADO, 7X4/0 + 1X2(T) AWG, AISLAMIENTO  INCLUYE CONDUCTORES, CONEXIONES,  ACCESORIOS DE MONTAJE, ELEMENTOS DE CONEXIÓN Y DE MARCACIÓN.</v>
          </cell>
          <cell r="D699" t="str">
            <v>m</v>
          </cell>
          <cell r="E699">
            <v>736964</v>
          </cell>
        </row>
        <row r="700">
          <cell r="B700" t="str">
            <v>S8040</v>
          </cell>
          <cell r="C700" t="str">
            <v>ALIMENTADOR DEL TABLERO TD4 EN CABLES DE COBRE AISLADO, 3X500 MCM + 1X2(T) AWG, AISLAMIENTO  INCLUYE CONDUCTORES, CONEXIONES,  ACCESORIOS DE MONTAJE, ELEMENTOS DE CONEXIÓN Y DE MARCACIÓN.</v>
          </cell>
          <cell r="D700" t="str">
            <v>m</v>
          </cell>
          <cell r="E700">
            <v>807254</v>
          </cell>
        </row>
        <row r="701">
          <cell r="B701" t="str">
            <v>S8042</v>
          </cell>
          <cell r="C701" t="str">
            <v>ALIMENTADORES DE LOS GABINETES DE DISTRIBUCIÓN DE 150A, 45KVA, 6 CIRCUITOS; EN CABLES DE COBRE AISLADO,  3X2 AWG + 1X6(T) AWG.  INCLUYE CONDUCTORES, CONEXIONES,  ACCESORIOS DE MONTAJE, ELEMENTOS DE CONEXIÓN Y DE MARCACIÓN.</v>
          </cell>
          <cell r="D701" t="str">
            <v>m</v>
          </cell>
          <cell r="E701">
            <v>113414</v>
          </cell>
        </row>
        <row r="702">
          <cell r="B702" t="str">
            <v>S8044</v>
          </cell>
          <cell r="C702" t="str">
            <v>ALIMENTADORES DE LOS GABINETES DE DISTRIBUCIÓN DE 200A, 75KVA, 10 CIRCUITOS; EN CABLES DE COBRE AISLADO,  3X4/0 AWG + 1X4(T) AWG.  INCLUYE CONDUCTORES, CONEXIONES,  ACCESORIOS DE MONTAJE, ELEMENTOS DE CONEXIÓN Y DE MARCACIÓN.</v>
          </cell>
          <cell r="D702" t="str">
            <v>m</v>
          </cell>
          <cell r="E702">
            <v>323936</v>
          </cell>
        </row>
        <row r="703">
          <cell r="B703" t="str">
            <v>S8046</v>
          </cell>
          <cell r="C703" t="str">
            <v>ALIMENTADORES DE LOS GABINETES DE DISTRIBUCIÓN DE 300A, 45KVA, 6 CIRCUITOS; EN CABLES DE COBRE AISLADO,  3X1/0 AWG + 1X6(T) AWG.  INCLUYE CONDUCTORES, CONEXIONES,  ACCESORIOS DE MONTAJE, ELEMENTOS DE CONEXIÓN Y DE MARCACIÓN.</v>
          </cell>
          <cell r="D703" t="str">
            <v>m</v>
          </cell>
          <cell r="E703">
            <v>173426</v>
          </cell>
        </row>
        <row r="704">
          <cell r="B704" t="str">
            <v>S8048</v>
          </cell>
          <cell r="C704" t="str">
            <v>ALIMENTADORES DE LOS GABINETES DE DISTRIBUCIÓN DE 400A, 112,5KVA, 10 CIRCUITOS; EN CABLES DE COBRE AISLADO,  3X500 MCM + 1X2(T) AWG.  INCLUYE CONDUCTORES, CONEXIONES,  ACCESORIOS DE MONTAJE, ELEMENTOS DE CONEXIÓN Y DE MARCACIÓN.</v>
          </cell>
          <cell r="D704" t="str">
            <v>m</v>
          </cell>
          <cell r="E704">
            <v>807254</v>
          </cell>
        </row>
        <row r="705">
          <cell r="B705" t="str">
            <v>S8050</v>
          </cell>
          <cell r="C705" t="str">
            <v>ANEMÓMETRO DEL TIPO DE HÉLICE CON CARCASA ESPECIAL, PARA INSTALAR EN TÚNELES, CON RANGO DE 0 A 20 M/S, CON PRECISIÓN DE ±2.0% DE LA MEDIDA, IP-65, CON SALIDA DE 4-20 MA.  110VCA, 60 HZ. PARA CONECTAR AL TABLERO DE CONTROL DEL VENTILADOR</v>
          </cell>
          <cell r="D705" t="str">
            <v>un</v>
          </cell>
          <cell r="E705">
            <v>2502088</v>
          </cell>
        </row>
        <row r="706">
          <cell r="B706" t="str">
            <v>S8052</v>
          </cell>
          <cell r="C706" t="str">
            <v>BAJANTE ELÉCTRICA, CONSISTENTE EN UN CONDUCTOR DE COBRE DESNUDO CALIBRE NO. 1/0 AWG, CANALIZADO EN TUBERÍA IMC DE 3/4", INCLUYE EL CONDUCTOR, EL TUBO Y LOS SOPORTES.</v>
          </cell>
          <cell r="D706" t="str">
            <v>m</v>
          </cell>
          <cell r="E706">
            <v>78360</v>
          </cell>
        </row>
        <row r="707">
          <cell r="B707" t="str">
            <v>S8054</v>
          </cell>
          <cell r="C707" t="str">
            <v>BANDEJA PORTACABLES TIPO PESADA DE 0.3 M DE ANCHO, CON ACCESORIOS DE UNIÓN Y DE SOPORTE. PROTEGIDA CONTRA LA CORROSIÓN.</v>
          </cell>
          <cell r="D707" t="str">
            <v>m</v>
          </cell>
          <cell r="E707">
            <v>149455</v>
          </cell>
        </row>
        <row r="708">
          <cell r="B708" t="str">
            <v>S8056</v>
          </cell>
          <cell r="C708" t="str">
            <v>BANDEJA PORTACABLES TIPO PESADA DE 0.4 M, CON ACCESORIOS DE UNIÓN Y DE SOPORTE. PROTEGIDA CONTRA LA CORROSIÓN</v>
          </cell>
          <cell r="D708" t="str">
            <v>m</v>
          </cell>
          <cell r="E708">
            <v>161034</v>
          </cell>
        </row>
        <row r="709">
          <cell r="B709" t="str">
            <v>S8058</v>
          </cell>
          <cell r="C709" t="str">
            <v>BANDEJA PORTACABLES TIPO PESADA DE 0.6 M DE ANCHO, CON ACCESORIOS DE UNIÓN Y DE SOPORTE. PROTEGIDA CONTRA LA CORROSIÓN.</v>
          </cell>
          <cell r="D709" t="str">
            <v>m</v>
          </cell>
          <cell r="E709">
            <v>184604</v>
          </cell>
        </row>
        <row r="710">
          <cell r="B710" t="str">
            <v>S8060</v>
          </cell>
          <cell r="C710" t="str">
            <v>BANDEJA PORTACABLES TIPO PESADA DE 40 X 10 CM, CON ACCESORIOS DE UNIÓN Y DE SOPORTE. PROTEGIDA CONTRA LA CORROSIÓN. RED ELECTRICA</v>
          </cell>
          <cell r="D710" t="str">
            <v>m</v>
          </cell>
          <cell r="E710">
            <v>161034</v>
          </cell>
        </row>
        <row r="711">
          <cell r="B711" t="str">
            <v>S8062</v>
          </cell>
          <cell r="C711" t="str">
            <v>CABLE DE COBRE ENCAUCHETADO, 3NO.10 AWG, AISLADO PARA 600V</v>
          </cell>
          <cell r="D711" t="str">
            <v>m</v>
          </cell>
          <cell r="E711">
            <v>21881</v>
          </cell>
        </row>
        <row r="712">
          <cell r="B712" t="str">
            <v>S8064</v>
          </cell>
          <cell r="C712" t="str">
            <v>CABLE DE COBRE ENCAUCHETADO, 3NO.12 AWG, AISLADO PARA 600V</v>
          </cell>
          <cell r="D712" t="str">
            <v>m</v>
          </cell>
          <cell r="E712">
            <v>16853</v>
          </cell>
        </row>
        <row r="713">
          <cell r="B713" t="str">
            <v>S8066</v>
          </cell>
          <cell r="C713" t="str">
            <v>CABLE DE COBRE ENCAUCHETADO, 3NO.14 AWG, AISLADO PARA 600V</v>
          </cell>
          <cell r="D713" t="str">
            <v>m</v>
          </cell>
          <cell r="E713">
            <v>12378</v>
          </cell>
        </row>
        <row r="714">
          <cell r="B714" t="str">
            <v>S8068</v>
          </cell>
          <cell r="C714" t="str">
            <v>CABLE DE COBRE ENCAUCHETADO, 3NO.6 AWG , AISLADO PARA 600V</v>
          </cell>
          <cell r="D714" t="str">
            <v>m</v>
          </cell>
          <cell r="E714">
            <v>51082</v>
          </cell>
        </row>
        <row r="715">
          <cell r="B715" t="str">
            <v>S8070</v>
          </cell>
          <cell r="C715" t="str">
            <v>CABLE DE COBRE ENCAUCHETADO, 3NO.8 AWG, AISLADO PARA 600V</v>
          </cell>
          <cell r="D715" t="str">
            <v>m</v>
          </cell>
          <cell r="E715">
            <v>34124</v>
          </cell>
        </row>
        <row r="716">
          <cell r="B716" t="str">
            <v>S8072</v>
          </cell>
          <cell r="C716" t="str">
            <v>CABLE DE COBRE ENCAUCHETADO, AISLADO PARA 600V, CALIBRE 3X14 AWG</v>
          </cell>
          <cell r="D716" t="str">
            <v>m</v>
          </cell>
          <cell r="E716">
            <v>12378</v>
          </cell>
        </row>
        <row r="717">
          <cell r="B717" t="str">
            <v>S8074</v>
          </cell>
          <cell r="C717" t="str">
            <v>CAJA DE DISTRIBUCIÓN DE TELECOMUNICACIONES EN CONCRETO COMPLETA, SEGÚN NORMA TEL NIN060 DE EEPPM</v>
          </cell>
          <cell r="D717" t="str">
            <v>un</v>
          </cell>
          <cell r="E717">
            <v>1274635</v>
          </cell>
        </row>
        <row r="718">
          <cell r="B718" t="str">
            <v>S8076</v>
          </cell>
          <cell r="C718" t="str">
            <v>CAJA DE DISTRIBUCIÓN EN CONCRETO, COMPLETA, SEGÚN NORMA RS3-016 DE EEPPM</v>
          </cell>
          <cell r="D718" t="str">
            <v>un</v>
          </cell>
          <cell r="E718">
            <v>639187</v>
          </cell>
        </row>
        <row r="719">
          <cell r="B719" t="str">
            <v>S8078</v>
          </cell>
          <cell r="C719" t="str">
            <v>CAJA DE DISTRIBUCIÓN GENERAL PARA TELECOMUNICACIONES, EN ANDEN Y ZONA VERDE DE 0,60X0,80 CON TAPA Y HERRAJES. NORMA TEL NIN-060 DE EPM.</v>
          </cell>
          <cell r="D719" t="str">
            <v>un</v>
          </cell>
          <cell r="E719">
            <v>410658</v>
          </cell>
        </row>
        <row r="720">
          <cell r="B720" t="str">
            <v>S8080</v>
          </cell>
          <cell r="C720" t="str">
            <v>CAJA DE EMPALME, EN FUNDICIÓN DE ALUMINIO, NEMA 4, DE 4"X4"</v>
          </cell>
          <cell r="D720" t="str">
            <v>un</v>
          </cell>
          <cell r="E720">
            <v>44134</v>
          </cell>
        </row>
        <row r="721">
          <cell r="B721" t="str">
            <v>S8082</v>
          </cell>
          <cell r="C721" t="str">
            <v>CAJA DE INSPECCIÓN O CONEXIÓN DE CONCRETO</v>
          </cell>
          <cell r="D721" t="str">
            <v>un</v>
          </cell>
          <cell r="E721">
            <v>172780</v>
          </cell>
        </row>
        <row r="722">
          <cell r="B722" t="str">
            <v>S8084</v>
          </cell>
          <cell r="C722" t="str">
            <v>CAJA DE PASO EN CONCRETO, NORMA RS3-016 DE EEPPM</v>
          </cell>
          <cell r="D722" t="str">
            <v>un</v>
          </cell>
          <cell r="E722">
            <v>639187</v>
          </cell>
        </row>
        <row r="723">
          <cell r="B723" t="str">
            <v>S8086</v>
          </cell>
          <cell r="C723" t="str">
            <v>CAJA DE POTENCIA, COMPUESTA POR UN TOMACORRIENTE MONOFÁSICO DOBLE, UN TOMACORRIENTE BIFÁSICO, UN  TOMACORRIENTE TRIFÁSICO, BARRAJE, INTERRUPTORES AUTOMÁTICOS, PUERTA, CHAPA, TUBERÍA, CONDUCTORES, CERRAMIENTO NEMA 4,  ACCESORIOS DE FIJACIÓN Y MONTAJE.</v>
          </cell>
          <cell r="D723" t="str">
            <v>un</v>
          </cell>
          <cell r="E723">
            <v>3690242</v>
          </cell>
        </row>
        <row r="724">
          <cell r="B724" t="str">
            <v>S8088</v>
          </cell>
          <cell r="C724" t="str">
            <v>CAJAS DE POTENCIA NEMA TIPO 4X, CON TOMACORRIENTE TRIFÁSICO 30A, TOMACORRIENTE BIFÁSICO DE 20A Y TOMACORRIENTE MONOFÁSICO DE 15A, CADA UNO CON POLO DE TIERRA. PROVISTA ADEMÁS DE INTERRUPTORES AUTOMÁTICOS DE PROTECCIÓN.</v>
          </cell>
          <cell r="D724" t="str">
            <v>un</v>
          </cell>
          <cell r="E724">
            <v>3690242</v>
          </cell>
        </row>
        <row r="725">
          <cell r="B725" t="str">
            <v>S8090</v>
          </cell>
          <cell r="C725" t="str">
            <v>CANALETA METÁLICA CERRADA, GALVANIZADA CON TAPA ATORNILLABLE, A PRUEBA DE CORROSIÓN, ACABADO EN PINTURA ELECTROSTATICA, DE 30X10CM. (ALUMBRADO Y CONTROL)</v>
          </cell>
          <cell r="D725" t="str">
            <v>m</v>
          </cell>
          <cell r="E725">
            <v>174830</v>
          </cell>
        </row>
        <row r="726">
          <cell r="B726" t="str">
            <v>S8092</v>
          </cell>
          <cell r="C726" t="str">
            <v>CANALIZACIÓN SUBTERRÁNEA DE CUATRO TUBOS DE 2" EN TUBERÍA DE PVC DB. INCLUYE BRECHA, SEÑALIZACIÓN, CINTA, LLENOS, COMPACTACIÓN, UNIONES Y DEMÁS ACCESORIOS DE INSTALACIÓN</v>
          </cell>
          <cell r="D726" t="str">
            <v>m</v>
          </cell>
          <cell r="E726">
            <v>129423</v>
          </cell>
        </row>
        <row r="727">
          <cell r="B727" t="str">
            <v>S8094</v>
          </cell>
          <cell r="C727" t="str">
            <v>CANALIZACIÓN SUBTERRÁNEA DE CUATRO TUBOS DE 2" Y UN TUBO DE 1", EN TUBERÍA DE PVC DB. INCLUYE BRECHA, SEÑALIZACIÓN, CINTA, LLENOS, COMPACTACIÓN, UNIONES Y DEMÁS ACCESORIOS DE INSTALACIÓN</v>
          </cell>
          <cell r="D727" t="str">
            <v>m</v>
          </cell>
          <cell r="E727">
            <v>154056</v>
          </cell>
        </row>
        <row r="728">
          <cell r="B728" t="str">
            <v>S8096</v>
          </cell>
          <cell r="C728" t="str">
            <v>CANALIZACIÓN SUBTERRÁNEA DE DOS TUBOS DE 2" EN TUBERÍA DE PVC DB. INCLUYE BRECHA, SEÑALIZACIÓN, CINTA, LLENOS, COMPACTACIÓN, UNIONES Y DEMÁS ACCESORIOS DE INSTALACIÓN</v>
          </cell>
          <cell r="D728" t="str">
            <v>m</v>
          </cell>
          <cell r="E728">
            <v>120603</v>
          </cell>
        </row>
        <row r="729">
          <cell r="B729" t="str">
            <v>S8098</v>
          </cell>
          <cell r="C729" t="str">
            <v>CANALIZACIÓN SUBTERRÁNEA DE DOS TUBOS DE 2" Y UN TUBO DE 1" EN TUBERÍA DE PVC DB. INCLUYE BRECHA, SEÑALIZACIÓN, CINTA, LLENOS, COMPACTACIÓN, UNIONES Y DEMÁS ACCESORIOS DE INSTALACIÓN</v>
          </cell>
          <cell r="D729" t="str">
            <v>m</v>
          </cell>
          <cell r="E729">
            <v>89344</v>
          </cell>
        </row>
        <row r="730">
          <cell r="B730" t="str">
            <v>S8100</v>
          </cell>
          <cell r="C730" t="str">
            <v>CANALIZACIÓN SUBTERRÁNEA DE DOS TUBOS DE 2" Y UN TUBO DE 3", EN TUBERÍA DE PVC DB. INCLUYE BRECHA, SEÑALIZACIÓN, CINTA, LLENOS, COMPACTACIÓN, UNIONES Y DEMÁS ACCESORIOS DE INSTALACIÓN</v>
          </cell>
          <cell r="D730" t="str">
            <v>m</v>
          </cell>
          <cell r="E730">
            <v>109945</v>
          </cell>
        </row>
        <row r="731">
          <cell r="B731" t="str">
            <v>S8102</v>
          </cell>
          <cell r="C731" t="str">
            <v>CANALIZACIÓN SUBTERRÁNEA DE SEIS TUBOS DE 2", EN TUBERÍA DE PVC DB. INCLUYE BRECHA, SEÑALIZACIÓN, CINTA, LLENOS, COMPACTACIÓN, UNIONES Y DEMÁS ACCESORIOS DE INSTALACIÓN</v>
          </cell>
          <cell r="D731" t="str">
            <v>m</v>
          </cell>
          <cell r="E731">
            <v>436332</v>
          </cell>
        </row>
        <row r="732">
          <cell r="B732" t="str">
            <v>S8104</v>
          </cell>
          <cell r="C732" t="str">
            <v>CANALIZACIÓN SUBTERRÁNEA DE TRES TUBOS DE 2", EN TUBERÍA DE PVC DB. INCLUYE BRECHA, SEÑALIZACIÓN, CINTA, LLENOS, COMPACTACIÓN, UNIONES Y DEMÁS ACCESORIOS DE INSTALACIÓN</v>
          </cell>
          <cell r="D732" t="str">
            <v>m</v>
          </cell>
          <cell r="E732">
            <v>97067</v>
          </cell>
        </row>
        <row r="733">
          <cell r="B733" t="str">
            <v>S8106</v>
          </cell>
          <cell r="C733" t="str">
            <v>CANALIZACIÓN SUBTERRÁNEA DE UN TUBO DE 2" EN TUBERÍA DE PVC DB. INCLUYE BRECHA, SEÑALIZACIÓN, CINTA, LLENOS, COMPACTACIÓN, UNIONES Y DEMÁS ACCESORIOS DE INSTALACIÓN</v>
          </cell>
          <cell r="D733" t="str">
            <v>m</v>
          </cell>
          <cell r="E733">
            <v>69617</v>
          </cell>
        </row>
        <row r="734">
          <cell r="B734" t="str">
            <v>S8108</v>
          </cell>
          <cell r="C734" t="str">
            <v>CANALIZACIÓN SUBTERRÁNEA DE UN TUBO DE 2" Y UN TUBO DE 3", EN TUBERÍA DE PVC DB. INCLUYE BRECHA, SEÑALIZACIÓN, CINTA, LLENOS, COMPACTACIÓN, UNIONES Y DEMÁS ACCESORIOS DE INSTALACIÓN</v>
          </cell>
          <cell r="D734" t="str">
            <v>m</v>
          </cell>
          <cell r="E734">
            <v>77589</v>
          </cell>
        </row>
        <row r="735">
          <cell r="B735" t="str">
            <v>S8110</v>
          </cell>
          <cell r="C735" t="str">
            <v>CANALIZACIÓN SUBTERRÁNEA DE UN TUBO DE 3" MÁS DOS TUBOS DE 2", EN TUBERÍA DE PVC DB. INCLUYE BRECHA, SEÑALIZACIÓN, CINTA, LLENOS, COMPACTACIÓN, UNIONES Y DEMÁS ACCESORIOS DE INSTALACIÓN</v>
          </cell>
          <cell r="D735" t="str">
            <v>m</v>
          </cell>
          <cell r="E735">
            <v>109945</v>
          </cell>
        </row>
        <row r="736">
          <cell r="B736" t="str">
            <v>S8112</v>
          </cell>
          <cell r="C736" t="str">
            <v>CANALIZACIÓN SUBTERRÁNEA DE UN TUBO DE 3" MÁS TRES TUBOS DE 2", EN TUBERÍA DE PVC DB. INCLUYE BRECHA, SEÑALIZACIÓN, CINTA, LLENOS, COMPACTACIÓN, UNIONES Y DEMÁS ACCESORIOS DE INSTALACIÓN</v>
          </cell>
          <cell r="D736" t="str">
            <v>m</v>
          </cell>
          <cell r="E736">
            <v>142301</v>
          </cell>
        </row>
        <row r="737">
          <cell r="B737" t="str">
            <v>S8114</v>
          </cell>
          <cell r="C737" t="str">
            <v>CANALIZACIÓN SUBTERRÁNEA PARA ALUMBRADO, CON TUBO DE 1" DE DIÁMETRO, PVC.  INCLUYE EXCAVACIÓN, LLENOS Y ACABADOS.</v>
          </cell>
          <cell r="D737" t="str">
            <v>m</v>
          </cell>
          <cell r="E737">
            <v>85237</v>
          </cell>
        </row>
        <row r="738">
          <cell r="B738" t="str">
            <v>S8116</v>
          </cell>
          <cell r="C738" t="str">
            <v>CANALIZACIÓN SUBTERRANEA, CON UN DUCTO DE PVC DE 2" DE DIAMETRO. INCLUYE ELEMENTOS DE UNIÓN, EXCAVACION Y LLENOS, SEGÚN NORMAS.</v>
          </cell>
          <cell r="D738" t="str">
            <v>m</v>
          </cell>
          <cell r="E738">
            <v>69617</v>
          </cell>
        </row>
        <row r="739">
          <cell r="B739" t="str">
            <v>S8118</v>
          </cell>
          <cell r="C739" t="str">
            <v>CELDA CON SECCIONADOR DE OPERACIÓN BAJO CARGA, DE MEDIA TENSIÓN,17,5 KV, EN SF6</v>
          </cell>
          <cell r="D739" t="str">
            <v>un</v>
          </cell>
          <cell r="E739">
            <v>33831446</v>
          </cell>
        </row>
        <row r="740">
          <cell r="B740" t="str">
            <v>S8120</v>
          </cell>
          <cell r="C740" t="str">
            <v xml:space="preserve">CELDA CON TRANSFORMADOR DE POTENCIA DE 500 KVA, TRIFÁSICO, TIPO SECO EMBEBIDO EN RESINA, 13200-480/277 VC.A. INCLUYE PROTECCIÓN CONTRA SOBRETENSIONES TRANSITORIAS DPS, CATEGORIA C </v>
          </cell>
          <cell r="D740" t="str">
            <v>un</v>
          </cell>
          <cell r="E740">
            <v>95765083</v>
          </cell>
        </row>
        <row r="741">
          <cell r="B741" t="str">
            <v>S8122</v>
          </cell>
          <cell r="C741" t="str">
            <v>CELDA DE BATERÍA COMPLETA CARGADA EN SECO.</v>
          </cell>
          <cell r="D741" t="str">
            <v>un</v>
          </cell>
          <cell r="E741">
            <v>3626356</v>
          </cell>
        </row>
        <row r="742">
          <cell r="B742" t="str">
            <v>S8124</v>
          </cell>
          <cell r="C742" t="str">
            <v>CELDA DE DISTRIBUCIÓN Y MEDIDA A 480 V COMPLETA, CON INTERRUPTORES, EQUIPO DE MEDIDA Y PROTECCIONES. BARRAJE TRIFÁSICO, 1000A, 480/277V, 20KA, CIRCUITOS , INCLUYE LOS INTERRUPTORES AUTOMÁTICOS, COMPARTIMIENTO Y TRANSFORMADOR DE 15KVA, 480V - 208/120V.</v>
          </cell>
          <cell r="D742" t="str">
            <v>un</v>
          </cell>
          <cell r="E742">
            <v>47619346</v>
          </cell>
        </row>
        <row r="743">
          <cell r="B743" t="str">
            <v>S8126</v>
          </cell>
          <cell r="C743" t="str">
            <v xml:space="preserve">CONDUCTOR DE COBRE AISLADO, CABLEADO CLASE C, COLOR VERDE-AMARILLO  CALIBRE 1/0 AWG </v>
          </cell>
          <cell r="D743" t="str">
            <v>m</v>
          </cell>
          <cell r="E743">
            <v>52577</v>
          </cell>
        </row>
        <row r="744">
          <cell r="B744" t="str">
            <v>S8128</v>
          </cell>
          <cell r="C744" t="str">
            <v xml:space="preserve">CONDUCTOR DE COBRE AISLADO, CABLEADO CLASE C, COLOR VERDE-AMARILLO  CALIBRE 4/0 AWG </v>
          </cell>
          <cell r="D744" t="str">
            <v>m</v>
          </cell>
          <cell r="E744">
            <v>100184</v>
          </cell>
        </row>
        <row r="745">
          <cell r="B745" t="str">
            <v>S8130</v>
          </cell>
          <cell r="C745" t="str">
            <v>CONDUCTOR DE COBRE DESNUDO CALIBRE 1/0 AWG ENTERRADO</v>
          </cell>
          <cell r="D745" t="str">
            <v>m</v>
          </cell>
          <cell r="E745">
            <v>48395</v>
          </cell>
        </row>
        <row r="746">
          <cell r="B746" t="str">
            <v>S8132</v>
          </cell>
          <cell r="C746" t="str">
            <v>CONDUCTOR DE COBRE DESNUDO CALIBRE 1/0 AWG EXPUESTO</v>
          </cell>
          <cell r="D746" t="str">
            <v>m</v>
          </cell>
          <cell r="E746">
            <v>48395</v>
          </cell>
        </row>
        <row r="747">
          <cell r="B747" t="str">
            <v>S8134</v>
          </cell>
          <cell r="C747" t="str">
            <v>CONDUCTOR DE COBRE DESNUDO CALIBRE 4/0 AWG ENTERRADO</v>
          </cell>
          <cell r="D747" t="str">
            <v>m</v>
          </cell>
          <cell r="E747">
            <v>95920</v>
          </cell>
        </row>
        <row r="748">
          <cell r="B748" t="str">
            <v>S8136</v>
          </cell>
          <cell r="C748" t="str">
            <v>CONDUCTOR DE COBRE DESNUDO CALIBRE 4/0 AWG EXPUESTO</v>
          </cell>
          <cell r="D748" t="str">
            <v>m</v>
          </cell>
          <cell r="E748">
            <v>97259</v>
          </cell>
        </row>
        <row r="749">
          <cell r="B749" t="str">
            <v>S8138</v>
          </cell>
          <cell r="C749" t="str">
            <v xml:space="preserve">CONDUCTOR DE COBRE DESNUDO, TRENZADO CLASE B, CALIBRE NO. 1/0  AWG. PUESTA TIERRA DE BANDEJAS. </v>
          </cell>
          <cell r="D749" t="str">
            <v>m</v>
          </cell>
          <cell r="E749">
            <v>48395</v>
          </cell>
        </row>
        <row r="750">
          <cell r="B750" t="str">
            <v>S8140</v>
          </cell>
          <cell r="C750" t="str">
            <v>CONDUCTOR DE COBRE ENCAUCHETADO, CLASE B,  AWG,  CALIBRE  3  NO. 2 AWG</v>
          </cell>
          <cell r="D750" t="str">
            <v>m</v>
          </cell>
          <cell r="E750">
            <v>125468</v>
          </cell>
        </row>
        <row r="751">
          <cell r="B751" t="str">
            <v>S8142</v>
          </cell>
          <cell r="C751" t="str">
            <v>CONDUCTOR DE COBRE ENCAUCHETADO, CLASE B,  AWG,  CALIBRE  3  NO. 4 AWG</v>
          </cell>
          <cell r="D751" t="str">
            <v>m</v>
          </cell>
          <cell r="E751">
            <v>78293</v>
          </cell>
        </row>
        <row r="752">
          <cell r="B752" t="str">
            <v>S8144</v>
          </cell>
          <cell r="C752" t="str">
            <v>CONDUCTOR DE COBRE ENCAUCHETADO, CLASE B,  AWG,  CALIBRE  4  NO. 10 AWG</v>
          </cell>
          <cell r="D752" t="str">
            <v>m</v>
          </cell>
          <cell r="E752">
            <v>26101</v>
          </cell>
        </row>
        <row r="753">
          <cell r="B753" t="str">
            <v>S8146</v>
          </cell>
          <cell r="C753" t="str">
            <v>CONDUCTOR DE COBRE ENCAUCHETADO, CLASE B,  AWG,  CALIBRE  4  NO. 2 AWG</v>
          </cell>
          <cell r="D753" t="str">
            <v>m</v>
          </cell>
          <cell r="E753">
            <v>179222</v>
          </cell>
        </row>
        <row r="754">
          <cell r="B754" t="str">
            <v>S8148</v>
          </cell>
          <cell r="C754" t="str">
            <v>CONDUCTOR DE COBRE ENCAUCHETADO, CLASE B,  AWG,  CALIBRE  4  NO. 4 AWG</v>
          </cell>
          <cell r="D754" t="str">
            <v>m</v>
          </cell>
          <cell r="E754">
            <v>119661</v>
          </cell>
        </row>
        <row r="755">
          <cell r="B755" t="str">
            <v>S8150</v>
          </cell>
          <cell r="C755" t="str">
            <v>CONDUCTOR DE COBRE ENCAUCHETADO, CLASE B,  AWG,  CALIBRE  4  NO. 6 AWG</v>
          </cell>
          <cell r="D755" t="str">
            <v>m</v>
          </cell>
          <cell r="E755">
            <v>67234</v>
          </cell>
        </row>
        <row r="756">
          <cell r="B756" t="str">
            <v>S8152</v>
          </cell>
          <cell r="C756" t="str">
            <v>CONDUCTOR DE COBRE ENCAUCHETADO, FORMADO POR TRES CABLES CALIBRE NO 12 AWG.</v>
          </cell>
          <cell r="D756" t="str">
            <v>m</v>
          </cell>
          <cell r="E756">
            <v>16853</v>
          </cell>
        </row>
        <row r="757">
          <cell r="B757" t="str">
            <v>S8154</v>
          </cell>
          <cell r="C757" t="str">
            <v>CONDUCTOR DE COBRE, AISLADO PARA 600V TIPO ENCAUCHETADO, CALIBRE 3 NO. 12 AWG</v>
          </cell>
          <cell r="D757" t="str">
            <v>m</v>
          </cell>
          <cell r="E757">
            <v>16853</v>
          </cell>
        </row>
        <row r="758">
          <cell r="B758" t="str">
            <v>S8156</v>
          </cell>
          <cell r="C758" t="str">
            <v xml:space="preserve">CONDUCTOR MONOPOLAR DE COBRE, AISLADOS PARA 600 V, 1 X 350MCM (T) AWG. </v>
          </cell>
          <cell r="D758" t="str">
            <v>m</v>
          </cell>
          <cell r="E758">
            <v>174910</v>
          </cell>
        </row>
        <row r="759">
          <cell r="B759" t="str">
            <v>S8158</v>
          </cell>
          <cell r="C759" t="str">
            <v>CONDUCTOR MONOPOLAR DE COBRE, AISLADOS PARA 600 V, 75°C, 300MCM  AWG</v>
          </cell>
          <cell r="D759" t="str">
            <v>m</v>
          </cell>
          <cell r="E759">
            <v>151371</v>
          </cell>
        </row>
        <row r="760">
          <cell r="B760" t="str">
            <v>S8160</v>
          </cell>
          <cell r="C760" t="str">
            <v>CONDUCTOR MONOPOLAR DE COBRE, AISLADOS PARA 600 V, 75°C, 500MCM AWG</v>
          </cell>
          <cell r="D760" t="str">
            <v>m</v>
          </cell>
          <cell r="E760">
            <v>256810</v>
          </cell>
        </row>
        <row r="761">
          <cell r="B761" t="str">
            <v>S8162</v>
          </cell>
          <cell r="C761" t="str">
            <v>CONDUCTOR MONOPOLAR DE COBRE, AISLADOS PARA 600 V, 75°C, CALIBRE NO.1/0 AWG</v>
          </cell>
          <cell r="D761" t="str">
            <v>m</v>
          </cell>
          <cell r="E761">
            <v>52577</v>
          </cell>
        </row>
        <row r="762">
          <cell r="B762" t="str">
            <v>S8164</v>
          </cell>
          <cell r="C762" t="str">
            <v xml:space="preserve">CONDUCTOR MONOPOLAR DE COBRE, AISLADOS PARA 600 V, 75°C, CALIBRE NO.2 AWG </v>
          </cell>
          <cell r="D762" t="str">
            <v>m</v>
          </cell>
          <cell r="E762">
            <v>32538</v>
          </cell>
        </row>
        <row r="763">
          <cell r="B763" t="str">
            <v>S8166</v>
          </cell>
          <cell r="C763" t="str">
            <v>CONDUCTOR MONOPOLAR DE COBRE, AISLADOS PARA 600 V, 75°C, CALIBRE NO.4/0 AWG</v>
          </cell>
          <cell r="D763" t="str">
            <v>m</v>
          </cell>
          <cell r="E763">
            <v>100184</v>
          </cell>
        </row>
        <row r="764">
          <cell r="B764" t="str">
            <v>S8168</v>
          </cell>
          <cell r="C764" t="str">
            <v>CONDUCTOR MONOPOLAR DE COBRE, AISLADOS PARA 600 V, 75°C, CALIBRE NO.6 AWG (ALIMENT. UPS)</v>
          </cell>
          <cell r="D764" t="str">
            <v>m</v>
          </cell>
          <cell r="E764">
            <v>14715</v>
          </cell>
        </row>
        <row r="765">
          <cell r="B765" t="str">
            <v>S8170</v>
          </cell>
          <cell r="C765" t="str">
            <v>CONDUCTOR MONOPOLAR DE COBRE, AISLADOS PARA 600 V, 75°C, CALIBRE NO.8 AWG (ALIMENT. NEUTRO UPS)</v>
          </cell>
          <cell r="D765" t="str">
            <v>m</v>
          </cell>
          <cell r="E765">
            <v>10308</v>
          </cell>
        </row>
        <row r="766">
          <cell r="B766" t="str">
            <v>S8172</v>
          </cell>
          <cell r="C766" t="str">
            <v>CONDUCTOR MONOPOLAR DE COBRE, AISLADOS PARA 600 V, CALIBRE NO.10 AWG</v>
          </cell>
          <cell r="D766" t="str">
            <v>m</v>
          </cell>
          <cell r="E766">
            <v>6394</v>
          </cell>
        </row>
        <row r="767">
          <cell r="B767" t="str">
            <v>S8174</v>
          </cell>
          <cell r="C767" t="str">
            <v>CONDUCTOR MONOPOLAR DE COBRE, AISLADOS PARA 600 V, CALIBRE NO.12 AWG</v>
          </cell>
          <cell r="D767" t="str">
            <v>m</v>
          </cell>
          <cell r="E767">
            <v>4682</v>
          </cell>
        </row>
        <row r="768">
          <cell r="B768" t="str">
            <v>S8176</v>
          </cell>
          <cell r="C768" t="str">
            <v>CONDUCTOR MONOPOLAR DE COBRE, AISLADOS PARA 600 V, CALIBRE NO.2 AWG</v>
          </cell>
          <cell r="D768" t="str">
            <v>m</v>
          </cell>
          <cell r="E768">
            <v>32538</v>
          </cell>
        </row>
        <row r="769">
          <cell r="B769" t="str">
            <v>S8178</v>
          </cell>
          <cell r="C769" t="str">
            <v>CONDUCTOR MONOPOLAR DE COBRE, AISLADOS PARA 600 V, CALIBRE NO.2/0 AWG</v>
          </cell>
          <cell r="D769" t="str">
            <v>m</v>
          </cell>
          <cell r="E769">
            <v>64860</v>
          </cell>
        </row>
        <row r="770">
          <cell r="B770" t="str">
            <v>S8180</v>
          </cell>
          <cell r="C770" t="str">
            <v>CONDUCTOR MONOPOLAR DE COBRE, AISLADOS PARA 600 V, CALIBRE NO.4 AWG</v>
          </cell>
          <cell r="D770" t="str">
            <v>m</v>
          </cell>
          <cell r="E770">
            <v>21840</v>
          </cell>
        </row>
        <row r="771">
          <cell r="B771" t="str">
            <v>S8182</v>
          </cell>
          <cell r="C771" t="str">
            <v>CONDUCTOR MONOPOLAR DE COBRE, AISLADOS PARA 600 V, CALIBRE NO.4/0 AWG</v>
          </cell>
          <cell r="D771" t="str">
            <v>m</v>
          </cell>
          <cell r="E771">
            <v>100184</v>
          </cell>
        </row>
        <row r="772">
          <cell r="B772" t="str">
            <v>S8184</v>
          </cell>
          <cell r="C772" t="str">
            <v>CONDUCTOR MONOPOLAR DE COBRE, AISLADOS PARA 600 V, CALIBRE NO.6 AWG</v>
          </cell>
          <cell r="D772" t="str">
            <v>m</v>
          </cell>
          <cell r="E772">
            <v>14715</v>
          </cell>
        </row>
        <row r="773">
          <cell r="B773" t="str">
            <v>S8186</v>
          </cell>
          <cell r="C773" t="str">
            <v>CONDUCTOR MONOPOLAR DE COBRE, AISLADOS PARA 600 V, CALIBRE NO.8 AWG</v>
          </cell>
          <cell r="D773" t="str">
            <v>m</v>
          </cell>
          <cell r="E773">
            <v>10308</v>
          </cell>
        </row>
        <row r="774">
          <cell r="B774" t="str">
            <v>S8188</v>
          </cell>
          <cell r="C774" t="str">
            <v>CONDUCTOR MONOPOLAR DE COBRE, AISLADOS PARA 600 V, THW, CALIBRE NO.1/0 AWG</v>
          </cell>
          <cell r="D774" t="str">
            <v>m</v>
          </cell>
          <cell r="E774">
            <v>52577</v>
          </cell>
        </row>
        <row r="775">
          <cell r="B775" t="str">
            <v>S8190</v>
          </cell>
          <cell r="C775" t="str">
            <v>CONDUCTOR MONOPOLAR DE COBRE, AISLADOS PARA 600 V, THW, CALIBRE NO.10 AWG</v>
          </cell>
          <cell r="D775" t="str">
            <v>m</v>
          </cell>
          <cell r="E775">
            <v>6394</v>
          </cell>
        </row>
        <row r="776">
          <cell r="B776" t="str">
            <v>S8192</v>
          </cell>
          <cell r="C776" t="str">
            <v>CONDUCTOR MONOPOLAR DE COBRE, AISLADOS PARA 600 V, THW, CALIBRE NO.12 AWG</v>
          </cell>
          <cell r="D776" t="str">
            <v>m</v>
          </cell>
          <cell r="E776">
            <v>4682</v>
          </cell>
        </row>
        <row r="777">
          <cell r="B777" t="str">
            <v>S8194</v>
          </cell>
          <cell r="C777" t="str">
            <v>CONDUCTOR MONOPOLAR DE COBRE, AISLADOS PARA 600 V, THW, CALIBRE NO.8 AWG</v>
          </cell>
          <cell r="D777" t="str">
            <v>m</v>
          </cell>
          <cell r="E777">
            <v>10308</v>
          </cell>
        </row>
        <row r="778">
          <cell r="B778" t="str">
            <v>S8196</v>
          </cell>
          <cell r="C778" t="str">
            <v>CONDUCTOR MONOPOLAR DE COBRE, AISLADOS PARA 600 V, XLPE, CALIBRE NO.1/0 AWG</v>
          </cell>
          <cell r="D778" t="str">
            <v>m</v>
          </cell>
          <cell r="E778">
            <v>52577</v>
          </cell>
        </row>
        <row r="779">
          <cell r="B779" t="str">
            <v>S8198</v>
          </cell>
          <cell r="C779" t="str">
            <v>CONDUCTOR MONOPOLAR DE COBRE, AISLADOS PARA 600 V, XLPE, CALIBRE NO.10 AWG</v>
          </cell>
          <cell r="D779" t="str">
            <v>m</v>
          </cell>
          <cell r="E779">
            <v>6394</v>
          </cell>
        </row>
        <row r="780">
          <cell r="B780" t="str">
            <v>S8200</v>
          </cell>
          <cell r="C780" t="str">
            <v>CONDUCTOR MONOPOLAR DE COBRE, AISLADOS PARA 600 V, XLPE, CALIBRE NO.12 AWG</v>
          </cell>
          <cell r="D780" t="str">
            <v>m</v>
          </cell>
          <cell r="E780">
            <v>4682</v>
          </cell>
        </row>
        <row r="781">
          <cell r="B781" t="str">
            <v>S8202</v>
          </cell>
          <cell r="C781" t="str">
            <v>CONDUCTOR MONOPOLAR DE COBRE, AISLADOS PARA 600 V, XLPE, CALIBRE NO.2 AWG</v>
          </cell>
          <cell r="D781" t="str">
            <v>m</v>
          </cell>
          <cell r="E781">
            <v>32538</v>
          </cell>
        </row>
        <row r="782">
          <cell r="B782" t="str">
            <v>S8204</v>
          </cell>
          <cell r="C782" t="str">
            <v>CONDUCTOR MONOPOLAR DE COBRE, AISLADOS PARA 600 V, XLPE, CALIBRE NO.2/0 AWG</v>
          </cell>
          <cell r="D782" t="str">
            <v>m</v>
          </cell>
          <cell r="E782">
            <v>64860</v>
          </cell>
        </row>
        <row r="783">
          <cell r="B783" t="str">
            <v>S8206</v>
          </cell>
          <cell r="C783" t="str">
            <v>CONDUCTOR MONOPOLAR DE COBRE, AISLADOS PARA 600 V, XLPE, CALIBRE NO.4 AWG</v>
          </cell>
          <cell r="D783" t="str">
            <v>m</v>
          </cell>
          <cell r="E783">
            <v>21840</v>
          </cell>
        </row>
        <row r="784">
          <cell r="B784" t="str">
            <v>S8208</v>
          </cell>
          <cell r="C784" t="str">
            <v>CONDUCTOR MONOPOLAR DE COBRE, AISLADOS PARA 600 V, XLPE, CALIBRE NO.4/0 AWG</v>
          </cell>
          <cell r="D784" t="str">
            <v>m</v>
          </cell>
          <cell r="E784">
            <v>100184</v>
          </cell>
        </row>
        <row r="785">
          <cell r="B785" t="str">
            <v>S8210</v>
          </cell>
          <cell r="C785" t="str">
            <v>CONDUCTOR MONOPOLAR DE COBRE, AISLADOS PARA 600 V, XLPE, CALIBRE NO.6 AWG</v>
          </cell>
          <cell r="D785" t="str">
            <v>m</v>
          </cell>
          <cell r="E785">
            <v>14715</v>
          </cell>
        </row>
        <row r="786">
          <cell r="B786" t="str">
            <v>S8212</v>
          </cell>
          <cell r="C786" t="str">
            <v>CONDUCTOR MONOPOLAR DE COBRE, AISLADOS PARA 600 V, XLPE, CALIBRE NO.8 AWG</v>
          </cell>
          <cell r="D786" t="str">
            <v>m</v>
          </cell>
          <cell r="E786">
            <v>10308</v>
          </cell>
        </row>
        <row r="787">
          <cell r="B787" t="str">
            <v>S8214</v>
          </cell>
          <cell r="C787" t="str">
            <v>CONECTOR DE DOS CABLES PASANTE A ESTRUCTURA PLANA PARA FIJAR UN CONDUCTOR CALIBRE 4/0 AWG A ESTRUCTURA DE ACERO GALVANIZADO</v>
          </cell>
          <cell r="D787" t="str">
            <v>un</v>
          </cell>
          <cell r="E787">
            <v>35442</v>
          </cell>
        </row>
        <row r="788">
          <cell r="B788" t="str">
            <v>S8216</v>
          </cell>
          <cell r="C788" t="str">
            <v>CONECTOR DE UN CABLE PASANTE A ESTRUCTURA PLANA PARA FIJAR UN CONDUCTOR CALIBRE 1/0 AWG A ESTRUCTURA DE ACERO GALVANIZADO</v>
          </cell>
          <cell r="D788" t="str">
            <v>un</v>
          </cell>
          <cell r="E788">
            <v>24907</v>
          </cell>
        </row>
        <row r="789">
          <cell r="B789" t="str">
            <v>S8218</v>
          </cell>
          <cell r="C789" t="str">
            <v>CONECTOR DE UN CABLE PASANTE A ESTRUCTURA PLANA PARA FIJAR UN CONDUCTOR CALIBRE 4/0 AWG A ESTRUCTURA DE ACERO GALVANIZADO</v>
          </cell>
          <cell r="D789" t="str">
            <v>un</v>
          </cell>
          <cell r="E789">
            <v>35442</v>
          </cell>
        </row>
        <row r="790">
          <cell r="B790" t="str">
            <v>S8220</v>
          </cell>
          <cell r="C790" t="str">
            <v>CONECTOR TERMINAL A COMPRESIÓN PERNADO PARA CONECTAR UN CONDUCTOR CALIBRE 1/0 AWG A ESTRUCTURA DE ACERO GALVANIZADO O A BARRA DE TIERRA DE TABLERO</v>
          </cell>
          <cell r="D790" t="str">
            <v>un</v>
          </cell>
          <cell r="E790">
            <v>7935</v>
          </cell>
        </row>
        <row r="791">
          <cell r="B791" t="str">
            <v>S8222</v>
          </cell>
          <cell r="C791" t="str">
            <v>CONECTOR TERMINAL A COMPRESIÓN PERNADO PARA CONECTAR UN CONDUCTOR CALIBRE 4/0 AWG A ESTRUCTURA DE ACERO GALVANIZADO O A BARRA DE TIERRA DE TABLERO</v>
          </cell>
          <cell r="D791" t="str">
            <v>un</v>
          </cell>
          <cell r="E791">
            <v>12639</v>
          </cell>
        </row>
        <row r="792">
          <cell r="B792" t="str">
            <v>S8224</v>
          </cell>
          <cell r="C792" t="str">
            <v>CONECTORES PARA PUESTA A TIERRA DE BANDEJAS DE DOS CABLES PASANTES</v>
          </cell>
          <cell r="D792" t="str">
            <v>un</v>
          </cell>
          <cell r="E792">
            <v>4489</v>
          </cell>
        </row>
        <row r="793">
          <cell r="B793" t="str">
            <v>S8226</v>
          </cell>
          <cell r="C793" t="str">
            <v>CONECTORES PARA PUESTA A TIERRA DE BANDEJAS DE UN CABLE PASANTE</v>
          </cell>
          <cell r="D793" t="str">
            <v>un</v>
          </cell>
          <cell r="E793">
            <v>2245</v>
          </cell>
        </row>
        <row r="794">
          <cell r="B794" t="str">
            <v>S8228</v>
          </cell>
          <cell r="C794" t="str">
            <v>CONEXIÓN AL ACERO DE REFUERZO</v>
          </cell>
          <cell r="D794" t="str">
            <v>un</v>
          </cell>
          <cell r="E794">
            <v>86026</v>
          </cell>
        </row>
        <row r="795">
          <cell r="B795" t="str">
            <v>S8230</v>
          </cell>
          <cell r="C795" t="str">
            <v>CONJUNTO DE FUSIBLES RÁPIDOS Y CONVENCIONALES E INTERRUPTORES DE CONTROL CONFORMADO POR UNO DE CADA TIPO UTILIZADO.</v>
          </cell>
          <cell r="D795" t="str">
            <v>un</v>
          </cell>
          <cell r="E795">
            <v>4662456</v>
          </cell>
        </row>
        <row r="796">
          <cell r="B796" t="str">
            <v>S8232</v>
          </cell>
          <cell r="C796" t="str">
            <v>CONJUNTO DE INTERRUPTORES DEL TIPO CAJA MOLDEADA CONFORMADA POR UNO DE CADA TIPO UTILIZADO.</v>
          </cell>
          <cell r="D796" t="str">
            <v>un</v>
          </cell>
          <cell r="E796">
            <v>5180508</v>
          </cell>
        </row>
        <row r="797">
          <cell r="B797" t="str">
            <v>S8234</v>
          </cell>
          <cell r="C797" t="str">
            <v xml:space="preserve">DPS TIPO TOMA DOBLE CAT. A, 15 A, 125 V, NEMA 5-15R.  INCLUYE CAJA 15 X 15 CM NEMA 4 CON TAPA, ACCESORIOS DE INSTALACIÓN Y FIJACIÓN. MONTADO EN POSTE PARA ALIMENTACIÓN DE CÁMARA DE CCTV. </v>
          </cell>
          <cell r="D797" t="str">
            <v>un</v>
          </cell>
          <cell r="E797">
            <v>327526</v>
          </cell>
        </row>
        <row r="798">
          <cell r="B798" t="str">
            <v>S8236</v>
          </cell>
          <cell r="C798" t="str">
            <v>ELECTRODO DE COPPERWELD DE 5/8" DE DIÁMETRO Y LONGITUD 2400 MM.</v>
          </cell>
          <cell r="D798" t="str">
            <v>un</v>
          </cell>
          <cell r="E798">
            <v>115775</v>
          </cell>
        </row>
        <row r="799">
          <cell r="B799" t="str">
            <v>S8238</v>
          </cell>
          <cell r="C799" t="str">
            <v>GABINETE DE DISTRIBUCIÓN EN BAJA TENSIÓN, TRIFÁSICO, 208/120V, 5 HILOS, 150A, 10KA, 30 CIRCUITOS, CERRAMIENTO NEMA 4. INCLUYE TRANSFORMADOR SECO DE 30 KVA, 480-208/120V, AISLAMIENTO CLASE H, INCLUYE ADEMÁS, TOTALIZADORES E INTERRUPTORES AUTOMÁTICOS.</v>
          </cell>
          <cell r="D799" t="str">
            <v>un</v>
          </cell>
          <cell r="E799">
            <v>13984754</v>
          </cell>
        </row>
        <row r="800">
          <cell r="B800" t="str">
            <v>S8240</v>
          </cell>
          <cell r="C800" t="str">
            <v>GABINETE DE DISTRIBUCIÓN EN BAJA TENSIÓN, TRIFÁSICO, 208/120V, 5HILOS,  150A, 10KA, 10 CIRCUITOS TRIFÁSICOS, CERRAMIENTO NEMA 4. INCLUYE TRANSFORMADOR SECO DE 45KVA, 480-280/120V, AISLAMIENTO CLASE H, INCLUYE ADEMÁS, TOTALIZADORES E INTERRUPTORES AUTOMÁTICOS</v>
          </cell>
          <cell r="D800" t="str">
            <v>un</v>
          </cell>
          <cell r="E800">
            <v>28415925</v>
          </cell>
        </row>
        <row r="801">
          <cell r="B801" t="str">
            <v>S8242</v>
          </cell>
          <cell r="C801" t="str">
            <v>GABINETE DE DISTRIBUCIÓN EN BAJA TENSIÓN, TRIFÁSICO, 208/120V, 5HILOS,  150A, 10KA, 6 CIRCUITOS TRIFÁSICOS, CERRAMIENTO NEMA 4. INCLUYE TRANSFORMADOR SECO DE 45KVA, 480-280/120V, AISLAMIENTO CLASE H, INCLUYE ADEMÁS, TOTALIZADORES E INTERRUPTORES AUTOMÁTICOS</v>
          </cell>
          <cell r="D801" t="str">
            <v>un</v>
          </cell>
          <cell r="E801">
            <v>25935941</v>
          </cell>
        </row>
        <row r="802">
          <cell r="B802" t="str">
            <v>S8244</v>
          </cell>
          <cell r="C802" t="str">
            <v>GABINETE DE DISTRIBUCIÓN EN BAJA TENSIÓN, TRIFÁSICO, 208/120V, 5HILOS,  200A, 10KA, 10 CIRCUITOS TRIFÁSICOS, CERRAMIENTO NEMA 4. INCLUYE TRANSFORMADOR SECO DE 75KVA, 480-280/120V, AISLAMIENTO CLASE H, INCLUYE ADEMÁS, TOTALIZADORES E INTERRUPTORES AUTOMÁTICOS</v>
          </cell>
          <cell r="D802" t="str">
            <v>un</v>
          </cell>
          <cell r="E802">
            <v>32463295</v>
          </cell>
        </row>
        <row r="803">
          <cell r="B803" t="str">
            <v>S8246</v>
          </cell>
          <cell r="C803" t="str">
            <v>GABINETE DE DISTRIBUCIÓN EN BAJA TENSIÓN, TRIFÁSICO, 208/120V, 5HILOS,  400A, 10KA, 10 CIRCUITOS TRIFÁSICOS, CERRAMIENTO NEMA 4. INCLUYE TRANSFORMADOR SECO DE 112,5KVA, 480-280/120V, AISLAMIENTO CLASE H, INCLUYE ADEMÁS, TOTALIZADORES E INTERRUPTORES AUTOMATICOS</v>
          </cell>
          <cell r="D803" t="str">
            <v>un</v>
          </cell>
          <cell r="E803">
            <v>36243606</v>
          </cell>
        </row>
        <row r="804">
          <cell r="B804" t="str">
            <v>S8248</v>
          </cell>
          <cell r="C804" t="str">
            <v>GABINETE DE DPS. INCLUYE DPS CLASE "C", 50 KA POR MODO, BIFÁSICO, 4 HILOS, 208V/120V, MCOV: 150V L-N. 4 MODOS DE PROTECCIÓN, CABLEADO, GABINETE NEMA 12, MARCACIÓN Y DEMÁS ACCESORIOS DE INSTALACIÓN.</v>
          </cell>
          <cell r="D804" t="str">
            <v>un</v>
          </cell>
          <cell r="E804">
            <v>5557813</v>
          </cell>
        </row>
        <row r="805">
          <cell r="B805" t="str">
            <v>S8250</v>
          </cell>
          <cell r="C805" t="str">
            <v>GABINETE DE DPS. INCLUYE DPS CLASE "C", 80 KA POR MODO, BIFÁSICO, 4 HILOS, 208V/120V, MCOV: 150V L-N. 4 MODOS DE PROTECCIÓN, CABLEADO, GABINETE NEMA 12, MARCACIÓN Y DEMÁS ACCESORIOS DE INSTALACIÓN.</v>
          </cell>
          <cell r="D805" t="str">
            <v>un</v>
          </cell>
          <cell r="E805">
            <v>6732934</v>
          </cell>
        </row>
        <row r="806">
          <cell r="B806" t="str">
            <v>S8252</v>
          </cell>
          <cell r="C806" t="str">
            <v>GABINETE DE DPS. INCLUYE DPS CLASE "C", 80 KA POR MODO, TRIFÁSICO, 5 HILOS, DE CUATRO MODOS DIRECTOS Y 3 INDIRECTOS, 208V/120V, 6KV., INTERRUPTOR MINIATURA TRIFÁSICO DE 30A, CABLEADO, GABINETE NEMA 12, MARCACIÓN Y DEMÁS ACCESORIOS DE INSTALACIÓN.</v>
          </cell>
          <cell r="D806" t="str">
            <v>un</v>
          </cell>
          <cell r="E806">
            <v>8851712</v>
          </cell>
        </row>
        <row r="807">
          <cell r="B807" t="str">
            <v>S8254</v>
          </cell>
          <cell r="C807" t="str">
            <v>GABINETE DE DPS. INCLUYE DPS CLASE "C", 80 KA POR MODO, TRIFÁSICO, 5 HILOS, DE CUATRO MODOS DIRECTOS Y 3 INDIRECTOS, 480V/277V, 6KV., INTERRUPTOR MINIATURA TRIFÁSICO DE 30A, CABLEADO, GABINETE NEMA 12, MARCACIÓN Y DEMÁS ACCESORIOS DE INSTALACIÓN.</v>
          </cell>
          <cell r="D807" t="str">
            <v>un</v>
          </cell>
          <cell r="E807">
            <v>10275614</v>
          </cell>
        </row>
        <row r="808">
          <cell r="B808" t="str">
            <v>S8256</v>
          </cell>
          <cell r="C808" t="str">
            <v>INSPECCIONES Y PRUEBAS - CERTIFICACIÓN RETIE</v>
          </cell>
          <cell r="D808" t="str">
            <v>gl</v>
          </cell>
          <cell r="E808">
            <v>34625790</v>
          </cell>
        </row>
        <row r="809">
          <cell r="B809" t="str">
            <v>S8258</v>
          </cell>
          <cell r="C809" t="str">
            <v>INTERRUPTOR MANUAL DE UNA O DOS PALANCAS, 15 A, 120 V. PARA TRABAJO PESADO</v>
          </cell>
          <cell r="D809" t="str">
            <v>un</v>
          </cell>
          <cell r="E809">
            <v>55255</v>
          </cell>
        </row>
        <row r="810">
          <cell r="B810" t="str">
            <v>S8260</v>
          </cell>
          <cell r="C810" t="str">
            <v>JUEGO DE TARJETAS DE CONTROL CONFORMADO POR UNO DE CADA TIPO.</v>
          </cell>
          <cell r="D810" t="str">
            <v>un</v>
          </cell>
          <cell r="E810">
            <v>6734660</v>
          </cell>
        </row>
        <row r="811">
          <cell r="B811" t="str">
            <v>S8262</v>
          </cell>
          <cell r="C811" t="str">
            <v xml:space="preserve">LÍNEA AÉREA BIFÁSICA EN CONDUCTOR CUÁDRUPLEX DE ALUMINIO CALIBRE 10 AWG, AISLADOS EN POLIETILENO TERMOPLÁSTICO (PE), 600V, CABLEADOS ENTRE SÍ CON UN CONDUCTOR NEUTRO PORTANTE EN ACSR, PROVISTA DE TODOS LOS ACCESORIOS DE INSTALACIÓN, CONJUNTO DE EMPALME A COMPRESIÓN, CONJUNTO DE REPARACIÓN A COMPRESIÓN O PREFORMADO Y DEMÁS HERRAJES MISCELÁNEOS </v>
          </cell>
          <cell r="D811" t="str">
            <v>m</v>
          </cell>
          <cell r="E811">
            <v>25965</v>
          </cell>
        </row>
        <row r="812">
          <cell r="B812" t="str">
            <v>S8264</v>
          </cell>
          <cell r="C812" t="str">
            <v>LÍNEA AÉREA BIFÁSICA EN CONDUCTOR TRÍPLEX DE ALUMINIO CALIBRE 6 AWG, AISLADOS EN POLIETILENO TERMOPLÁSTICO (PE), 600 V, CABLEADOS ENTRE SÍ CON UN CONDUCTOR NEUTRO PORTANTE EN ACSR, PROVISTA DE TODOS LOS ACCESORIOS DE INSTALACIÓN, CONJUNTO DE EMPALME A COMPRESIÓN</v>
          </cell>
          <cell r="D812" t="str">
            <v>m</v>
          </cell>
          <cell r="E812">
            <v>25965</v>
          </cell>
        </row>
        <row r="813">
          <cell r="B813" t="str">
            <v>S8266</v>
          </cell>
          <cell r="C813" t="str">
            <v xml:space="preserve">LUMINANCÍMETRO SFLINT CON ALIMENTACIÓN 220V, 60HZ. </v>
          </cell>
          <cell r="D813" t="str">
            <v>un</v>
          </cell>
          <cell r="E813">
            <v>25178827</v>
          </cell>
        </row>
        <row r="814">
          <cell r="B814" t="str">
            <v>S8268</v>
          </cell>
          <cell r="C814" t="str">
            <v>LUMINARIA FLUORESCENTE, 2X32W, 120V, CON BALASTRO ELECTRÓNICO, ADECUADA PARA SOBREPONER O DESCOLGAR, PROVISTA DE PANTALLA ACRÍLICA, INCLUYE CAJA METÁLICA Y TOMA.</v>
          </cell>
          <cell r="D814" t="str">
            <v>un</v>
          </cell>
          <cell r="E814">
            <v>450937</v>
          </cell>
        </row>
        <row r="815">
          <cell r="B815" t="str">
            <v>S8270</v>
          </cell>
          <cell r="C815" t="str">
            <v>LUMINARIA INDUSTRIAL CON BOMBILLA DE ALTA PRESIÓN DE SODIO, DE 100 W, 480 V, 60 HZ, IP 65 EN TODO EL COMPARTIMIENTO, DE ALTO FACTOR DE POTENCIA CON SELLO CE (INCLUYE ARRANCADOR DE TIPO INDEPENDIENTE TEMPORIZADO, BOMBILLA TWINARC, BALASTO CON TW =130°). TIPO A</v>
          </cell>
          <cell r="D815" t="str">
            <v>un</v>
          </cell>
          <cell r="E815">
            <v>553909</v>
          </cell>
        </row>
        <row r="816">
          <cell r="B816" t="str">
            <v>S8272</v>
          </cell>
          <cell r="C816" t="str">
            <v>LUMINARIA INDUSTRIAL CON BOMBILLA DE ALTA PRESIÓN DE SODIO, DE 150 W, 480 V, 60 HZ, IP 65 EN TODO EL COMPARTIMIENTO, DE ALTO FACTOR DE POTENCIA CON SELLO CE (INCLUYE ARRANCADOR DE TIPO INDEPENDIENTE TEMPORIZADO, BOMBILLA TWINARC, BALASTO CON TW =130°). TIPO C</v>
          </cell>
          <cell r="D816" t="str">
            <v>un</v>
          </cell>
          <cell r="E816">
            <v>625960</v>
          </cell>
        </row>
        <row r="817">
          <cell r="B817" t="str">
            <v>S8274</v>
          </cell>
          <cell r="C817" t="str">
            <v>LUMINARIA INDUSTRIAL CON BOMBILLA DE ALTA PRESIÓN DE SODIO, DE 400 W, 480 V, 60 HZ, IP 65 EN TODO EL COMPARTIMIENTO, DE ALTO FACTOR DE POTENCIA CON SELLO CE (INCLUYE ARRANCADOR DE TIPO INDEPENDIENTE TEMPORIZADO, BOMBILLA TWINARC, BALASTO CON TW =130°). TIPO B</v>
          </cell>
          <cell r="D817" t="str">
            <v>un</v>
          </cell>
          <cell r="E817">
            <v>664986</v>
          </cell>
        </row>
        <row r="818">
          <cell r="B818" t="str">
            <v>S8276</v>
          </cell>
          <cell r="C818" t="str">
            <v>LUMINARIA TIPO ALUMBRADO PÚBLICO, COMPLETA, CON BOMBILLAS DE ALTA PRESIÓN DE SODIO DE 150 W, 208 V, CON CONTROL FOTOELÉCTRICO INDIVIDUAL, PARA MONTAJE HORIZONTAL Y SU FORMA PRESENTARÁ POCA RESISTENCIA A LA PRESIÓN DEL VIENTO; CERRADAS Y DE REPARTO ASIMÉTRICO</v>
          </cell>
          <cell r="D818" t="str">
            <v>un</v>
          </cell>
          <cell r="E818">
            <v>849045</v>
          </cell>
        </row>
        <row r="819">
          <cell r="B819" t="str">
            <v>S8278</v>
          </cell>
          <cell r="C819" t="str">
            <v xml:space="preserve">LUMINARIA TIPO ALUMBRADO PÚBLICO, COMPLETA, CON BOMBILLAS DE ALTA PRESIÓN DE SODIO DE 150 W, 208 V, CON CONTROL FOTOELÉCTRICO INDIVIDUAL, PARA MONTAJE HORIZONTAL Y SU FORMA PRESENTARÁ POCA RESISTENCIA A LA PRESIÓN DEL VIENTO; CERRADAS Y DE REPARTO ASIMÉTRICO, INCLUYE BRAZO DE 1.5 M, CABLE DE CONEXIÓN Y ACCESORIOS DE INSTALACIÓN. </v>
          </cell>
          <cell r="D819" t="str">
            <v>un</v>
          </cell>
          <cell r="E819">
            <v>849045</v>
          </cell>
        </row>
        <row r="820">
          <cell r="B820" t="str">
            <v>S8280</v>
          </cell>
          <cell r="C820" t="str">
            <v xml:space="preserve">LUMINARIA TIPO ALUMBRADO PÚBLICO, COMPLETA, CON BOMBILLAS DE ALTA PRESIÓN DE SODIO DE 150 W, 480 V, CON CONTROL FOTOELÉCTRICO INDIVIDUAL, PARA MONTAJE HORIZONTAL Y SU FORMA PRESENTARÁ POCA RESISTENCIA A LA PRESIÓN DEL VIENTO; CERRADAS Y DE REPARTO ASIMÉTRICO, INCLUYE BRAZO DE 1,5 M, CABLE DE CONEXIÓN Y ACCESORIOS DE INSTALACIÓN. </v>
          </cell>
          <cell r="D820" t="str">
            <v>un</v>
          </cell>
          <cell r="E820">
            <v>849045</v>
          </cell>
        </row>
        <row r="821">
          <cell r="B821" t="str">
            <v>S8282</v>
          </cell>
          <cell r="C821" t="str">
            <v xml:space="preserve">LUMINARIA TIPO ALUMBRADO PÚBLICO, COMPLETA, CON BOMBILLAS DE ALTA PRESIÓN DE SODIO DE 250 W, 208 V, CON CONTROL FOTOELÉCTRICO INDIVIDUAL, PARA MONTAJE HORIZONTAL Y SU FORMA PRESENTARÁ POCA RESISTENCIA A LA PRESIÓN DEL VIENTO; CERRADAS Y DE REPARTO ASIMÉTRICO, INCLUYE BRAZO DE 1.5 M, CABLE DE CONEXIÓN Y ACCESORIOS DE INSTALACIÓN. </v>
          </cell>
          <cell r="D821" t="str">
            <v>un</v>
          </cell>
          <cell r="E821">
            <v>210749</v>
          </cell>
        </row>
        <row r="822">
          <cell r="B822" t="str">
            <v>S8284</v>
          </cell>
          <cell r="C822" t="str">
            <v>LUMINARIA TIPO ALUMBRADO PÚBLICO, COMPLETA, CON BOMBILLAS DE ALTA PRESIÓN DE SODIO DE 250 W, 240 V, CON CONTROL FOTOELÉCTRICO INDIVIDUAL, PARA MONTAJE HORIZONTAL Y SU FORMA PRESENTARÁ POCA RESISTENCIA A LA PRESIÓN DEL VIENTO; CERRADAS Y DE REPARTO ASIMÉTRICO</v>
          </cell>
          <cell r="D822" t="str">
            <v>un</v>
          </cell>
          <cell r="E822">
            <v>210749</v>
          </cell>
        </row>
        <row r="823">
          <cell r="B823" t="str">
            <v>S8286</v>
          </cell>
          <cell r="C823" t="str">
            <v>LUMINARIA TIPO ALUMBRADO PÚBLICO, DE ALTA PRESIÓN DE SODIO, 250W, 480V,  CON FOTOCONTROL INDIVIDUAL Y ELEMENTOS DE FIJACIÓN Y DE CONEXIÓN</v>
          </cell>
          <cell r="D823" t="str">
            <v>un</v>
          </cell>
          <cell r="E823">
            <v>1009725</v>
          </cell>
        </row>
        <row r="824">
          <cell r="B824" t="str">
            <v>S8288</v>
          </cell>
          <cell r="C824" t="str">
            <v>LUMINARIA TIPO REFLECTOR CON BOMBILLA DE ALTA PRESIÓN DE SODIO DE 250W, 208 VC.A. CON HAZ TIPO NEMA 7HX6V, HERMETICA IP65,ADECUADA PARA INSTALAR EN MURO O ROCA. INCLUYE ELEMENTOS DE CONEXIÓN, FIJACIÓN Y DEMÁS ACCESORIOS PARA SU CORRECTA INSTALACIÓN.</v>
          </cell>
          <cell r="D824" t="str">
            <v>un</v>
          </cell>
          <cell r="E824">
            <v>1009725</v>
          </cell>
        </row>
        <row r="825">
          <cell r="B825" t="str">
            <v>S8290</v>
          </cell>
          <cell r="C825" t="str">
            <v>MEDIDORES DE CO DEL TIPO DE DETECCIÓN DE CELDA ELECTROQUÍMICA, CON RANGO DE 0-250 PPM, CON PRECISIÓN DE 5 PPM, IP-65, CON SALIDA DE 4-20 MA.  110VCA, 60 HZ. PARA CONECTAR AL TABLERO DE CONTROL DEL VENTILADOR</v>
          </cell>
          <cell r="D825" t="str">
            <v>un</v>
          </cell>
          <cell r="E825">
            <v>2058551</v>
          </cell>
        </row>
        <row r="826">
          <cell r="B826" t="str">
            <v>S8292</v>
          </cell>
          <cell r="C826" t="str">
            <v>MEDIDORES DE OPACIDAD DEL TIPO DE DETECCIÓN ELECTROÓPTICA, CON RANGO DE 0 A 0,015 M-1, CON PRECISIÓN DE ±1.4% DE LA MEDIDA, IP-65, CON SALIDA DE 4-20 MA.  110VCA, 60 HZ. PARA CONECTAR AL TABLERO DE CONTROL DEL VENTILADOR</v>
          </cell>
          <cell r="D826" t="str">
            <v>un</v>
          </cell>
          <cell r="E826">
            <v>3676741</v>
          </cell>
        </row>
        <row r="827">
          <cell r="B827" t="str">
            <v>S8294</v>
          </cell>
          <cell r="C827" t="str">
            <v>NORMA RA2-026</v>
          </cell>
          <cell r="D827" t="str">
            <v>un</v>
          </cell>
          <cell r="E827">
            <v>3824419</v>
          </cell>
        </row>
        <row r="828">
          <cell r="B828" t="str">
            <v>S8296</v>
          </cell>
          <cell r="C828" t="str">
            <v>NORMA RA4-001</v>
          </cell>
          <cell r="D828" t="str">
            <v>un</v>
          </cell>
          <cell r="E828">
            <v>65258</v>
          </cell>
        </row>
        <row r="829">
          <cell r="B829" t="str">
            <v>S8298</v>
          </cell>
          <cell r="C829" t="str">
            <v>NORMA RA4-002</v>
          </cell>
          <cell r="D829" t="str">
            <v>un</v>
          </cell>
          <cell r="E829">
            <v>64803</v>
          </cell>
        </row>
        <row r="830">
          <cell r="B830" t="str">
            <v>S8300</v>
          </cell>
          <cell r="C830" t="str">
            <v>NORMA RA4-003</v>
          </cell>
          <cell r="D830" t="str">
            <v>un</v>
          </cell>
          <cell r="E830">
            <v>66626</v>
          </cell>
        </row>
        <row r="831">
          <cell r="B831" t="str">
            <v>S8302</v>
          </cell>
          <cell r="C831" t="str">
            <v>NORMA RA5-202</v>
          </cell>
          <cell r="D831" t="str">
            <v>un</v>
          </cell>
          <cell r="E831">
            <v>767672</v>
          </cell>
        </row>
        <row r="832">
          <cell r="B832" t="str">
            <v>S8304</v>
          </cell>
          <cell r="C832" t="str">
            <v>NORMA RA5-203</v>
          </cell>
          <cell r="D832" t="str">
            <v>un</v>
          </cell>
          <cell r="E832">
            <v>364150</v>
          </cell>
        </row>
        <row r="833">
          <cell r="B833" t="str">
            <v>S8306</v>
          </cell>
          <cell r="C833" t="str">
            <v>NORMA RA5-221</v>
          </cell>
          <cell r="D833" t="str">
            <v>un</v>
          </cell>
          <cell r="E833">
            <v>1502006</v>
          </cell>
        </row>
        <row r="834">
          <cell r="B834" t="str">
            <v>S8308</v>
          </cell>
          <cell r="C834" t="str">
            <v>NORMA RA6-001</v>
          </cell>
          <cell r="D834" t="str">
            <v>un</v>
          </cell>
          <cell r="E834">
            <v>305017</v>
          </cell>
        </row>
        <row r="835">
          <cell r="B835" t="str">
            <v>S8310</v>
          </cell>
          <cell r="C835" t="str">
            <v>NORMA RA6-002</v>
          </cell>
          <cell r="D835" t="str">
            <v>un</v>
          </cell>
          <cell r="E835">
            <v>459222</v>
          </cell>
        </row>
        <row r="836">
          <cell r="B836" t="str">
            <v>S8312</v>
          </cell>
          <cell r="C836" t="str">
            <v>PARARRAYOS TIPO PUNTA DE FRANKLIN, DE 1M DE LONGITUD, PROVISTOS DE ACCESORIOS DE SOPORTE Y DE CONEXIÓN.</v>
          </cell>
          <cell r="D836" t="str">
            <v>un</v>
          </cell>
          <cell r="E836">
            <v>115842</v>
          </cell>
        </row>
        <row r="837">
          <cell r="B837" t="str">
            <v>S8314</v>
          </cell>
          <cell r="C837" t="str">
            <v>POSTE DE CONCRETO DE 14 M, REDONDO, DE ACUERDO A LAS NORMAS DE EMPRESAS PÚBLICAS DE MEDELLÍN</v>
          </cell>
          <cell r="D837" t="str">
            <v>m</v>
          </cell>
          <cell r="E837">
            <v>4462290</v>
          </cell>
        </row>
        <row r="838">
          <cell r="B838" t="str">
            <v>S8316</v>
          </cell>
          <cell r="C838" t="str">
            <v>POSTE DE CONCRETO DE 9 M, OCTOGONAL DE ACUERDO A LAS NORMAS DE EMPRESAS PÚBLICAS DE MEDELLÍN</v>
          </cell>
          <cell r="D838" t="str">
            <v>un</v>
          </cell>
          <cell r="E838">
            <v>1628291</v>
          </cell>
        </row>
        <row r="839">
          <cell r="B839" t="str">
            <v>S8318</v>
          </cell>
          <cell r="C839" t="str">
            <v>POSTE DE CONCRETO OCTOGONAL DE 12 M, 750KG, CON UN BRAZO METÁLICO 52 -20 PARA LUMINARIA DE A.P. INCLUYE MATERIALES DE ANCLAJE</v>
          </cell>
          <cell r="D839" t="str">
            <v>un</v>
          </cell>
          <cell r="E839">
            <v>3558611</v>
          </cell>
        </row>
        <row r="840">
          <cell r="B840" t="str">
            <v>S8320</v>
          </cell>
          <cell r="C840" t="str">
            <v>POSTE DE CONCRETO REFORZADO DE 12 M, DE ACUERDO A LAS NORMAS DE EMPRESAS PÚBLICAS DE MEDELLÍN</v>
          </cell>
          <cell r="D840" t="str">
            <v>un</v>
          </cell>
          <cell r="E840">
            <v>3495776</v>
          </cell>
        </row>
        <row r="841">
          <cell r="B841" t="str">
            <v>S8322</v>
          </cell>
          <cell r="C841" t="str">
            <v>POSTE DE CONCRETO REFORZADO DE 9 M, DE ACUERDO A LAS NORMAS DE EMPRESAS PÚBLICAS DE MEDELLÍN</v>
          </cell>
          <cell r="D841" t="str">
            <v>un</v>
          </cell>
          <cell r="E841">
            <v>1628291</v>
          </cell>
        </row>
        <row r="842">
          <cell r="B842" t="str">
            <v>S8324</v>
          </cell>
          <cell r="C842" t="str">
            <v>POSTE METALICO DE 11,8 M, DE ACUERDO A LAS NORMAS DE EMPRESAS PÚBLICAS DE MEDELLÍN</v>
          </cell>
          <cell r="D842" t="str">
            <v>un</v>
          </cell>
          <cell r="E842">
            <v>5439601</v>
          </cell>
        </row>
        <row r="843">
          <cell r="B843" t="str">
            <v>S8326</v>
          </cell>
          <cell r="C843" t="str">
            <v>POSTE METÁLICO DE 12 M, DE ACUERDO A LA NORMA RA7-037 DE EMPRESAS PÚBLICAS DE MEDELLÍN</v>
          </cell>
          <cell r="D843" t="str">
            <v>un</v>
          </cell>
          <cell r="E843">
            <v>5560513</v>
          </cell>
        </row>
        <row r="844">
          <cell r="B844" t="str">
            <v>S8328</v>
          </cell>
          <cell r="C844" t="str">
            <v>SALIDA ELÉCTRICA PARA ALUMBRADO Y TOMAS INTERIORES, INCLUYE: CONDUCTORES AISLADOS PARA 600V, TUBERÍA PVC  DE 3/4" DE DIÁMETRO, CAJAS Y ACCESORIOS DE  UNIÓN Y DE SOPORTE.</v>
          </cell>
          <cell r="D844" t="str">
            <v>un</v>
          </cell>
          <cell r="E844">
            <v>130465</v>
          </cell>
        </row>
        <row r="845">
          <cell r="B845" t="str">
            <v>S8330</v>
          </cell>
          <cell r="C845" t="str">
            <v>SUMINISTRO DE UPS DE 1000 VA,  MONOFÁSICA, CON BATERIA, CABLEADO DE ALIMENTACIÓN</v>
          </cell>
          <cell r="D845" t="str">
            <v>un</v>
          </cell>
          <cell r="E845">
            <v>6037440</v>
          </cell>
        </row>
        <row r="846">
          <cell r="B846" t="str">
            <v>S8332</v>
          </cell>
          <cell r="C846" t="str">
            <v>SUMINISTRO DE UPS DE 6 KVA, ONLINE, BIFÁSICA, F.P. 0.8, CON BATERIAS, PROTECCIONES, CABLEADO DE ALIMENTACIÓN Y LLAVE SELECTORA DE 3 POSICIONES.</v>
          </cell>
          <cell r="D846" t="str">
            <v>un</v>
          </cell>
          <cell r="E846">
            <v>12950284</v>
          </cell>
        </row>
        <row r="847">
          <cell r="B847" t="str">
            <v>S8334</v>
          </cell>
          <cell r="C847" t="str">
            <v>SUMINISTRO E INSTALACIÓN DE ACOMETIDA A TABLERO ELÉCTRICO PARA ALUMBRADO, TA1, EN CONDUCTORES DE COBRE AISLADO, (4X1/0 + 1X1/0) AWG,  XLPE.  INCLUYE CONDUCTORES, CONEXIONES,  ACCESORIOS DE MONTAJE, ELEMENTOS DE CONEXIÓN Y DE MARCACIÓN.</v>
          </cell>
          <cell r="D847" t="str">
            <v>m</v>
          </cell>
          <cell r="E847">
            <v>263411</v>
          </cell>
        </row>
        <row r="848">
          <cell r="B848" t="str">
            <v>S8336</v>
          </cell>
          <cell r="C848" t="str">
            <v>SUMINISTRO E INSTALACIÓN DE ACOMETIDA A TABLERO ELÉCTRICO PARA ALUMBRADO, TAEN, EN CONDUCTORES DE COBRE AISLADO, (4X2 + 1X4) AWG.  INCLUYE CONDUCTORES, CONEXIONES,  ACCESORIOS DE MONTAJE, ELEMENTOS DE CONEXIÓN Y DE MARCACIÓN.</v>
          </cell>
          <cell r="D848" t="str">
            <v>m</v>
          </cell>
          <cell r="E848">
            <v>153103</v>
          </cell>
        </row>
        <row r="849">
          <cell r="B849" t="str">
            <v>S8338</v>
          </cell>
          <cell r="C849" t="str">
            <v>SUMINISTRO E INSTALACIÓN DE ACOMETIDA A TABLERO ELÉCTRICO PARA ALUMBRADO, TAGN, EN CONDUCTORES DE COBRE AISLADO, (4X2 + 1X4) AWG.  INCLUYE CONDUCTORES, CONEXIONES,  ACCESORIOS DE MONTAJE, ELEMENTOS DE CONEXIÓN Y DE MARCACIÓN.</v>
          </cell>
          <cell r="D849" t="str">
            <v>m</v>
          </cell>
          <cell r="E849">
            <v>153103</v>
          </cell>
        </row>
        <row r="850">
          <cell r="B850" t="str">
            <v>S8340</v>
          </cell>
          <cell r="C850" t="str">
            <v>SUMINISTRO E INSTALACIÓN DE ACOMETIDA A TABLERO ELÉCTRICO PARA ALUMBRADO, TAPCN Y TAPCS, EN CONDUCTORES DE COBRE AISLADO, (4X2 + 1X4) AWG,  XLPE.  INCLUYE CONDUCTORES, CONEXIONES,  ACCESORIOS DE MONTAJE, ELEMENTOS DE CONEXIÓN Y DE MARCACIÓN.</v>
          </cell>
          <cell r="D850" t="str">
            <v>m</v>
          </cell>
          <cell r="E850">
            <v>153103</v>
          </cell>
        </row>
        <row r="851">
          <cell r="B851" t="str">
            <v>S8342</v>
          </cell>
          <cell r="C851" t="str">
            <v>SUMINISTRO E INSTALACIÓN DE ACOMETIDA A TABLERO ELÉCTRICO PARA ALUMBRADO, TAPPN, EN CONDUCTORES DE COBRE AISLADO, (4X1/0 + 1X2) AWG.  INCLUYE CONDUCTORES, CONEXIONES,  ACCESORIOS DE MONTAJE, ELEMENTOS DE CONEXIÓN Y DE MARCACIÓN.</v>
          </cell>
          <cell r="D851" t="str">
            <v>m</v>
          </cell>
          <cell r="E851">
            <v>245345</v>
          </cell>
        </row>
        <row r="852">
          <cell r="B852" t="str">
            <v>S8344</v>
          </cell>
          <cell r="C852" t="str">
            <v>SUMINISTRO E INSTALACIÓN DE ACOMETIDA A TABLERO ELÉCTRICO PARA ALUMBRADO, TAPTN Y TAPTS, EN CONDUCTORES DE COBRE AISLADO, (4X1/0 + 1X2) AWG,  XLPE.  INCLUYE CONDUCTORES, CONEXIONES,  ACCESORIOS DE MONTAJE, ELEMENTOS DE CONEXIÓN Y DE MARCACIÓN.</v>
          </cell>
          <cell r="D852" t="str">
            <v>m</v>
          </cell>
          <cell r="E852">
            <v>243219</v>
          </cell>
        </row>
        <row r="853">
          <cell r="B853" t="str">
            <v>S8346</v>
          </cell>
          <cell r="C853" t="str">
            <v>SUMINISTRO E INSTALACIÓN DE ACOMETIDA A TABLEROS DE INTERRUPTORES AUTOMÁTICOS TB1 Y TB3, EN CONDUCTORES DE COBRE AISLADO, (2X10 + 2X12) AWG.  INCLUYE CONDUCTORES, CONEXIONES,  ACCESORIOS DE MONTAJE, ELEMENTOS DE CONEXIÓN Y DE MARCACIÓN.</v>
          </cell>
          <cell r="D853" t="str">
            <v>m</v>
          </cell>
          <cell r="E853">
            <v>22636</v>
          </cell>
        </row>
        <row r="854">
          <cell r="B854" t="str">
            <v>S8348</v>
          </cell>
          <cell r="C854" t="str">
            <v>SUMINISTRO E INSTALACIÓN DE ACOMETIDA A TABLEROS DE INTERRUPTORES AUTOMÁTICOS TB2 Y TB4, EN CONDUCTORES DE COBRE AISLADO, (2X1/0 + 1X2 + 1X4) AWG.  INCLUYE CONDUCTORES, CONEXIONES,  ACCESORIOS DE MONTAJE, ELEMENTOS DE CONEXIÓN Y DE MARCACIÓN.</v>
          </cell>
          <cell r="D854" t="str">
            <v>m</v>
          </cell>
          <cell r="E854">
            <v>159935</v>
          </cell>
        </row>
        <row r="855">
          <cell r="B855" t="str">
            <v>S8350</v>
          </cell>
          <cell r="C855" t="str">
            <v>SUMINISTRO E INSTALACIÓN DE APLIQUE AHORRADOR DECORATIVO DE 26W, 120VCA,  PARA INSTALAR EN FACHADA</v>
          </cell>
          <cell r="D855" t="str">
            <v>un</v>
          </cell>
          <cell r="E855">
            <v>88628</v>
          </cell>
        </row>
        <row r="856">
          <cell r="B856" t="str">
            <v>S8352</v>
          </cell>
          <cell r="C856" t="str">
            <v>SUMINISTRO E INSTALACIÓN DE APLIQUE AHORRADOR DECORATIVO DE 26W, 120VCA., PARA INSTALAR EN FACHADA, CON BOMBILLA</v>
          </cell>
          <cell r="D856" t="str">
            <v>un</v>
          </cell>
          <cell r="E856">
            <v>88628</v>
          </cell>
        </row>
        <row r="857">
          <cell r="B857" t="str">
            <v>S8354</v>
          </cell>
          <cell r="C857" t="str">
            <v>SUMINISTRO E INSTALACIÓN DE APLIQUE AHORRADOR DECORATIVO EXTERIOR, FLUORESCENTE, 26 W, 120 V C.A., PARA INSTALAR EN FACHADA, CON BOMBILLA.</v>
          </cell>
          <cell r="D857" t="str">
            <v>un</v>
          </cell>
          <cell r="E857">
            <v>130705</v>
          </cell>
        </row>
        <row r="858">
          <cell r="B858" t="str">
            <v>S8356</v>
          </cell>
          <cell r="C858" t="str">
            <v>SUMINISTRO E INSTALACIÓN DE APLIQUE AHORRADOR FLUORESCENTE DE 26W, 120VCA,  PARA INSTALAR EN MURO CON PLAFÓN</v>
          </cell>
          <cell r="D858" t="str">
            <v>un</v>
          </cell>
          <cell r="E858">
            <v>130705</v>
          </cell>
        </row>
        <row r="859">
          <cell r="B859" t="str">
            <v>S8358</v>
          </cell>
          <cell r="C859" t="str">
            <v>SUMINISTRO E INSTALACIÓN DE APLIQUE DE PARED CON PLAFÓN, "TIPO E", AHORRADOR FLUORESCENTE DE 26W, 120VCA, CON BOMBILLA.</v>
          </cell>
          <cell r="D859" t="str">
            <v>un</v>
          </cell>
          <cell r="E859">
            <v>130705</v>
          </cell>
        </row>
        <row r="860">
          <cell r="B860" t="str">
            <v>S8360</v>
          </cell>
          <cell r="C860" t="str">
            <v>SUMINISTRO E INSTALACIÓN DE APLIQUE DE PARED CON PLAFÓN, AHORRADOR FLUORESCENTE DE 26 W, 120 V C.A., CON BOMBILLA</v>
          </cell>
          <cell r="D860" t="str">
            <v>un</v>
          </cell>
          <cell r="E860">
            <v>130705</v>
          </cell>
        </row>
        <row r="861">
          <cell r="B861" t="str">
            <v>S8362</v>
          </cell>
          <cell r="C861" t="str">
            <v>SUMINISTRO E INSTALACIÓN DE CAJA DE DISTRIBUCIÓN DE CONCRETO PARA ENERGÍA. NORMA RS3-015 DE EPM. INCLUYE LA EXCAVACIÓN Y LOS DRENAJES</v>
          </cell>
          <cell r="D861" t="str">
            <v>un</v>
          </cell>
          <cell r="E861">
            <v>251323</v>
          </cell>
        </row>
        <row r="862">
          <cell r="B862" t="str">
            <v>S8364</v>
          </cell>
          <cell r="C862" t="str">
            <v>SUMINISTRO E INSTALACIÓN DE CAJA DE DISTRIBUCIÓN DE CONCRETO PARA ENERGÍA. NORMA RS3-016 DE EPM. INCLUYE LA EXCAVACIÓN Y LOS DRENAJES</v>
          </cell>
          <cell r="D862" t="str">
            <v>un</v>
          </cell>
          <cell r="E862">
            <v>639187</v>
          </cell>
        </row>
        <row r="863">
          <cell r="B863" t="str">
            <v>S8366</v>
          </cell>
          <cell r="C863" t="str">
            <v>SUMINISTRO E INSTALACIÓN DE CAJAS DE PASO METÁLICAS, CON TAPA, CERRAMIENTO NEMA 4, DE 15X15X8</v>
          </cell>
          <cell r="D863" t="str">
            <v>un</v>
          </cell>
          <cell r="E863">
            <v>147221</v>
          </cell>
        </row>
        <row r="864">
          <cell r="B864" t="str">
            <v>S8368</v>
          </cell>
          <cell r="C864" t="str">
            <v>SUMINISTRO E INSTALACIÓN DE CAJAS DE PASO METÁLICAS, CON TAPA, CERRAMIENTO NEMA 4, DE 20X20X12</v>
          </cell>
          <cell r="D864" t="str">
            <v>un</v>
          </cell>
          <cell r="E864">
            <v>221122</v>
          </cell>
        </row>
        <row r="865">
          <cell r="B865" t="str">
            <v>S8370</v>
          </cell>
          <cell r="C865" t="str">
            <v>SUMINISTRO E INSTALACIÓN DE CAJAS DE PASO, EN PVC, CON TAPA, DE 4X4"</v>
          </cell>
          <cell r="D865" t="str">
            <v>un</v>
          </cell>
          <cell r="E865">
            <v>4104</v>
          </cell>
        </row>
        <row r="866">
          <cell r="B866" t="str">
            <v>S8372</v>
          </cell>
          <cell r="C866" t="str">
            <v>SUMINISTRO E INSTALACIÓN DE CONDUCTORES MONOPOLARES DE COBRE, AISLADOS PARA 600 V,  CALIBRE NO 10 AWG</v>
          </cell>
          <cell r="D866" t="str">
            <v>m</v>
          </cell>
          <cell r="E866">
            <v>6394</v>
          </cell>
        </row>
        <row r="867">
          <cell r="B867" t="str">
            <v>S8374</v>
          </cell>
          <cell r="C867" t="str">
            <v>SUMINISTRO E INSTALACIÓN DE CONDUCTORES MONOPOLARES DE COBRE, AISLADOS PARA 600 V,  CALIBRE NO 12 AWG</v>
          </cell>
          <cell r="D867" t="str">
            <v>m</v>
          </cell>
          <cell r="E867">
            <v>4682</v>
          </cell>
        </row>
        <row r="868">
          <cell r="B868" t="str">
            <v>S8376</v>
          </cell>
          <cell r="C868" t="str">
            <v>SUMINISTRO E INSTALACIÓN DE CONDUCTORES MONOPOLARES DE COBRE, AISLADOS PARA 600 V,  CALIBRE NO 2 AWG</v>
          </cell>
          <cell r="D868" t="str">
            <v>m</v>
          </cell>
          <cell r="E868">
            <v>32538</v>
          </cell>
        </row>
        <row r="869">
          <cell r="B869" t="str">
            <v>S8378</v>
          </cell>
          <cell r="C869" t="str">
            <v>SUMINISTRO E INSTALACIÓN DE CONDUCTORES MONOPOLARES DE COBRE, AISLADOS PARA 600 V,  CALIBRE NO 4 AWG</v>
          </cell>
          <cell r="D869" t="str">
            <v>m</v>
          </cell>
          <cell r="E869">
            <v>21840</v>
          </cell>
        </row>
        <row r="870">
          <cell r="B870" t="str">
            <v>S8380</v>
          </cell>
          <cell r="C870" t="str">
            <v>SUMINISTRO E INSTALACIÓN DE CONDUCTORES MONOPOLARES DE COBRE, AISLADOS PARA 600 V,  CALIBRE NO 6 AWG</v>
          </cell>
          <cell r="D870" t="str">
            <v>m</v>
          </cell>
          <cell r="E870">
            <v>14715</v>
          </cell>
        </row>
        <row r="871">
          <cell r="B871" t="str">
            <v>S8382</v>
          </cell>
          <cell r="C871" t="str">
            <v>SUMINISTRO E INSTALACIÓN DE CONDUCTORES MONOPOLARES DE COBRE, AISLADOS PARA 600 V,  CALIBRE NO 8 AWG</v>
          </cell>
          <cell r="D871" t="str">
            <v>m</v>
          </cell>
          <cell r="E871">
            <v>10308</v>
          </cell>
        </row>
        <row r="872">
          <cell r="B872" t="str">
            <v>S8384</v>
          </cell>
          <cell r="C872" t="str">
            <v>SUMINISTRO E INSTALACIÓN DE CONDUCTORES MONOPOLARES DE COBRE, AISLADOS PARA 600 V,  XLPE, CALIBRE NO 10 AWG</v>
          </cell>
          <cell r="D872" t="str">
            <v>m</v>
          </cell>
          <cell r="E872">
            <v>6394</v>
          </cell>
        </row>
        <row r="873">
          <cell r="B873" t="str">
            <v>S8386</v>
          </cell>
          <cell r="C873" t="str">
            <v>SUMINISTRO E INSTALACIÓN DE CONDUCTORES MONOPOLARES DE COBRE, AISLADOS PARA 600 V,  XLPE, CALIBRE NO 12 AWG</v>
          </cell>
          <cell r="D873" t="str">
            <v>m</v>
          </cell>
          <cell r="E873">
            <v>4682</v>
          </cell>
        </row>
        <row r="874">
          <cell r="B874" t="str">
            <v>S8388</v>
          </cell>
          <cell r="C874" t="str">
            <v>SUMINISTRO E INSTALACIÓN DE CONDUCTORES MONOPOLARES DE COBRE, AISLADOS PARA 600 V,  XLPE, CALIBRE NO 6 AWG</v>
          </cell>
          <cell r="D874" t="str">
            <v>m</v>
          </cell>
          <cell r="E874">
            <v>14715</v>
          </cell>
        </row>
        <row r="875">
          <cell r="B875" t="str">
            <v>S8390</v>
          </cell>
          <cell r="C875" t="str">
            <v>SUMINISTRO E INSTALACIÓN DE CONDUCTORES MONOPOLARES DE COBRE, AISLADOS PARA 600 V,  XLPE, CALIBRE NO 8 AWG</v>
          </cell>
          <cell r="D875" t="str">
            <v>m</v>
          </cell>
          <cell r="E875">
            <v>10308</v>
          </cell>
        </row>
        <row r="876">
          <cell r="B876" t="str">
            <v>S8392</v>
          </cell>
          <cell r="C876" t="str">
            <v>SUMINISTRO E INSTALACIÓN DE INTERRUPTORES DE SEGURIDAD 30 A, 208 VC.A., TRIFASICO, PARA TRABAJO PESADO Y OPERACION MANUAL, CON CAJA Y PUERTAS METALICAS, BARRA PARA CONEXION A TIERRA, PALANCA ROTATORIA Y MECANISMOS DE OPERACION DE CANDADO.</v>
          </cell>
          <cell r="D876" t="str">
            <v>un</v>
          </cell>
          <cell r="E876">
            <v>1993698</v>
          </cell>
        </row>
        <row r="877">
          <cell r="B877" t="str">
            <v>S8394</v>
          </cell>
          <cell r="C877" t="str">
            <v>SUMINISTRO E INSTALACIÓN DE INTERRUPTORES DE SEGURIDAD TRIFÁSICOS, 250A, 480V (CERRAMIENTO NEMA 4). INCLUYE  LOS ELEMENTOS DE CONEXIÓN, DE EMPALME Y DE MONTAJE.</v>
          </cell>
          <cell r="D877" t="str">
            <v>un</v>
          </cell>
          <cell r="E877">
            <v>1346095</v>
          </cell>
        </row>
        <row r="878">
          <cell r="B878" t="str">
            <v>S8396</v>
          </cell>
          <cell r="C878" t="str">
            <v>SUMINISTRO E INSTALACIÓN DE INTERRUPTORES DE SEGURIDAD TRIFÁSICOS, 30A, 208V (CERRAMIENTO NEMA 4). INCLUYE  LOS ELEMENTOS DE CONEXIÓN, DE EMPALME Y DE MONTAJE.</v>
          </cell>
          <cell r="D878" t="str">
            <v>un</v>
          </cell>
          <cell r="E878">
            <v>477506</v>
          </cell>
        </row>
        <row r="879">
          <cell r="B879" t="str">
            <v>S8398</v>
          </cell>
          <cell r="C879" t="str">
            <v>SUMINISTRO E INSTALACIÓN DE INTERRUPTORES DE SEGURIDAD TRIFÁSICOS, 30A, 208V. INCLUYE  LOS ELEMENTOS DE CONEXIÓN, DE EMPALME Y DE MONTAJE.</v>
          </cell>
          <cell r="D879" t="str">
            <v>un</v>
          </cell>
          <cell r="E879">
            <v>477506</v>
          </cell>
        </row>
        <row r="880">
          <cell r="B880" t="str">
            <v>S8400</v>
          </cell>
          <cell r="C880" t="str">
            <v>SUMINISTRO E INSTALACIÓN DE INTERRUPTORES DE SEGURIDAD TRIFÁSICOS, 30A, 480V (CERRAMIENTO NEMA 4). INCLUYE  LOS ELEMENTOS DE CONEXIÓN, DE EMPALME Y DE MONTAJE.</v>
          </cell>
          <cell r="D880" t="str">
            <v>un</v>
          </cell>
          <cell r="E880">
            <v>477506</v>
          </cell>
        </row>
        <row r="881">
          <cell r="B881" t="str">
            <v>S8402</v>
          </cell>
          <cell r="C881" t="str">
            <v>SUMINISTRO E INSTALACIÓN DE INTERRUPTORES DE SEGURIDAD TRIFÁSICOS, 50A, 480V. INCLUYE  LOS ELEMENTOS DE CONEXIÓN, DE EMPALME Y DE MONTAJE.</v>
          </cell>
          <cell r="D881" t="str">
            <v>un</v>
          </cell>
          <cell r="E881">
            <v>289592</v>
          </cell>
        </row>
        <row r="882">
          <cell r="B882" t="str">
            <v>S8404</v>
          </cell>
          <cell r="C882" t="str">
            <v>SUMINISTRO E INSTALACIÓN DE INTERRUPTORES DE SEGURIDAD TRIFÁSICOS, 60A, 480V (CERRAMIENTO NEMA 4). INCLUYE  LOS ELEMENTOS DE CONEXIÓN, DE EMPALME Y DE MONTAJE.</v>
          </cell>
          <cell r="D882" t="str">
            <v>un</v>
          </cell>
          <cell r="E882">
            <v>319643</v>
          </cell>
        </row>
        <row r="883">
          <cell r="B883" t="str">
            <v>S8406</v>
          </cell>
          <cell r="C883" t="str">
            <v>SUMINISTRO E INSTALACIÓN DE INTERRUPTORES DE SEGURIDAD TRIFÁSICOS, 60A, 480V. INCLUYE  LOS ELEMENTOS DE CONEXIÓN, DE EMPALME Y DE MONTAJE.</v>
          </cell>
          <cell r="D883" t="str">
            <v>un</v>
          </cell>
          <cell r="E883">
            <v>319643</v>
          </cell>
        </row>
        <row r="884">
          <cell r="B884" t="str">
            <v>S8408</v>
          </cell>
          <cell r="C884" t="str">
            <v>SUMINISTRO E INSTALACIÓN DE INTERRUPTORES MANUALES DE UNA Y DOS PALANCAS, 15 A, 120 V. INCLUYE LA CAJA DE SALIDA, ELEMENTOS DE CONEXIÓN, DE EMPALME Y DE MONTAJE.</v>
          </cell>
          <cell r="D884" t="str">
            <v>un</v>
          </cell>
          <cell r="E884">
            <v>59684</v>
          </cell>
        </row>
        <row r="885">
          <cell r="B885" t="str">
            <v>S8410</v>
          </cell>
          <cell r="C885" t="str">
            <v>SUMINISTRO E INSTALACIÓN DE LUMINARIA "WALLPACK" CON BOMBILLA DE METAL HALIDE DE 100W, 208V,  TIPO "WX"</v>
          </cell>
          <cell r="D885" t="str">
            <v>un</v>
          </cell>
          <cell r="E885">
            <v>690975</v>
          </cell>
        </row>
        <row r="886">
          <cell r="B886" t="str">
            <v>S8412</v>
          </cell>
          <cell r="C886" t="str">
            <v>SUMINISTRO E INSTALACIÓN DE LUMINARIA "WALLPACK" CON BOMBILLA DE METAL HALIDE DE 175W, 208V,  TIPO "WY"</v>
          </cell>
          <cell r="D886" t="str">
            <v>un</v>
          </cell>
          <cell r="E886">
            <v>1083978</v>
          </cell>
        </row>
        <row r="887">
          <cell r="B887" t="str">
            <v>S8414</v>
          </cell>
          <cell r="C887" t="str">
            <v>SUMINISTRO E INSTALACIÓN DE LUMINARIA "WALLPACK" CON BOMBILLA DE METAL HALIDE DE 250W, 208V,  TIPO "WZ".</v>
          </cell>
          <cell r="D887" t="str">
            <v>un</v>
          </cell>
          <cell r="E887">
            <v>1144973</v>
          </cell>
        </row>
        <row r="888">
          <cell r="B888" t="str">
            <v>S8416</v>
          </cell>
          <cell r="C888" t="str">
            <v>SUMINISTRO E INSTALACIÓN DE LUMINARIA "WALL-PACK", DE 150W, 208VC.A., VAPOR DE SODIO, "TIPO WC". INCLUYE CABLE ENCAUCHETADO, ENCHUFE DE CONEXIÓN, PRENSACABLE, ELEMENTOS DE FIJACIÓN Y DEMÁS ACCESORIOS DE INSTALACIÓN.</v>
          </cell>
          <cell r="D888" t="str">
            <v>un</v>
          </cell>
          <cell r="E888">
            <v>754496</v>
          </cell>
        </row>
        <row r="889">
          <cell r="B889" t="str">
            <v>S8418</v>
          </cell>
          <cell r="C889" t="str">
            <v>SUMINISTRO E INSTALACIÓN DE LUMINARIA "WALL-PACK", DE 250W, 208VC.A., VAPOR DE SODIO, "TIPO WD". INCLUYE CABLE ENCAUCHETADO, ENCHUFE DE CONEXIÓN, PRENSACABLE, ELEMENTOS DE FIJACIÓN Y DEMÁS ACCESORIOS DE INSTALACIÓN.</v>
          </cell>
          <cell r="D889" t="str">
            <v>un</v>
          </cell>
          <cell r="E889">
            <v>1144973</v>
          </cell>
        </row>
        <row r="890">
          <cell r="B890" t="str">
            <v>S8420</v>
          </cell>
          <cell r="C890" t="str">
            <v>SUMINISTRO E INSTALACIÓN DE LUMINARIA "WALL-PACK", DE 70W, 120VC.A., VAPOR DE SODIO, "TIPO "WS". INCLUYE CABLE ENCAUCHETADO, ENCHUFE DE CONEXIÓN, PRENSACABLE, ELEMENTOS DE FIJACIÓN Y DEMÁS ACCESORIOS DE INSTALACIÓN.</v>
          </cell>
          <cell r="D890" t="str">
            <v>un</v>
          </cell>
          <cell r="E890">
            <v>1083978</v>
          </cell>
        </row>
        <row r="891">
          <cell r="B891" t="str">
            <v>S8422</v>
          </cell>
          <cell r="C891" t="str">
            <v>SUMINISTRO E INSTALACIÓN DE LUMINARIA CERRADA TIPO INDUSTRIAL, CON VIDRIO TEMPLADO RESISTENTE AL IMPACTO Y AL CHOQUE TÉRMICO,  CON BOMBILLA DE "METAL HALIDE" DE 100 W, 120 V C.A., 60 HZ, ADECUADO PARA MONTAJE VERTICAL. INCLUYE CABLE ENCAUCHETADO, ENCHUFE DE CONEXIÓN, PRENSACABLE, ELEMENTOS DE FIJACIÓN Y DEMÁS ACCESORIOS DE INSTALACIÓN.</v>
          </cell>
          <cell r="D891" t="str">
            <v>un</v>
          </cell>
          <cell r="E891">
            <v>563286</v>
          </cell>
        </row>
        <row r="892">
          <cell r="B892" t="str">
            <v>S8424</v>
          </cell>
          <cell r="C892" t="str">
            <v>SUMINISTRO E INSTALACIÓN DE LUMINARIA CERRADA TIPO INDUSTRIAL, CON VIDRIO TEMPLADO RESISTENTE AL IMPACTO Y AL CHOQUE TÉRMICO,  CON BOMBILLA DE "METAL HALIDE" DE 1000 W, 208 V C.A., 60 HZ, ADECUADO PARA MONTAJE VERTICAL. INCLUYE CABLE ENCAUCHETADO, ENCHUFE DE CONEXIÓN, PRENSACABLE, ELEMENTOS DE FIJACIÓN Y DEMÁS ACCESORIOS DE INSTALACIÓN.</v>
          </cell>
          <cell r="D892" t="str">
            <v>un</v>
          </cell>
          <cell r="E892">
            <v>2298981</v>
          </cell>
        </row>
        <row r="893">
          <cell r="B893" t="str">
            <v>S8426</v>
          </cell>
          <cell r="C893" t="str">
            <v>SUMINISTRO E INSTALACIÓN DE LUMINARIA FLUORESCENTE "TIPO A", DE 2X32W, TUBO T8, 48", BALASTO ELECTRÓNICO, CERRADA, CON PANTALLA ACRILICA, CUERPO EN LÁMINA DE HIERRO "COLD ROLLED", CALIBRE 22, QUE GARANTICE BUENA RIGIDEZ MECÁNICA, ADECUADA PARA INCRUSTAR EN CIELO FALSO. INCLUYE CABLE ENCAUCHETADO, ENCHUFE DE CONEXIÓN, PRENSACABLE, ELEMENTOS DE FIJACIÓN Y DEMÁS ACCESORIOS DE INSTALACIÓN.</v>
          </cell>
          <cell r="D893" t="str">
            <v>un</v>
          </cell>
          <cell r="E893">
            <v>324748</v>
          </cell>
        </row>
        <row r="894">
          <cell r="B894" t="str">
            <v>S8428</v>
          </cell>
          <cell r="C894" t="str">
            <v>SUMINISTRO E INSTALACIÓN DE LUMINARIA FLUORESCENTE "TIPO A", DE 2X32W, TUBO T8, 48", BALASTO ELECTRÓNICO, CERRADA, CON PANTALLA ACRILICA, CUERPO EN LÁMINA DE HIERRO "COLD ROLLED", CALIBRE 22, QUE GARANTICE BUENA RIGIDEZ MECÁNICA, ADECUADA PARA INCRUSTAR EN CIELO FALSO. INCLUYE CABLE ENCAUCHETADO, ENCHUFE DE CONEXIÓN, PRENSACABLE, BALASTO DE EMERGENCIA CONSISTENTE EN BATERÍA SELLADA DE NÍQUEL-CADMIO, LIBRE DE MANTENIMIENTO, AUTONOMÍA DE 90 MINUTOS, ELEMENTOS DE FIJACIÓN Y DEMÁS ACCESORIOS DE INSTALACIÓN.</v>
          </cell>
          <cell r="D894" t="str">
            <v>un</v>
          </cell>
          <cell r="E894">
            <v>324748</v>
          </cell>
        </row>
        <row r="895">
          <cell r="B895" t="str">
            <v>S8430</v>
          </cell>
          <cell r="C895" t="str">
            <v>SUMINISTRO E INSTALACIÓN DE LUMINARIA FLUORESCENTE "TIPO C", DE 2X54W, 208 V C.A., 60 HZ, TUBO T5, 48", BALASTO ELECTRÓNICO, CERRADA, CUERPO EN FIBRA DE VIDRIO, ADECUADA PARA DESCOLGAR O SOBREPONER. INCLUYE CABLE ENCAUCHETADO, ENCHUFE DE CONEXIÓN, PRENSACABLE, BALASTO DE EMERGENCIA CONSISTENTE EN BATERÍA SELLADA DE NÍQUEL-CADMIO, LIBRE DE MANTENIMIENTO, AUTONOMÍA DE 90 MINUTOS, ELEMENTOS DE FIJACIÓN Y DEMÁS ACCESORIOS DE INSTALACIÓN.</v>
          </cell>
          <cell r="D895" t="str">
            <v>un</v>
          </cell>
          <cell r="E895">
            <v>462816</v>
          </cell>
        </row>
        <row r="896">
          <cell r="B896" t="str">
            <v>S8432</v>
          </cell>
          <cell r="C896" t="str">
            <v>SUMINISTRO E INSTALACIÓN DE LUMINARIA FLUORESCENTE "TIPO C", DE 2X54W, 208 V C.A., 60 HZ, TUBO T5, 48", BALASTO ELECTRÓNICO, CERRADA, CUERPO EN FIBRA DE VIDRIO, ADECUADA PARA DESCOLGAR O SOBREPONER. INCLUYE CABLE ENCAUCHETADO, ENCHUFE DE CONEXIÓN, PRENSACABLE, ELEMENTOS DE FIJACIÓN Y DEMÁS ACCESORIOS DE INSTALACIÓN.</v>
          </cell>
          <cell r="D896" t="str">
            <v>un</v>
          </cell>
          <cell r="E896">
            <v>462816</v>
          </cell>
        </row>
        <row r="897">
          <cell r="B897" t="str">
            <v>S8434</v>
          </cell>
          <cell r="C897" t="str">
            <v>SUMINISTRO E INSTALACIÓN DE LUMINARIA FLUORESCENTE "TIPO C", DE 2X54W, 208 V C.A., 60 HZ, TUBO T5, 48", BALASTO ELECTRÓNICO, CERRADA, CUERPO EN FIBRA DE VIDRIO, ADECUADA PARA DESCOLGAR O SOBREPONER. INCLUYE CABLE ENCAUCHETADO, ENCHUFE DE CONEXIÓN, PRENSACABABLE</v>
          </cell>
          <cell r="D897" t="str">
            <v>un</v>
          </cell>
          <cell r="E897">
            <v>462816</v>
          </cell>
        </row>
        <row r="898">
          <cell r="B898" t="str">
            <v>S8436</v>
          </cell>
          <cell r="C898" t="str">
            <v>SUMINISTRO E INSTALACIÓN DE LUMINARIA FLUORESCENTE "TIPO D", DE 2X54W, 120 V C.A., 60 HZ, TUBO T5, 48", BALASTO ELECTRÓNICO, CERRADA, CUERPO EN FIBRA DE VIDRIO, ADECUADA PARA DESCOLGAR O SOBREPONER. INCLUYE CABLE ENCAUCHETADO, ENCHUFE DE CONEXIÓN, PRENSACABLE, BALASTO DE EMERGENCIA CONSISTENTE EN BATERÍA SELLADA DE NÍQUEL-CADMIO, LIBRE DE MANTENIMIENTO, AUTONOMÍA DE 90 MINUTOS, ELEMENTOS DE FIJACIÓN Y DEMÁS ACCESORIOS DE INSTALACIÓN.</v>
          </cell>
          <cell r="D898" t="str">
            <v>un</v>
          </cell>
          <cell r="E898">
            <v>462816</v>
          </cell>
        </row>
        <row r="899">
          <cell r="B899" t="str">
            <v>S8438</v>
          </cell>
          <cell r="C899" t="str">
            <v>SUMINISTRO E INSTALACIÓN DE LUMINARIA FLUORESCENTE "TIPO D", DE 2X54W, 120 V C.A., 60 HZ, TUBO T5, 48", BALASTO ELECTRÓNICO, CERRADA, CUERPO EN FIBRA DE VIDRIO, ADECUADA PARA DESCOLGAR O SOBREPONER. INCLUYE CABLE ENCAUCHETADO, ENCHUFE DE CONEXIÓN, PRENSACABLE, ELEMENTOS DE FIJACIÓN Y DEMÁS ACCESORIOS DE INSTALACIÓN.</v>
          </cell>
          <cell r="D899" t="str">
            <v>un</v>
          </cell>
          <cell r="E899">
            <v>462816</v>
          </cell>
        </row>
        <row r="900">
          <cell r="B900" t="str">
            <v>S8440</v>
          </cell>
          <cell r="C900" t="str">
            <v>SUMINISTRO E INSTALACIÓN DE LUMINARIA FLUORESCENTE "TIPO H", DE 2X54W, 208 V C.A., 60 HZ, TUBO T5, 48", BALASTO ELECTRÓNICO, CERRADA, HERMÉTICA IP65, REFRACTOR EN POLICARBONATO, CUERPO EN ABS RESISTENTE A GOLPES, CON PLACA METÁLICA PORTAELÉCTRICOS, ADECUADA. INCLUYE CABLE ENCAUCHETADO, ENCHUFE DE CONEXIÓN, PRENSACABLE, ELEMENTOS DE FIJACIÓN Y DEMÁS ACCESORIOS DE INSTALACIÓN.</v>
          </cell>
          <cell r="D900" t="str">
            <v>un</v>
          </cell>
          <cell r="E900">
            <v>462816</v>
          </cell>
        </row>
        <row r="901">
          <cell r="B901" t="str">
            <v>S8442</v>
          </cell>
          <cell r="C901" t="str">
            <v>SUMINISTRO E INSTALACIÓN DE LUMINARIA FLUORESCENTE "TIPO J", DE 2X32W, 120 V C.A., 60 HZ, TUBO T8, 48", BALASTO ELECTRÓNICO, CERRADA, CUERPO EN FIBRA DE VIDRIO, ADECUADA PARA DESCOLGAR O SOBREPONER. INCLUYE CABLE ENCAUCHETADO, ENCHUFE DE CONEXIÓN, PRENSACABLE, ELEMENTOS DE FIJACIÓN Y DEMÁS ACCESORIOS DE INSTALACIÓN.</v>
          </cell>
          <cell r="D901" t="str">
            <v>un</v>
          </cell>
          <cell r="E901">
            <v>324748</v>
          </cell>
        </row>
        <row r="902">
          <cell r="B902" t="str">
            <v>S8444</v>
          </cell>
          <cell r="C902" t="str">
            <v>SUMINISTRO E INSTALACIÓN DE LUMINARIA FLUORESCENTE "TIPO J", DE 2X32W, 120 V C.A., 60 HZ, TUBO T8, 48", BALASTO ELECTRÓNICO, CERRADA, CUERPO EN FIBRA DE VIDRIO, ADECUADA PARA DESCOLGAR O SOBREPONER. INCLUYE CABLE ENCAUCHETADO, ENCHUFE DE CONEXIÓN, PRENSACABLE, BALASTO DE EMERGENCIA CONSISTENTE EN BATERÍA SELLADA DE NÍQUEL-CADMIO, LIBRE DE MANTENIMIENTO, AUTONOMÍA DE 90 MINUTOS, ELEMENTOS DE FIJACIÓN Y DEMÁS ACCESORIOS DE INSTALACIÓN..</v>
          </cell>
          <cell r="D902" t="str">
            <v>un</v>
          </cell>
          <cell r="E902">
            <v>324748</v>
          </cell>
        </row>
        <row r="903">
          <cell r="B903" t="str">
            <v>S8446</v>
          </cell>
          <cell r="C903" t="str">
            <v>SUMINISTRO E INSTALACIÓN DE LUMINARIA FLUORESCENTE "TIPO T", DE 1X54W, 120 V C.A., 60 HZ, TUBO T5, 48", BALASTO ELECTRÓNICO, CERRADA, CUERPO EN FIBRA DE VIDRIO, ADECUADA PARA DESCOLGAR O SOBREPONER. INCLUYE CABLE ENCAUCHETADO, ENCHUFE DE CONEXIÓN, PRENSACABLE, ELEMENTOS DE FIJACIÓN Y DEMÁS ACCESORIOS DE INSTALACIÓN.</v>
          </cell>
          <cell r="D903" t="str">
            <v>un</v>
          </cell>
          <cell r="E903">
            <v>585734</v>
          </cell>
        </row>
        <row r="904">
          <cell r="B904" t="str">
            <v>S8448</v>
          </cell>
          <cell r="C904" t="str">
            <v>SUMINISTRO E INSTALACIÓN DE LUMINARIA FLUORESCENTE DE 0,6M X 0,6M, DE 4X17W, 120 V C.A., 60 HZ, TUBO T8, CON REJILLA PARABÓLICA DE 16 CELDAS, BALASTO ELECTRÓNICO, ADECUADA PARA DESCOLGAR  DEL TECHO. INCLUYE CABLE ENCAUCHETADO, ENCHUFE DE CONEXIÓN, PRENSACABLE, ELEMENTOS DE FIJACIÓN Y DEMÁS ACCESORIOS DE INSTALACIÓN.</v>
          </cell>
          <cell r="D904" t="str">
            <v>un</v>
          </cell>
          <cell r="E904">
            <v>437271</v>
          </cell>
        </row>
        <row r="905">
          <cell r="B905" t="str">
            <v>S8450</v>
          </cell>
          <cell r="C905" t="str">
            <v>SUMINISTRO E INSTALACIÓN DE LUMINARIA FLUORESCENTE DE 0,6M X 0,6M, DE 4X17W, 120 V C.A., 60 HZ, TUBO T8, CON REJILLA PARABÓLICA DE 16 CELDAS, BALASTO ELECTRÓNICO, ADECUADA PARA DESCOLGAR  DEL TECHO. INCLUYE CABLE ENCAUCHETADO, ENCHUFE DE CONEXIÓN, PRENSACABLE, BALASTO DE EMERGENCIA CONSISTENTE EN BATERÍA SELLADA DE NÍQUEL-CADMIO, LIBRE DE MANTENIMIENTO, AUTONOMÍA DE 90 MINUTOS, ELEMENTOS DE FIJACIÓN Y DEMÁS ACCESORIOS DE INSTALACIÓN.</v>
          </cell>
          <cell r="D905" t="str">
            <v>un</v>
          </cell>
          <cell r="E905">
            <v>437271</v>
          </cell>
        </row>
        <row r="906">
          <cell r="B906" t="str">
            <v>S8452</v>
          </cell>
          <cell r="C906" t="str">
            <v>SUMINISTRO E INSTALACIÓN DE LUMINARIA FLUORESCENTE DE 0,6M X 0,6M, DE 4X17W, 120 V C.A., 60 HZ, TUBO T8, CON REJILLA PARABÓLICA Y BALASTO ELECTRÓNICO, ADECUADA PARA INCRUSTAR EN CIELO FALSO. INCLUYE CABLE ENCAUCHETADO, ENCHUFE DE CONEXIÓN, PRENSACABLE, BALASTO DE EMERGENCIA CONSISTENTE EN BATERÍA SELLADA DE NÍQUEL-CADMIO, LIBRE DE MANTENIMIENTO, AUTONOMÍA DE 90 MINUTOS, ELEMENTOS DE FIJACIÓN Y DEMÁS ACCESORIOS DE INSTALACIÓN.</v>
          </cell>
          <cell r="D906" t="str">
            <v>un</v>
          </cell>
          <cell r="E906">
            <v>437271</v>
          </cell>
        </row>
        <row r="907">
          <cell r="B907" t="str">
            <v>S8454</v>
          </cell>
          <cell r="C907" t="str">
            <v>SUMINISTRO E INSTALACIÓN DE LUMINARIA FLUORESCENTE DE 0,6M X 0,6M, DE 4X17W, 120 V C.A., 60 HZ, TUBO T8, CON REJILLA PARABÓLICA Y BALASTO ELECTRÓNICO, ADECUADA PARA INCRUSTAR EN CIELO FALSO. INCLUYE CABLE ENCAUCHETADO, ENCHUFE DE CONEXIÓN, PRENSACABLE, ELEMENTOS DE FIJACIÓN Y DEMÁS ACCESORIOS DE INSTALACIÓN.</v>
          </cell>
          <cell r="D907" t="str">
            <v>un</v>
          </cell>
          <cell r="E907">
            <v>437271</v>
          </cell>
        </row>
        <row r="908">
          <cell r="B908" t="str">
            <v>S8456</v>
          </cell>
          <cell r="C908" t="str">
            <v>SUMINISTRO E INSTALACIÓN DE LUMINARIA FLUORESCENTE DE 1X32W, TUBO T8, 48", BALASTO ELECTRÓNICO, CERRADA, CUERPO EN ABS RESISTENTE A GOLPES, CON PLACA METÁLICA PORTAELÉCTRICOS, ADECUADA PARA DESCOLGAR O SOBREPONER. INCLUYE CABLE ENCAUCHETADO, ENCHUFE DE CONEXIÓN, PRENSACABLE, ELEMENTOS DE FIJACIÓN Y DEMÁS ACCESORIOS DE INSTALACIÓN.</v>
          </cell>
          <cell r="D908" t="str">
            <v>un</v>
          </cell>
          <cell r="E908">
            <v>324362</v>
          </cell>
        </row>
        <row r="909">
          <cell r="B909" t="str">
            <v>S8458</v>
          </cell>
          <cell r="C909" t="str">
            <v>SUMINISTRO E INSTALACIÓN DE LUMINARIA FLUORESCENTE DE 1X32W, TUBO T8, 48", BALASTO ELECTRÓNICO, CERRADA, CUERPO EN ABS RESISTENTE A GOLPES, CON PLACA METÁLICA PORTAELÉCTRICOS, ADECUADA PARA DESCOLGAR O SOBREPONER. INCLUYE CABLE ENCAUCHETADO, ENCHUFE DE CONEXIÓN</v>
          </cell>
          <cell r="D909" t="str">
            <v>un</v>
          </cell>
          <cell r="E909">
            <v>324362</v>
          </cell>
        </row>
        <row r="910">
          <cell r="B910" t="str">
            <v>S8460</v>
          </cell>
          <cell r="C910" t="str">
            <v>SUMINISTRO E INSTALACIÓN DE LUMINARIA FLUORESCENTE DE 1X32W, TUBO T8, 48", CERRADA, PROTECCIÓN IP22, CUERPO EN LÁMINA DE HIERRO "COLD ROLLED", CALIBRE 22, CON PANTALLA ACRÍLICA, QUE GARANTICE BUENA RIGIDEZ MECÁNICA, ADECUADA PARA DESCOLGAR O SOBREPONER</v>
          </cell>
          <cell r="D910" t="str">
            <v>un</v>
          </cell>
          <cell r="E910">
            <v>324362</v>
          </cell>
        </row>
        <row r="911">
          <cell r="B911" t="str">
            <v>S8462</v>
          </cell>
          <cell r="C911" t="str">
            <v>SUMINISTRO E INSTALACIÓN DE LUMINARIA FLUORESCENTE DE 2X32W, TUBO T8, 48", BALASTO ELECTRÓNICO, CERRADA, HERMÉTICA IP65, REFRACTOR EN POLICARBONATO, CUERPO EN ABS RESISTENTE A GOLPES, CON PLACA METÁLICA PORTAELÉCTRICOS, ADECUADA PARA DESCOLGAR O SOBREPONER.</v>
          </cell>
          <cell r="D911" t="str">
            <v>un</v>
          </cell>
          <cell r="E911">
            <v>324748</v>
          </cell>
        </row>
        <row r="912">
          <cell r="B912" t="str">
            <v>S8464</v>
          </cell>
          <cell r="C912" t="str">
            <v>SUMINISTRO E INSTALACIÓN DE LUMINARIA FLUORESCENTE DE 2X54W, 208VCA, TUBO T5, 48", BALASTO ELECTRÓNICO, CERRADA, HERMÉTICA IP65, REFRACTOR EN POLICARBONATO, CUERPO EN ABS RESISTENTE A GOLPES, CON PLACA METÁLICA PORTAELÉCTRICOS, ADECUADA PARA DESCOLGAR O SOBREPONER</v>
          </cell>
          <cell r="D912" t="str">
            <v>un</v>
          </cell>
          <cell r="E912">
            <v>462816</v>
          </cell>
        </row>
        <row r="913">
          <cell r="B913" t="str">
            <v>S8466</v>
          </cell>
          <cell r="C913" t="str">
            <v>SUMINISTRO E INSTALACIÓN DE LUMINARIA FLUORESCENTE DE 2X54W, 208VCA, TUBO T5, 48", BALASTO ELECTRÓNICO, CERRADA, HERMÉTICA IP65, REFRACTOR EN POLICARBONATO, CUERPO EN ABS RESISTENTE A GOLPES, CON PLACA METÁLICA PORTAELÉCTRICOS, ADECUADA PARA DESCOLGAR O SOBREPONER. INCLUYE CABLE ENCAUCHETADO, ENCHUFE DE CONEXIÓN, PRENSACABLE,  BALASTO DE EMERGENCIA CONSISTENTE EN BATERÍA SELLADA DE NÍQUEL-CADMIO, LIBRE DE MANTENIMIENTO, AUTONOMÍA DE 90 MINUTOS, ELEMENTOS DE FIJACIÓN Y DEMÁS ACCESORIOS DE INSTALACIÓN.</v>
          </cell>
          <cell r="D913" t="str">
            <v>un</v>
          </cell>
          <cell r="E913">
            <v>462816</v>
          </cell>
        </row>
        <row r="914">
          <cell r="B914" t="str">
            <v>S8468</v>
          </cell>
          <cell r="C914" t="str">
            <v>SUMINISTRO E INSTALACIÓN DE LUMINARIA FLUORESCENTE DE 2X54W, 208VCA, TUBO T5, 48", BALASTO ELECTRÓNICO, CERRADA, HERMÉTICA IP65, REFRACTOR EN POLICARBONATO, CUERPO EN ABS RESISTENTE A GOLPES, CON PLACA METÁLICA PORTAELÉCTRICOS, ADECUADA PARA DESCOLGAR O SOBREPONER,BALASTO DE EMERGENCIA CONSISTENTE EN BATERÍA SELLADA DE NÍQUEL-CADMIO, LIBRE DE MANTENIMIENTO, AUTONOMÍA DE 90 MINUTOS, ELEMENTOS DE FIJACIÓN Y DEMÁS ACCESORIOS DE INSTALACIÓN.</v>
          </cell>
          <cell r="D914" t="str">
            <v>un</v>
          </cell>
          <cell r="E914">
            <v>462816</v>
          </cell>
        </row>
        <row r="915">
          <cell r="B915" t="str">
            <v>S8470</v>
          </cell>
          <cell r="C915" t="str">
            <v>SUMINISTRO E INSTALACIÓN DE LUMINARIA FLUORESCENTE DE 2X54W, 208VCA, TUBO T5, 48", BALASTO ELECTRÓNICO, CERRADA, HERMÉTICA IP65, REFRACTOR EN POLICARBONATO, CUERPO EN ABS RESISTENTE A GOLPES, CON PLACA METÁLICA PORTAELÉCTRICOS, ADECUADA PARA DESCOLGAR O SOBREPONER. INCLUYE CABLE ENCAUCHETADO, ENCHUFE DE CONEXIÓN, PRENSACABLE, ELEMENTOS DE FIJACIÓN Y DEMÁS ACCESORIOS DE INSTALACIÓN.</v>
          </cell>
          <cell r="D915" t="str">
            <v>un</v>
          </cell>
          <cell r="E915">
            <v>462816</v>
          </cell>
        </row>
        <row r="916">
          <cell r="B916" t="str">
            <v>S8472</v>
          </cell>
          <cell r="C916" t="str">
            <v>SUMINISTRO E INSTALACIÓN DE LUMINARIA FLUORESCENTE DE 2X54W, TUBO T5, 48", BALASTO ELECTRÓNICO, CERRADA, CUERPO EN ABS RESISTENTE A GOLPES, CON PLACA METÁLICA PORTAELÉCTRICOS, ADECUADA PARA DESCOLGAR O SOBREPONER. INCLUYE CABLE ENCAUCHETADO, ENCHUFE DE CONEXIÓN, PRENSACABLE, ELEMENTOS DE FIJACIÓN Y DEMÁS ACCESORIOS DE INSTALACIÓN.</v>
          </cell>
          <cell r="D916" t="str">
            <v>un</v>
          </cell>
          <cell r="E916">
            <v>462535</v>
          </cell>
        </row>
        <row r="917">
          <cell r="B917" t="str">
            <v>S8474</v>
          </cell>
          <cell r="C917" t="str">
            <v>SUMINISTRO E INSTALACIÓN DE LUMINARIA FLUORESCENTE DE 2X54W, TUBO T5, 48", BALASTO ELECTRÓNICO, CERRADA, HERMÉTICA IP65, REFRACTOR EN POLICARBONATO, CUERPO EN ABS RESISTENTE A GOLPES, CON PLACA METÁLICA PORTAELÉCTRICOS, ADECUADA PARA DESCOLGAR O SOBREPONER. INCLUYE CABLE ENCAUCHETADO, ENCHUFE DE CONEXIÓN, PRENSACABLE, ELEMENTOS DE FIJACIÓN Y DEMÁS ACCESORIOS DE INSTALACIÓN.</v>
          </cell>
          <cell r="D917" t="str">
            <v>un</v>
          </cell>
          <cell r="E917">
            <v>462816</v>
          </cell>
        </row>
        <row r="918">
          <cell r="B918" t="str">
            <v>S8476</v>
          </cell>
          <cell r="C918" t="str">
            <v>SUMINISTRO E INSTALACIÓN DE LUMINARIA FLUORESCENTE DE 2X54W, TUBO T5, 48", BALASTO ELECTRÓNICO, CERRADA, HERMÉTICA IP65, REFRACTOR EN POLICARBONATO, CUERPO EN ABS RESISTENTE A GOLPES, CON PLACA METÁLICA PORTAELÉCTRICOS, ADECUADA PARA DESCOLGAR O SOBREPONER. INCLUYE CABLE ENCAUCHETADO, ENCHUFE DE CONEXIÓN, PRENSACABLE,  BALASTO DE EMERGENCIA CONSISTENTE EN BATERÍA SELLADA DE NÍQUEL-CADMIO, LIBRE DE MANTENIMIENTO, AUTONOMÍA DE 90 MINUTOS, ELEMENTOS DE FIJACIÓN Y DEMÁS ACCESORIOS DE INSTALACIÓN.</v>
          </cell>
          <cell r="D918" t="str">
            <v>un</v>
          </cell>
          <cell r="E918">
            <v>462816</v>
          </cell>
        </row>
        <row r="919">
          <cell r="B919" t="str">
            <v>S8478</v>
          </cell>
          <cell r="C919" t="str">
            <v>SUMINISTRO E INSTALACIÓN DE LUMINARIA FLUORESCENTE DE 2X54W, TUBO T5, 48", BALASTO ELECTRÓNICO, CERRADA, HERMÉTICA IP65, REFRACTOR EN POLICARBONATO, CUERPO EN ABS RESISTENTE A GOLPES, CON PLACA METÁLICA PORTAELÉCTRICOS, ADECUADA PARA DESCOLGAR O SOBREPONER.</v>
          </cell>
          <cell r="D919" t="str">
            <v>un</v>
          </cell>
          <cell r="E919">
            <v>462816</v>
          </cell>
        </row>
        <row r="920">
          <cell r="B920" t="str">
            <v>S8480</v>
          </cell>
          <cell r="C920" t="str">
            <v>SUMINISTRO E INSTALACIÓN DE SALIDA PARA ILUMINACIÓN 15 A, 125 VCA. INCLUYE CAJA NEMA 4, TOMACORRIENTE LÍNEA NEMA 5-15R, CONECTORES DE EMPALME, TAPA, MARCACIÓN, ELEMENTOS DE FIJACIÓN Y DEMÁS ACCESORIOS DE INSTALACIÓN.</v>
          </cell>
          <cell r="D920" t="str">
            <v>un</v>
          </cell>
          <cell r="E920">
            <v>89745</v>
          </cell>
        </row>
        <row r="921">
          <cell r="B921" t="str">
            <v>S8482</v>
          </cell>
          <cell r="C921" t="str">
            <v>SUMINISTRO E INSTALACIÓN DE SALIDA PARA ILUMINACIÓN 15 A, 250 VCA. INCLUYE CAJA NEMA 4, TOMACORRIENTE LÍNEA NEMA 6-15R, CONECTORES DE EMPALME, TAPA, MARCACIÓN, ELEMENTOS DE FIJACIÓN Y DEMÁS ACCESORIOS DE INSTALACIÓN.</v>
          </cell>
          <cell r="D921" t="str">
            <v>un</v>
          </cell>
          <cell r="E921">
            <v>89745</v>
          </cell>
        </row>
        <row r="922">
          <cell r="B922" t="str">
            <v>S8484</v>
          </cell>
          <cell r="C922" t="str">
            <v>SUMINISTRO E INSTALACIÓN DE SALIDA PARA ILUMINACIÓN 15 A, 277 VCA. INCLUYE CAJA NEMA 4, TOMACORRIENTE LÍNEA NEMA 7-15R, CONECTORES DE EMPALME, TAPA, MARCACIÓN, ELEMENTOS DE FIJACIÓN Y DEMÁS ACCESORIOS DE INSTALACIÓN.</v>
          </cell>
          <cell r="D922" t="str">
            <v>un</v>
          </cell>
          <cell r="E922">
            <v>89745</v>
          </cell>
        </row>
        <row r="923">
          <cell r="B923" t="str">
            <v>S8486</v>
          </cell>
          <cell r="C923" t="str">
            <v>SUMINISTRO E INSTALACIÓN DE TABLERO DE INTERRUPTORES AUTOMÁTICOS PARA ALUMBRADO TA1,  TRIFÁSICO, 5 HILOS,  208/120VC.A., 150A, 15KA, 30 CIRCUITOS, CON TOTALIZADOR, INTERRUPTORES, CUBIERTA NEMA  TIPO 4, ADECUADO PARA SOBREPONER. INCLUYE ACCESORIOS DE CONEXIÓN, DE MONTAJE Y MARCACIÓN</v>
          </cell>
          <cell r="D923" t="str">
            <v>un</v>
          </cell>
          <cell r="E923">
            <v>3575309</v>
          </cell>
        </row>
        <row r="924">
          <cell r="B924" t="str">
            <v>S8488</v>
          </cell>
          <cell r="C924" t="str">
            <v>SUMINISTRO E INSTALACIÓN DE TABLERO DE INTERRUPTORES AUTOMÁTICOS PARA ALUMBRADO TAEN, TRIFÁSICO, 5 HILOS,  208/120VC.A., 225A, 10KA, 42 CIRCUITOS, CON TOTALIZADOR, INTERRUPTORES, CUBIERTA NEMA  TIPO 4, ADECUADO PARA SOBREPONER. INCLUYE ACCESORIOS DE CONEXION, DE MONTAJE Y MARCACIÓN.</v>
          </cell>
          <cell r="D924" t="str">
            <v>un</v>
          </cell>
          <cell r="E924">
            <v>2440332</v>
          </cell>
        </row>
        <row r="925">
          <cell r="B925" t="str">
            <v>S8490</v>
          </cell>
          <cell r="C925" t="str">
            <v>SUMINISTRO E INSTALACIÓN DE TABLERO DE INTERRUPTORES AUTOMÁTICOS PARA ALUMBRADO TAGS Y TAGN,  TRIFÁSICO, 5 HILOS,  208/120VC.A., 225A, 10KA, 30 CIRCUITOS, CON TOTALIZADOR, INTERRUPTORES, CUBIERTA NEMA  TIPO 4, ADECUADO PARA SOBREPONER. INCLUYE ACCESORIOS DE CONEXION, DE MONTAJE Y MARCACIÓN.</v>
          </cell>
          <cell r="D925" t="str">
            <v>un</v>
          </cell>
          <cell r="E925">
            <v>5345664</v>
          </cell>
        </row>
        <row r="926">
          <cell r="B926" t="str">
            <v>S8492</v>
          </cell>
          <cell r="C926" t="str">
            <v>SUMINISTRO E INSTALACIÓN DE TABLERO DE INTERRUPTORES AUTOMÁTICOS PARA ALUMBRADO TAPCN Y TAPCS, TRIFÁSICO, 5 HILOS,  208/120VC.A., 225A, 10KA, 24 CIRCUITOS, CON TOTALIZADOR, INTERRUPTORES, CUBIERTA NEMA  TIPO 4, ADECUADO PARA SOBREPONER. INCLUYE ACCESORIOS</v>
          </cell>
          <cell r="D926" t="str">
            <v>un</v>
          </cell>
          <cell r="E926">
            <v>2979654</v>
          </cell>
        </row>
        <row r="927">
          <cell r="B927" t="str">
            <v>S8494</v>
          </cell>
          <cell r="C927" t="str">
            <v>SUMINISTRO E INSTALACIÓN DE TABLERO DE INTERRUPTORES AUTOMÁTICOS PARA ALUMBRADO TAPPN, TRIFÁSICO, 5 HILOS,  208/120VC.A., 225A, 10KA, 36 CIRCUITOS, CON TOTALIZADOR, INTERRUPTORES, CUBIERTA NEMA  TIPO 4, ADECUADO PARA SOBREPONER. INCLUYE ACCESORIOS DE CONEXION, DE MONTAJE Y MARCACIÓN.</v>
          </cell>
          <cell r="D927" t="str">
            <v>un</v>
          </cell>
          <cell r="E927">
            <v>2953373</v>
          </cell>
        </row>
        <row r="928">
          <cell r="B928" t="str">
            <v>S8496</v>
          </cell>
          <cell r="C928" t="str">
            <v>SUMINISTRO E INSTALACIÓN DE TABLERO DE INTERRUPTORES AUTOMÁTICOS PARA ALUMBRADO TAPTN Y TAPTS, TRIFÁSICO, 5 HILOS,  208/120VC.A., 225A, 10KA, 24 CIRCUITOS, CON TOTALIZADOR, INTERRUPTORES, CUBIERTA NEMA  TIPO 4, ADECUADO PARA SOBREPONER. INCLUYE ACCESORIOS</v>
          </cell>
          <cell r="D928" t="str">
            <v>un</v>
          </cell>
          <cell r="E928">
            <v>2979654</v>
          </cell>
        </row>
        <row r="929">
          <cell r="B929" t="str">
            <v>S8498</v>
          </cell>
          <cell r="C929" t="str">
            <v>SUMINISTRO E INSTALACIÓN DE TOMACORRIENTES CON CONEXIÓN A TIERRA, AISLADA, MONOFÁSICO DOBLE, 15 A, 125 V (LÍNEA NEMA 5), PARA ENERGÍA REGULADA, COLOR NARANJA, PARA TRABAJO LIVIANO. INCLUYE CAJA DE SALIDA, ELEMENTOS DE CONEXIÓN, DE EMPALME Y DE MONTAJE.</v>
          </cell>
          <cell r="D929" t="str">
            <v>un</v>
          </cell>
          <cell r="E929">
            <v>61362</v>
          </cell>
        </row>
        <row r="930">
          <cell r="B930" t="str">
            <v>S8500</v>
          </cell>
          <cell r="C930" t="str">
            <v>SUMINISTRO E INSTALACIÓN DE TOMACORRIENTES CON CONEXIÓN A TIERRA, BIFÁSICOS, DOS POLOS, 3 HILOS, 20 A, 250 V, (LÍNEA NEMA 6), PARA TRABAJO PESADO.  INCLUYE LA CAJA DE SALIDA, ELEMENTOS DE CONEXIÓN, DE EMPALME Y DE MONTAJE.</v>
          </cell>
          <cell r="D930" t="str">
            <v>un</v>
          </cell>
          <cell r="E930">
            <v>146342</v>
          </cell>
        </row>
        <row r="931">
          <cell r="B931" t="str">
            <v>S8502</v>
          </cell>
          <cell r="C931" t="str">
            <v>SUMINISTRO E INSTALACIÓN DE TOMACORRIENTES CON CONEXIÓN A TIERRA, MONOFÁSICO DOBLE, 15 A, 125 V (LÍNEA NEMA 5), PARA TRABAJO LIVIANO. INCLUYE CAJA DE SALIDA, ELEMENTOS DE CONEXIÓN, DE EMPALME Y DE MONTAJE.</v>
          </cell>
          <cell r="D931" t="str">
            <v>un</v>
          </cell>
          <cell r="E931">
            <v>46718</v>
          </cell>
        </row>
        <row r="932">
          <cell r="B932" t="str">
            <v>S8504</v>
          </cell>
          <cell r="C932" t="str">
            <v>SUMINISTRO E INSTALACIÓN DE TOMACORRIENTES CON CONEXIÓN A TIERRA, MONOFÁSICO DOBLE, 15 A, 125 V (LÍNEA NEMA 5), PARA TRABAJO PESADO. INCLUYE CAJA DE SALIDA, ELEMENTOS DE CONEXIÓN, DE EMPALME Y DE MONTAJE</v>
          </cell>
          <cell r="D932" t="str">
            <v>un</v>
          </cell>
          <cell r="E932">
            <v>57669</v>
          </cell>
        </row>
        <row r="933">
          <cell r="B933" t="str">
            <v>S8506</v>
          </cell>
          <cell r="C933" t="str">
            <v>SUMINISTRO E INSTALACIÓN DE TOMACORRIENTES CON CONEXIÓN A TIERRA, MONOFÁSICO DOBLE, 15A, 125V (LÍNEA NEMA 5), PARA TRABAJO PESADO CON CERRAMIENTO TIPO NEMA 4. INCLUYE CAJA DE SALIDA, ELEMENTOS DE CONEXIÓN, DE EMPALME Y DE MONTAJE.</v>
          </cell>
          <cell r="D933" t="str">
            <v>un</v>
          </cell>
          <cell r="E933">
            <v>105015</v>
          </cell>
        </row>
        <row r="934">
          <cell r="B934" t="str">
            <v>S8510</v>
          </cell>
          <cell r="C934" t="str">
            <v>SUMINISTRO E INSTALACIÓN DE TOMACORRIENTES CON CONEXIÓN A TIERRA, TRIFÁSICOS, CUATRO HILOS, 30 A, 250 V, LÍNEA NEMA 15-30R, CON CERRAMIENTO TIPO NEMA 4. INCLUYE CAJA DE SALIDA, ELEMENTOS DE CONEXIÓN, DE EMPALME Y MONTAJE</v>
          </cell>
          <cell r="D934" t="str">
            <v>un</v>
          </cell>
          <cell r="E934">
            <v>148352</v>
          </cell>
        </row>
        <row r="935">
          <cell r="B935" t="str">
            <v>S8512</v>
          </cell>
          <cell r="C935" t="str">
            <v>SUMINISTRO E INSTALACIÓN DE TOMACORRIENTES CON POLO A TIERRA AISLADA,  GRADO HOSPITAL, MONOFÁSICO DOBLE, 15A, 125V (LÍNEA NEMA 5), PARA TRABAJO LIVIANO,  COLOR NARANJA, PARA RED REGULADA. INCLUYE CAJA DE SALIDA, ELEMENTOS DE CONEXIÓN, DE EMPALME Y DE MONTAJE</v>
          </cell>
          <cell r="D935" t="str">
            <v>un</v>
          </cell>
          <cell r="E935">
            <v>61362</v>
          </cell>
        </row>
        <row r="936">
          <cell r="B936" t="str">
            <v>S8514</v>
          </cell>
          <cell r="C936" t="str">
            <v>SUMINISTRO E INSTALACIÓN DE TOMACORRIENTES CON PROTECCIÓN DE FALLA A TIERRA (GFCI), MONOFÁSICO DOBLE, 20 A, 125 V (LÍNEA NEMA 5), PARA TRABAJO LIVIANO. INCLUYE CAJA DE SALIDA, ELEMENTOS DE CONEXIÓN, DE EMPALME Y DE MONTAJE.</v>
          </cell>
          <cell r="D936" t="str">
            <v>un</v>
          </cell>
          <cell r="E936">
            <v>203098</v>
          </cell>
        </row>
        <row r="937">
          <cell r="B937" t="str">
            <v>S8516</v>
          </cell>
          <cell r="C937" t="str">
            <v>SUMINISTRO E INSTALACIÓN DE TUBERÍA DE EMT, DE 3/4" DE DIÁMETRO, EXPUESTA POR MURO O TECHO, CON SUS ACCESORIOS Y ELEMENTOS NECESARIOS PARA SU CORRECTA INSTALACIÓN.</v>
          </cell>
          <cell r="D937" t="str">
            <v>m</v>
          </cell>
          <cell r="E937">
            <v>11546</v>
          </cell>
        </row>
        <row r="938">
          <cell r="B938" t="str">
            <v>S8518</v>
          </cell>
          <cell r="C938" t="str">
            <v>SUMINISTRO E INSTALACIÓN DE TUBERÍA DE EMT, DE 3/4" DE DIÁMETRO, EXPUESTA, CON SUS ACCESORIOS DE MONTAJE, Y DEMÁS ELEMENTOS NECESARIOS PARA SU CORRECTA INSTALACIÓN.</v>
          </cell>
          <cell r="D938" t="str">
            <v>m</v>
          </cell>
          <cell r="E938">
            <v>11546</v>
          </cell>
        </row>
        <row r="939">
          <cell r="B939" t="str">
            <v>S8520</v>
          </cell>
          <cell r="C939" t="str">
            <v>SUMINISTRO E INSTALACIÓN DE TUBERÍA DE PVC, DE 1 1/2" DE DIÁMETRO, EMPOTRADA O EMBEBIDA POR PISO, CON SUS ACCESORIOS Y ELEMENTOS NECESARIOS PARA SU CORRECTA INSTALACIÓN.</v>
          </cell>
          <cell r="D939" t="str">
            <v>m</v>
          </cell>
          <cell r="E939">
            <v>11891</v>
          </cell>
        </row>
        <row r="940">
          <cell r="B940" t="str">
            <v>S8522</v>
          </cell>
          <cell r="C940" t="str">
            <v>SUMINISTRO E INSTALACIÓN DE TUBERÍA DE PVC, DE 1 1/4" DE DIÁMETRO, EMPOTRADA O EMBEBIDA POR PISO, CON SUS ACCESORIOS DE MONTAJE Y ELEMENTOS NECESARIOS PARA SU CORRECTA INSTALACIÓN.</v>
          </cell>
          <cell r="D940" t="str">
            <v>m</v>
          </cell>
          <cell r="E940">
            <v>9608</v>
          </cell>
        </row>
        <row r="941">
          <cell r="B941" t="str">
            <v>S8524</v>
          </cell>
          <cell r="C941" t="str">
            <v>SUMINISTRO E INSTALACIÓN DE TUBERÍA DE PVC, DE 1" DE DIÁMETRO, EMPOTRADA O EMBEBIDA POR PISO, CON SUS ACCESORIOS DE MONTAJE Y ELEMENTOS NECESARIOS PARA SU CORRECTA INSTALACIÓN.</v>
          </cell>
          <cell r="D941" t="str">
            <v>m</v>
          </cell>
          <cell r="E941">
            <v>24631</v>
          </cell>
        </row>
        <row r="942">
          <cell r="B942" t="str">
            <v>S8526</v>
          </cell>
          <cell r="C942" t="str">
            <v>SUMINISTRO E INSTALACIÓN DE TUBERÍA DE PVC, DE 3/4" DE DIÁMETRO, EMPOTRADA O EMBEBIDA POR PISO, CON SUS ACCESORIOS DE MONTAJE Y ELEMENTOS NECESARIOS PARA SU CORRECTA INSTALACIÓN.</v>
          </cell>
          <cell r="D942" t="str">
            <v>m</v>
          </cell>
          <cell r="E942">
            <v>5291</v>
          </cell>
        </row>
        <row r="943">
          <cell r="B943" t="str">
            <v>S8528</v>
          </cell>
          <cell r="C943" t="str">
            <v>SUMINISTRO E INSTALACIÓN DE TUBERÍA EMT, DE 1" DE DIÁMETRO, EXPUESTA, CON SUS ACCESORIOS DE MONTAJE, Y DEMÁS ELEMENTOS NECESARIOS PARA SU CORRECTA INSTALACIÓN.</v>
          </cell>
          <cell r="D943" t="str">
            <v>m</v>
          </cell>
          <cell r="E943">
            <v>16976</v>
          </cell>
        </row>
        <row r="944">
          <cell r="B944" t="str">
            <v>S8532</v>
          </cell>
          <cell r="C944" t="str">
            <v>SUMINISTRO E INSTALACIÓN DE TUBERÍA PESADA RMC, DE 1 1/2" DE DIÁMETRO, EXPUESTA, CON SUS ACCESORIOS DE MONTAJE, Y DEMÁS ELEMENTOS NECESARIOS PARA SU CORRECTA INSTALACIÓN.</v>
          </cell>
          <cell r="D944" t="str">
            <v>m</v>
          </cell>
          <cell r="E944">
            <v>103227</v>
          </cell>
        </row>
        <row r="945">
          <cell r="B945" t="str">
            <v>S8534</v>
          </cell>
          <cell r="C945" t="str">
            <v>SUMINISTRO E INSTALACIÓN DE TUBERÍA PESADA RMC, DE 1" DE DIÁMETRO, EXPUESTA, CON SUS ACCESORIOS DE MONTAJE, Y DEMÁS ELEMENTOS NECESARIOS PARA SU CORRECTA INSTALACIÓN.</v>
          </cell>
          <cell r="D945" t="str">
            <v>m</v>
          </cell>
          <cell r="E945">
            <v>67866</v>
          </cell>
        </row>
        <row r="946">
          <cell r="B946" t="str">
            <v>S8536</v>
          </cell>
          <cell r="C946" t="str">
            <v>SUMINISTRO E INSTALACIÓN DE TUBERÍA PESADA RMC, DE 2" DE DIÁMETRO, EXPUESTA, CON SUS ACCESORIOS DE MONTAJE, Y DEMÁS ELEMENTOS NECESARIOS PARA SU CORRECTA INSTALACIÓN.</v>
          </cell>
          <cell r="D946" t="str">
            <v>m</v>
          </cell>
          <cell r="E946">
            <v>137057</v>
          </cell>
        </row>
        <row r="947">
          <cell r="B947" t="str">
            <v>S8538</v>
          </cell>
          <cell r="C947" t="str">
            <v>SUMINISTRO E INSTALACIÓN DE TUBERÍA PESADA RMC, DE 3" DE DIÁMETRO, EXPUESTA, CON SUS ACCESORIOS DE MONTAJE, Y DEMÁS ELEMENTOS NECESARIOS PARA SU CORRECTA INSTALACIÓN.</v>
          </cell>
          <cell r="D947" t="str">
            <v>m</v>
          </cell>
          <cell r="E947">
            <v>300293</v>
          </cell>
        </row>
        <row r="948">
          <cell r="B948" t="str">
            <v>S8540</v>
          </cell>
          <cell r="C948" t="str">
            <v>SUMINISTRO E INSTALACIÓN DE TUBERÍA PESADA RMC, DE 3/4" DE DIÁMETRO, EXPUESTA, CON SUS ACCESORIOS DE MONTAJE, Y DEMÁS ELEMENTOS NECESARIOS PARA SU CORRECTA INSTALACIÓN.</v>
          </cell>
          <cell r="D948" t="str">
            <v>m</v>
          </cell>
          <cell r="E948">
            <v>48898</v>
          </cell>
        </row>
        <row r="949">
          <cell r="B949" t="str">
            <v>S8542</v>
          </cell>
          <cell r="C949" t="str">
            <v>SUMINISTRO E INSTALACIÓN DE TUBERÍA SEMIPESADA IMC, DE 1 1/2" DE DIÁMETRO, EXPUESTA, CON SUS ACCESORIOS DE MONTAJE, Y DEMÁS ELEMENTOS NECESARIOS PARA SU CORRECTA INSTALACIÓN.</v>
          </cell>
          <cell r="D949" t="str">
            <v>m</v>
          </cell>
          <cell r="E949">
            <v>76904</v>
          </cell>
        </row>
        <row r="950">
          <cell r="B950" t="str">
            <v>S8544</v>
          </cell>
          <cell r="C950" t="str">
            <v>SUMINISTRO E INSTALACIÓN DE TUBERÍA SEMIPESADA IMC, DE 1 1/4" DE DIÁMETRO, EXPUESTA, CON SUS ACCESORIOS DE MONTAJE, Y DEMÁS ELEMENTOS NECESARIOS PARA SU CORRECTA INSTALACIÓN.</v>
          </cell>
          <cell r="D950" t="str">
            <v>m</v>
          </cell>
          <cell r="E950">
            <v>57519</v>
          </cell>
        </row>
        <row r="951">
          <cell r="B951" t="str">
            <v>S8546</v>
          </cell>
          <cell r="C951" t="str">
            <v>SUMINISTRO E INSTALACIÓN DE TUBERÍA SEMIPESADA IMC, DE 1" DE DIÁMETRO, EXPUESTA, CON SUS ACCESORIOS DE MONTAJE, Y DEMÁS ELEMENTOS NECESARIOS PARA SU CORRECTA INSTALACIÓN.</v>
          </cell>
          <cell r="D951" t="str">
            <v>m</v>
          </cell>
          <cell r="E951">
            <v>54284</v>
          </cell>
        </row>
        <row r="952">
          <cell r="B952" t="str">
            <v>S8548</v>
          </cell>
          <cell r="C952" t="str">
            <v>SUMINISTRO E INSTALACIÓN DE TUBERÍA SEMIPESADA IMC, DE 2" DE DIÁMETRO, EXPUESTA, CON SUS ACCESORIOS DE MONTAJE, Y DEMÁS ELEMENTOS NECESARIOS PARA SU CORRECTA INSTALACIÓN.</v>
          </cell>
          <cell r="D952" t="str">
            <v>m</v>
          </cell>
          <cell r="E952">
            <v>107118</v>
          </cell>
        </row>
        <row r="953">
          <cell r="B953" t="str">
            <v>S8550</v>
          </cell>
          <cell r="C953" t="str">
            <v>SUMINISTRO E INSTALACIÓN DE TUBERÍA SEMIPESADA IMC, DE 3" DE DIÁMETRO, EXPUESTA, CON SUS ACCESORIOS DE MONTAJE, Y DEMÁS ELEMENTOS NECESARIOS PARA SU CORRECTA INSTALACIÓN.</v>
          </cell>
          <cell r="D953" t="str">
            <v>m</v>
          </cell>
          <cell r="E953">
            <v>198331</v>
          </cell>
        </row>
        <row r="954">
          <cell r="B954" t="str">
            <v>S8552</v>
          </cell>
          <cell r="C954" t="str">
            <v>SUMINISTRO E INSTALACIÓN DE TUBERÍA SEMIPESADA IMC, DE 3/4" DE DIÁMETRO, EXPUESTA, CON SUS ACCESORIOS DE MONTAJE, Y DEMÁS ELEMENTOS NECESARIOS PARA SU CORRECTA INSTALACIÓN.</v>
          </cell>
          <cell r="D954" t="str">
            <v>m</v>
          </cell>
          <cell r="E954">
            <v>29963</v>
          </cell>
        </row>
        <row r="955">
          <cell r="B955" t="str">
            <v>S8554</v>
          </cell>
          <cell r="C955" t="str">
            <v xml:space="preserve">SUMINISTRO E INSTALACIÓN DE UNIDAD PARA ALUMBRADO EMERGENCIA, BOMBILLA HALÓGENA 2X12W, 120V.INCLUYE ELEMENTOS DE FIJACIÓN. </v>
          </cell>
          <cell r="D955" t="str">
            <v>un</v>
          </cell>
          <cell r="E955">
            <v>421259</v>
          </cell>
        </row>
        <row r="956">
          <cell r="B956" t="str">
            <v>S8556</v>
          </cell>
          <cell r="C956" t="str">
            <v xml:space="preserve">TABLERO DE DISTRIBUCIÓN A 208V, COMPLETO CON INTERRUPTORES AUTOMÁTICOS. TRIFÁSICO 208/120V, 10KA, 100A, 5HILOS, 12 CIRCUITOS </v>
          </cell>
          <cell r="D956" t="str">
            <v>un</v>
          </cell>
          <cell r="E956" t="e">
            <v>#N/A</v>
          </cell>
        </row>
        <row r="957">
          <cell r="B957" t="str">
            <v>S8558</v>
          </cell>
          <cell r="C957" t="str">
            <v>TABLERO DE DISTRIBUCIÓN TD2, 480V TRIFÁSICO, 12 CIRCUITOS TRIFÁSICOS, CUATRO HILOS, COMPLETO, CON TOTALIZADOR, INTERRUPTORES EN CAJA MOLDEADA,  CELDA AUTOSOPORTADA NEMA 4, BARRAJES, MARCACIÓN Y ACCESORIOS DE INSTALACIÓN</v>
          </cell>
          <cell r="D957" t="str">
            <v>un</v>
          </cell>
          <cell r="E957">
            <v>18765769</v>
          </cell>
        </row>
        <row r="958">
          <cell r="B958" t="str">
            <v>S8560</v>
          </cell>
          <cell r="C958" t="str">
            <v>TABLERO DE DISTRIBUCIÓN TD4, 480V TRIFÁSICO,400A, 10KA, 10 CIRCUITOS TRIFÁSICOS, CUATRO HILOS, COMPLETO, CON TOTALIZADOR, INTERRUPTORES EN CAJA MOLDEADA,  CELDA AUTOSOPORTADA NEMA 4, BARRAJES, MARCACIÓN Y ACCESORIOS DE INSTALACIÓN</v>
          </cell>
          <cell r="D958" t="str">
            <v>un</v>
          </cell>
          <cell r="E958">
            <v>15762048</v>
          </cell>
        </row>
        <row r="959">
          <cell r="B959" t="str">
            <v>S8562</v>
          </cell>
          <cell r="C959" t="str">
            <v>TABLERO DE DISTRIBUCIÓN Y CONTROL DE ALUMBRADO TAE, 3F, 480/277V, 100A, 12 CIRCUITOS. INCLUYE GABINETE METÁLICO NEMA 4, INTERRUPTOR TOTALIZADOR, INTERRUPTORES AUTOMÁTICOS DE CAJA MOLDEADA CON CONTACTOS AUXILIARES, CONTACTORES PARA ALUMBRADO, PULSADORES PILOTOS, SELECTORES MANUAL - AUTOMÁTICO, LÁMPARAS DE SEÑALIZACIÓN, BORNERAS DE CONEXIÓN,  CABLEADO INTERIOR Y MARCACIÓN</v>
          </cell>
          <cell r="D959" t="str">
            <v>un</v>
          </cell>
          <cell r="E959">
            <v>1537070</v>
          </cell>
        </row>
        <row r="960">
          <cell r="B960" t="str">
            <v>S8564</v>
          </cell>
          <cell r="C960" t="str">
            <v>TABLERO DE DISTRIBUCIÓN Y CONTROL DE ALUMBRADO TAN, 3F, 480/277V, 150A, 48 CIRCUITOS. INCLUYE GABINETE METÁLICO NEMA 4, INTERRUPTOR TOTALIZADOR, INTERRUPTORES AUTOMÁTICOS DE CAJA MOLDEADA CON CONTACTOS AUXILIARES, CONTACTORES PARA ALUMBRADO, PULSADORES PILOTOS, SELECTORES MANUAL - AUTOMÁTICO, LÁMPARAS DE SEÑALIZACIÓN, BORNERAS DE CONEXIÓN, PLC CON ENTRADAS Y SALIDAS DIGITALES Y ANALÓGICAS, CABLEADO INTERIOR Y MARCACIÓN</v>
          </cell>
          <cell r="D960" t="str">
            <v>un</v>
          </cell>
          <cell r="E960">
            <v>11915167</v>
          </cell>
        </row>
        <row r="961">
          <cell r="B961" t="str">
            <v>S8566</v>
          </cell>
          <cell r="C961" t="str">
            <v>TABLERO DE INTERRUPTORES AUTOMÁTICOS DE ALUMBRADO Y FUERZA TAFP, BIFÁSICO, 4 HILOS, 240/120 V C.A., 100 A, 18 CIRCUITOS, CON TOTALIZADOR, INTERRUPTORES, CUBIERTA NEMA  TIPO 12, ADECUADO PARA SOBREPONER, ACCESORIOS DE CONEXIÓN, DE MONTAJE Y MARCACIÓN.</v>
          </cell>
          <cell r="D961" t="str">
            <v>un</v>
          </cell>
          <cell r="E961">
            <v>7123488</v>
          </cell>
        </row>
        <row r="962">
          <cell r="B962" t="str">
            <v>S8568</v>
          </cell>
          <cell r="C962" t="str">
            <v>TABLERO DE INTERRUPTORES AUTOMÁTICOS DE ALUMBRADO Y FUERZA TAON, TRIFÁSICOS, 5 HILOS,  208/120VC.A., 125A, 24 CIRCUITOS, CON TOTALIZADOR, INTERRUPTORES, CERRAMIENTO NEMA 12, ADECUADO PARA SOBREPONER, ACCESORIOS DE CONEXION, DE MONTAJE Y MARCACION.</v>
          </cell>
          <cell r="D962" t="str">
            <v>un</v>
          </cell>
          <cell r="E962">
            <v>2682548</v>
          </cell>
        </row>
        <row r="963">
          <cell r="B963" t="str">
            <v>S8570</v>
          </cell>
          <cell r="C963" t="str">
            <v>TABLERO DE INTERRUPTORES AUTOMÁTICOS DE ALUMBRADO Y FUERZA TAOS, TRIFÁSICOS, 5 HILOS,  208/120VC.A., 125A, 18 CIRCUITOS, CON TOTALIZADOR, INTERRUPTORES, CERRAMIENTO NEMA 12, ADECUADO PARA SOBREPONER, ACCESORIOS DE CONEXION, DE MONTAJE Y MARCACION.</v>
          </cell>
          <cell r="D963" t="str">
            <v>un</v>
          </cell>
          <cell r="E963">
            <v>2820969</v>
          </cell>
        </row>
        <row r="964">
          <cell r="B964" t="str">
            <v>S8572</v>
          </cell>
          <cell r="C964" t="str">
            <v>TABLERO DE INTERRUPTORES AUTOMÁTICOS DE ALUMBRADO Y FUERZA TAT, NEMA 12, PARA SOBREPONER, TRIFÁSICO, 208/120 V,12 CIRCUITOS, 5H, 100 A, 10KA, CON TOTALIZADOR E INTERRUPTORES AUTOMÁTICOS.</v>
          </cell>
          <cell r="D964" t="str">
            <v>un</v>
          </cell>
          <cell r="E964">
            <v>1691566</v>
          </cell>
        </row>
        <row r="965">
          <cell r="B965" t="str">
            <v>S8574</v>
          </cell>
          <cell r="C965" t="str">
            <v>TABLERO DE INTERRUPTORES AUTOMÁTICOS DE FUERZA TAF, TRIFÁSICO, 5 HILOS,  208/120VC.A., 225A, 18 CIRCUITOS, CON TOTALIZADOR, INTERRUPTORES, CERRAMIENTO NEMA 12, ADECUADO PARA SOBREPONER, ACCESORIOS DE CONEXION, DE MONTAJE Y MARCACION.</v>
          </cell>
          <cell r="D965" t="str">
            <v>un</v>
          </cell>
          <cell r="E965">
            <v>2138365</v>
          </cell>
        </row>
        <row r="966">
          <cell r="B966" t="str">
            <v>S8576</v>
          </cell>
          <cell r="C966" t="str">
            <v>TABLERO DE INTERRUPTORES AUTOMÁTICOS DE FUERZA TF1, TRIFÁSICO, 5 HILOS,  208/120VC.A., 225A, 18 CIRCUITOS, CON TOTALIZADOR, INTERRUPTORES, CERRAMIENTO NEMA 4, ADECUADO PARA SOBREPONER, ACCESORIOS DE CONEXION, DE MONTAJE Y MARCACION.</v>
          </cell>
          <cell r="D966" t="str">
            <v>un</v>
          </cell>
          <cell r="E966">
            <v>2060126</v>
          </cell>
        </row>
        <row r="967">
          <cell r="B967" t="str">
            <v>S8578</v>
          </cell>
          <cell r="C967" t="str">
            <v>TABLERO DE INTERRUPTORES AUTOMÁTICOS DE FUERZA TF2, TRIFÁSICO, 5 HILOS,  208/120VC.A., 225A, 12 CIRCUITOS, CON TOTALIZADOR, INTERRUPTORES, CERRAMIENTO NEMA 4, ADECUADO PARA SOBREPONER, ACCESORIOS DE CONEXION, DE MONTAJE Y MARCACION.</v>
          </cell>
          <cell r="D967" t="str">
            <v>un</v>
          </cell>
          <cell r="E967">
            <v>1927724</v>
          </cell>
        </row>
        <row r="968">
          <cell r="B968" t="str">
            <v>S8580</v>
          </cell>
          <cell r="C968" t="str">
            <v>TABLERO DE INTERRUPTORES AUTOMÁTICOS DE FUERZA TF3, TRIFÁSICOS, 5 HILOS,  208/120VC.A., 225A, 12 CIRCUITOS, CON TOTALIZADOR, INTERRUPTORES, CERRAMIENTO NEMA 4, ADECUADO PARA SOBREPONER, ACCESORIOS DE CONEXION, DE MONTAJE Y MARCACION.</v>
          </cell>
          <cell r="D968" t="str">
            <v>un</v>
          </cell>
          <cell r="E968">
            <v>1795201</v>
          </cell>
        </row>
        <row r="969">
          <cell r="B969" t="str">
            <v>S8582</v>
          </cell>
          <cell r="C969" t="str">
            <v>TABLERO DE INTERRUPTORES AUTOMÁTICOS DE FUERZA TF6, TRIFÁSICOS, 5 HILOS,  208/120VC.A., 225A, 12 CIRCUITOS, CON TOTALIZADOR, INTERRUPTORES, CERRAMIENTO NEMA 4, ADECUADO PARA SOBREPONER, ACCESORIOS DE CONEXION, DE MONTAJE Y MARCACION.</v>
          </cell>
          <cell r="D969" t="str">
            <v>un</v>
          </cell>
          <cell r="E969">
            <v>1870430</v>
          </cell>
        </row>
        <row r="970">
          <cell r="B970" t="str">
            <v>S8584</v>
          </cell>
          <cell r="C970" t="str">
            <v>TABLERO DE INTERRUPTORES AUTOMÁTICOS DE FUERZA TF7, TRIFÁSICOS, 5 HILOS,  208/120VC.A., 225A, 18 CIRCUITOS, CON TOTALIZADOR, INTERRUPTORES, CERRAMIENTO NEMA 4, ADECUADO PARA SOBREPONER, ACCESORIOS DE CONEXION, DE MONTAJE Y MARCACION.</v>
          </cell>
          <cell r="D970" t="str">
            <v>un</v>
          </cell>
          <cell r="E970">
            <v>2035574</v>
          </cell>
        </row>
        <row r="971">
          <cell r="B971" t="str">
            <v>S8586</v>
          </cell>
          <cell r="C971" t="str">
            <v>TABLERO DE INTERRUPTORES AUTOMÁTICOS DE FUERZA TFR1 (ENERGÍA REGULADA) , BIFÁSICOS, 4 HILOS,  208/120VC.A., 125A, 12 CIRCUITOS, CON TOTALIZADOR, INTERRUPTORES, CERRAMIENTO NEMA 12, ADECUADO PARA SOBREPONER, ACCESORIOS DE CONEXION, DE MONTAJE Y MARCACION.</v>
          </cell>
          <cell r="D971" t="str">
            <v>un</v>
          </cell>
          <cell r="E971">
            <v>1665806</v>
          </cell>
        </row>
        <row r="972">
          <cell r="B972" t="str">
            <v>S8588</v>
          </cell>
          <cell r="C972" t="str">
            <v>TABLERO DE INTERRUPTORES AUTOMÁTICOS DE FUERZA TFT, TRIFÁSICOS, 5 HILOS,  208/120VC.A., 225A, 12 CIRCUITOS, CON TOTALIZADOR, INTERRUPTORES, CERRAMIENTO NEMA 4, ADECUADO PARA SOBREPONER, ACCESORIOS DE CONEXION, DE MONTAJE Y MARCACION.</v>
          </cell>
          <cell r="D972" t="str">
            <v>un</v>
          </cell>
          <cell r="E972">
            <v>1957696</v>
          </cell>
        </row>
        <row r="973">
          <cell r="B973" t="str">
            <v>S8592</v>
          </cell>
          <cell r="C973" t="str">
            <v>TABLERO DE INTERRUPTORES AUTOMÁTICOS, BIFÁSICOS, 4 HILOS, 208/120 V C.A., 125 A, 12 CIRCUITOS, 10KA, CON TOTALIZADOR, INTERRUPTORES, CUBIERTA NEMA  TIPO 12, ADECUADO PARA SOBREPONER, ACCESORIOS DE CONEXIÓN, DE MONTAJE Y MARCACIÓN.</v>
          </cell>
          <cell r="D973" t="str">
            <v>un</v>
          </cell>
          <cell r="E973">
            <v>5610950</v>
          </cell>
        </row>
        <row r="974">
          <cell r="B974" t="str">
            <v>S8594</v>
          </cell>
          <cell r="C974" t="str">
            <v>TABLERO DE INTERRUPTORES AUTOMÁTICOS, BIFÁSICOS, 4 HILOS, 240/120 V C.A., 125 A, 12 CIRCUITOS, 10KA, CON TOTALIZADOR, INTERRUPTORES, CUBIERTA NEMA  TIPO 12, ADECUADO PARA SOBREPONER, ACCESORIOS DE CONEXIÓN, DE MONTAJE Y MARCACIÓN.</v>
          </cell>
          <cell r="D974" t="str">
            <v>un</v>
          </cell>
          <cell r="E974">
            <v>7127639</v>
          </cell>
        </row>
        <row r="975">
          <cell r="B975" t="str">
            <v>S8596</v>
          </cell>
          <cell r="C975" t="str">
            <v>TABLERO DE INTERRUPTORES AUTOMÁTICOS, PARA CONTROL  DE VENTILACIÓN TCV, NEMA 12, PARA SOBREPONER, MONOFÁSICO, 120 V, 12 CIRCUITOS, 3H, 100 A, 10KA, CON TOTALIZADOR E INTERRUPTORES .</v>
          </cell>
          <cell r="D975" t="str">
            <v>un</v>
          </cell>
          <cell r="E975">
            <v>7156226</v>
          </cell>
        </row>
        <row r="976">
          <cell r="B976" t="str">
            <v>S8598</v>
          </cell>
          <cell r="C976" t="str">
            <v>TABLERO DE INTERRUPTORES AUTOMÁTICOS, TB5, BIFÁSICO, 4 HILOS, 208/120 V C.A., 125 A, 4 CIRCUITOS, 10KA, CON INTERRUPTORES, CUBIERTA NEMA  TIPO 12, ADECUADO PARA SOBREPONER, ACCESORIOS DE CONEXIÓN, DE MONTAJE Y MARCACIÓN.</v>
          </cell>
          <cell r="D976" t="str">
            <v>un</v>
          </cell>
          <cell r="E976">
            <v>8586544</v>
          </cell>
        </row>
        <row r="977">
          <cell r="B977" t="str">
            <v>S8600</v>
          </cell>
          <cell r="C977" t="str">
            <v>TABLERO DE INTERRUPTORES AUTOMÁTICOS, TB6, BIFÁSICO, 4 HILOS, 208/120 V C.A., 125 A, 4 CIRCUITOS, 10KA, CON INTERRUPTORES, CUBIERTA NEMA  TIPO 12, ADECUADO PARA SOBREPONER, ACCESORIOS DE CONEXIÓN, DE MONTAJE Y MARCACIÓN.</v>
          </cell>
          <cell r="D977" t="str">
            <v>un</v>
          </cell>
          <cell r="E977">
            <v>5782817</v>
          </cell>
        </row>
        <row r="978">
          <cell r="B978" t="str">
            <v>S8602</v>
          </cell>
          <cell r="C978" t="str">
            <v>TABLERO DE INTERRUPTORES AUTOMÁTICOS, TRIFÁSICOS, 5 HILOS, 208/120 V C.A., 125 A,  18 CIRCUITOS, 10KA, CON TOTALIZADOR, INTERRUPTORES, CUBIERTA NEMA  TIPO 4, ADECUADO PARA SOBREPONER, ACCESORIOS DE CONEXIÓN, DE MONTAJE Y MARCACIÓN.</v>
          </cell>
          <cell r="D978" t="str">
            <v>un</v>
          </cell>
          <cell r="E978">
            <v>7840402</v>
          </cell>
        </row>
        <row r="979">
          <cell r="B979" t="str">
            <v>S8604</v>
          </cell>
          <cell r="C979" t="str">
            <v>TABLERO DE INTERRUPTORES AUTOMÁTICOS, TRIFÁSICOS, 5 HILOS, 208/120 V C.A., 225 A, 30 CIRCUITOS, 10KA, CON TOTALIZADOR, INTERRUPTORES, CUBIERTA NEMA  TIPO 12, ADECUADO PARA SOBREPONER, ACCESORIOS DE CONEXIÓN, DE MONTAJE Y MARCACIÓN.</v>
          </cell>
          <cell r="D979" t="str">
            <v>un</v>
          </cell>
          <cell r="E979">
            <v>9736883</v>
          </cell>
        </row>
        <row r="980">
          <cell r="B980" t="str">
            <v>S8606</v>
          </cell>
          <cell r="C980" t="str">
            <v>TABLERO DE INTERRUPTORES AUTOMÁTICOS, TRIFÁSICOS, 5 HILOS, 208/120 V C.A., 225 A, 30 CIRCUITOS, 10KA, CON TOTALIZADOR, INTERRUPTORES, CUBIERTA NEMA  TIPO 4, ADECUADO PARA SOBREPONER, ACCESORIOS DE CONEXIÓN, DE MONTAJE Y MARCACIÓN.</v>
          </cell>
          <cell r="D980" t="str">
            <v>un</v>
          </cell>
          <cell r="E980">
            <v>8711967</v>
          </cell>
        </row>
        <row r="981">
          <cell r="B981" t="str">
            <v>S8608</v>
          </cell>
          <cell r="C981" t="str">
            <v>TABLERO DE INTERRUPTORES AUTOMÁTICOS, TRIFÁSICOS, 5 HILOS, 480/277 V C.A., 125 A, 12 CIRCUITOS, 10KA, CON TOTALIZADOR, INTERRUPTORES, CUBIERTA NEMA  TIPO 4, ADECUADO PARA SOBREPONER, ACCESORIOS DE CONEXIÓN, DE MONTAJE Y MARCACIÓN.</v>
          </cell>
          <cell r="D981" t="str">
            <v>un</v>
          </cell>
          <cell r="E981">
            <v>8232423</v>
          </cell>
        </row>
        <row r="982">
          <cell r="B982" t="str">
            <v>S8610</v>
          </cell>
          <cell r="C982" t="str">
            <v>TABLERO DE INTERRUPTORES AUTOMÁTICOS, TRIFÁSICOS, 5 HILOS, 480/277 V C.A., 125 A, 6 CIRCUITOS, 10KA, CON TOTALIZADOR, INTERRUPTORES, CUBIERTA NEMA  TIPO 4, ADECUADO PARA SOBREPONER, ACCESORIOS DE CONEXIÓN, DE MONTAJE Y MARCACIÓN.</v>
          </cell>
          <cell r="D982" t="str">
            <v>un</v>
          </cell>
          <cell r="E982">
            <v>2151013</v>
          </cell>
        </row>
        <row r="983">
          <cell r="B983" t="str">
            <v>S8612</v>
          </cell>
          <cell r="C983" t="str">
            <v>TABLERO PARA EL CONTROL DE ALUMBRADO (CA1, CA2, CA4, CA5 Y CA6) CON CONTACTOR, 3 POLOS, 16 A, 120 V, INTERRUPTORES TIPO MINIATURA, BORNERAS DE CONEXIÓN, BARRA DE CONEXIÓN A TIERRA, SELECTOR DE 3 POSICIONES (M-O-A) PARA MONTAJE SOBREPUESTO, CERRAMIENTO NEMA 4</v>
          </cell>
          <cell r="D983" t="str">
            <v>un</v>
          </cell>
          <cell r="E983">
            <v>1615639</v>
          </cell>
        </row>
        <row r="984">
          <cell r="B984" t="str">
            <v>S8614</v>
          </cell>
          <cell r="C984" t="str">
            <v xml:space="preserve">TABLERO PARA EL CONTROL DE ALUMBRADO (CA3) CON CONTACTOR, 3 POLOS, 16 A, 208 V, INTERRUPTORES TIPO MINIATURA, BORNERAS DE CONEXIÓN, BARRA DE CONEXIÓN A TIERRA, SELECTOR DE 3 POSICIONES (M-O-A) PARA MONTAJE SOBREPUESTO, CERRAMIENTO NEMA TIPO 4 CON PUERTA. </v>
          </cell>
          <cell r="D984" t="str">
            <v>un</v>
          </cell>
          <cell r="E984">
            <v>1586173</v>
          </cell>
        </row>
        <row r="985">
          <cell r="B985" t="str">
            <v>S8616</v>
          </cell>
          <cell r="C985" t="str">
            <v>TABLERO PARA EL CONTROL DE ALUMBRADO CON CONTACTOR 3P, 30 A, 120 V, INTERRUPTORES TIPO MINIATURA, BORNERAS DE CONEXIÓN, BARRA DE CONEXIÓN A TIERRA,  PARA MONTAJE SOBREPUESTO, CERRAMIENTO NEMA TIPO 4, CON PUERTA Y LLAVE, INCLUYE 2 PULSADORES NORMALMENTE CERRADOS</v>
          </cell>
          <cell r="D985" t="str">
            <v>un</v>
          </cell>
          <cell r="E985">
            <v>2729896</v>
          </cell>
        </row>
        <row r="986">
          <cell r="B986" t="str">
            <v>S8618</v>
          </cell>
          <cell r="C986" t="str">
            <v>TABLEROS DE INTERRUPTORES AUTOMÁTICOS, TB1, TB2, TB3 Y TB4, BIFÁSICOS, 4 HILOS, 208/120 V C.A., 125 A, 4 CIRCUITOS, 10KA, CON INTERRUPTORES, CUBIERTA NEMA  TIPO 12, ADECUADO PARA SOBREPONER, ACCESORIOS DE CONEXIÓN, DE MONTAJE Y MARCACIÓN.</v>
          </cell>
          <cell r="D986" t="str">
            <v>un</v>
          </cell>
          <cell r="E986">
            <v>5610950</v>
          </cell>
        </row>
        <row r="987">
          <cell r="B987" t="str">
            <v>S8620</v>
          </cell>
          <cell r="C987" t="str">
            <v>TERMINALES DE COBRE A COMPRESIÓN PARA CONEXIÓN A EQUIPOS</v>
          </cell>
          <cell r="D987" t="str">
            <v>un</v>
          </cell>
          <cell r="E987">
            <v>33653</v>
          </cell>
        </row>
        <row r="988">
          <cell r="B988" t="str">
            <v>S8622</v>
          </cell>
          <cell r="C988" t="str">
            <v>TOMA DE PUESTA A TIERRA DE COBRE ESTAÑADO, CON CUATRO PERFORACIONES, PARA CONEXIÓN DE UN CONDUCTOR CALIBRE 1/0 AWG REFERENCIA B161-2Q DE CADWELD O SIMILAR</v>
          </cell>
          <cell r="D988" t="str">
            <v>un</v>
          </cell>
          <cell r="E988">
            <v>274453</v>
          </cell>
        </row>
        <row r="989">
          <cell r="B989" t="str">
            <v>S8624</v>
          </cell>
          <cell r="C989" t="str">
            <v>TOMA DE PUESTA A TIERRA DE COBRE ESTAÑADO, CON CUATRO PERFORACIONES, PARA CONEXIÓN DE UN CONDUCTOR CALIBRE 4/0 AWG REFERENCIA B161-2Q DE CADWELD O SIMILAR</v>
          </cell>
          <cell r="D989" t="str">
            <v>un</v>
          </cell>
          <cell r="E989">
            <v>274453</v>
          </cell>
        </row>
        <row r="990">
          <cell r="B990" t="str">
            <v>S8626</v>
          </cell>
          <cell r="C990" t="str">
            <v>TOMACORRIENTE BIFÁSICO 20 A, 250 V, 3 H, DOS POLOS, CON CONEXIÓN A TIERRA( NEMA 6 )</v>
          </cell>
          <cell r="D990" t="str">
            <v>un</v>
          </cell>
          <cell r="E990">
            <v>111319</v>
          </cell>
        </row>
        <row r="991">
          <cell r="B991" t="str">
            <v>S8628</v>
          </cell>
          <cell r="C991" t="str">
            <v>TOMACORRIENTE CON CONEXIÓN A TIERRA, MONOFÁSICO DOBLE, DOS POLOS, 3 HILOS, 15 A, 125 V (LÍNEA NEMA 5)</v>
          </cell>
          <cell r="D991" t="str">
            <v>un</v>
          </cell>
          <cell r="E991">
            <v>8651</v>
          </cell>
        </row>
        <row r="992">
          <cell r="B992" t="str">
            <v>S8630</v>
          </cell>
          <cell r="C992" t="str">
            <v>TRANSFORMADOR MONOFÁSICO DE 10 KVA EN POSTE, EN ACEITE, 7600-240/120 V, INCLUYE ACCESORIOS DE INSTALACIÓN</v>
          </cell>
          <cell r="D992" t="str">
            <v>un</v>
          </cell>
          <cell r="E992">
            <v>6191099</v>
          </cell>
        </row>
        <row r="993">
          <cell r="B993" t="str">
            <v>S8632</v>
          </cell>
          <cell r="C993" t="str">
            <v>TRANSFORMADOR TRIFÁSICO DE 15 KVA EN POSTE, EN ACEITE, 13200-208/120 V, INCLUYE ACCESORIOS DE INSTALACIÓN</v>
          </cell>
          <cell r="D993" t="str">
            <v>un</v>
          </cell>
          <cell r="E993">
            <v>11395303</v>
          </cell>
        </row>
        <row r="994">
          <cell r="B994" t="str">
            <v>S8634</v>
          </cell>
          <cell r="C994" t="str">
            <v>TRANSFORMADOR TRIFÁSICO DE 30KVA EN POSTE, EN ACEITE, 13200-208/120 V, INCLUYE ACCESORIOS DE INSTALACIÓN</v>
          </cell>
          <cell r="D994" t="str">
            <v>un</v>
          </cell>
          <cell r="E994">
            <v>13849822</v>
          </cell>
        </row>
        <row r="995">
          <cell r="B995" t="str">
            <v>S8636</v>
          </cell>
          <cell r="C995" t="str">
            <v>TUBERÍA DE ACERO GALVANIZADO, SEMIPESADA, DE 2" DE DIÁMETRO, EXPUESTA, CON CONDULETES, ACCESORIOS DE  UNIÓN Y DE SOPORTE</v>
          </cell>
          <cell r="D995" t="str">
            <v>m</v>
          </cell>
          <cell r="E995">
            <v>127794</v>
          </cell>
        </row>
        <row r="996">
          <cell r="B996" t="str">
            <v>S8638</v>
          </cell>
          <cell r="C996" t="str">
            <v>TUBERÍA DE ACERO GALVANIZADO, SEMIPESADA, DE 3" DE DIÁMETRO, EXPUESTA, CON CONDULETES, ACCESORIOS DE  UNIÓN Y DE SOPORTE</v>
          </cell>
          <cell r="D996" t="str">
            <v>m</v>
          </cell>
          <cell r="E996">
            <v>242070</v>
          </cell>
        </row>
        <row r="997">
          <cell r="B997" t="str">
            <v>S8640</v>
          </cell>
          <cell r="C997" t="str">
            <v>TUBERÍA DE ACERO GALVANIZADO, SEMIPESADA, DE 4" DE DIÁMETRO, EXPUESTA, CON CONDULETES, ACCESORIOS DE  UNIÓN Y DE SOPORTE</v>
          </cell>
          <cell r="D997" t="str">
            <v>m</v>
          </cell>
          <cell r="E997">
            <v>229259</v>
          </cell>
        </row>
        <row r="998">
          <cell r="B998" t="str">
            <v>S8642</v>
          </cell>
          <cell r="C998" t="str">
            <v>UNIDAD DE POTENCIA ININTERRUMPIBLE PARA ALUMBRADO, UPS TRIFÁSICA, TIPO DUAL DE 30 KW, TENSIÓN DE ENTRADA 480V, TENSIÓN DE SALIDA 480/277V, COMPLETA CON RACKS DE BATERÍAS.</v>
          </cell>
          <cell r="D998" t="str">
            <v>un</v>
          </cell>
          <cell r="E998">
            <v>142491465</v>
          </cell>
        </row>
        <row r="999">
          <cell r="B999" t="str">
            <v>S8644</v>
          </cell>
          <cell r="C999" t="str">
            <v>UNIDAD DE POTENCIA ININTERRUMPIBLE PARA EQUIPOS DE CÓMPUTO BIFÁSICA DE 2 KW, TENSIÓN DE ENTRADA 208V, TENSIÓN DE SALIDA 208/120V, 60HZ, COMPLETA CON RACKS DE BATERÍAS PARA UNA AUTONOMÍA DE 90 MINUTOS.</v>
          </cell>
          <cell r="D999" t="str">
            <v>un</v>
          </cell>
          <cell r="E999">
            <v>12950284</v>
          </cell>
        </row>
        <row r="1000">
          <cell r="B1000" t="str">
            <v>S8646</v>
          </cell>
          <cell r="C1000" t="str">
            <v>UNIDAD PARA ALUMBRADO DE EMERGENCIA, CON DOS BOMBILLAS HALOGENAS DE 18W, 120V, AUTONOMÍA DE 90 MINUTOS.</v>
          </cell>
          <cell r="D1000" t="str">
            <v>un</v>
          </cell>
          <cell r="E1000">
            <v>421259</v>
          </cell>
        </row>
        <row r="1001">
          <cell r="B1001" t="str">
            <v>S8648</v>
          </cell>
          <cell r="C1001" t="str">
            <v>UNIÓN POR SOLDADURA EXOTÉRMICA ENTRE CABLES CALIBRE 1/0 AWG DE 90GR</v>
          </cell>
          <cell r="D1001" t="str">
            <v>un</v>
          </cell>
          <cell r="E1001">
            <v>81247</v>
          </cell>
        </row>
        <row r="1002">
          <cell r="B1002" t="str">
            <v>S8650</v>
          </cell>
          <cell r="C1002" t="str">
            <v>UNIÓN POR SOLDADURA EXOTÉRMICA ENTRE CABLES CALIBRE 1/0 AWG Y ELECTRODO DE COPPERWELD DE 5/8" DE 90GR</v>
          </cell>
          <cell r="D1002" t="str">
            <v>un</v>
          </cell>
          <cell r="E1002">
            <v>81247</v>
          </cell>
        </row>
        <row r="1003">
          <cell r="B1003" t="str">
            <v>S8652</v>
          </cell>
          <cell r="C1003" t="str">
            <v>UNIÓN POR SOLDADURA EXOTÉRMICA ENTRE CABLES CALIBRE 4/0 AWG DE 150GR</v>
          </cell>
          <cell r="D1003" t="str">
            <v>un</v>
          </cell>
          <cell r="E1003">
            <v>106409</v>
          </cell>
        </row>
        <row r="1004">
          <cell r="B1004" t="str">
            <v>S8654</v>
          </cell>
          <cell r="C1004" t="str">
            <v>UNIÓN POR SOLDADURA EXOTÉRMICA ENTRE CABLES CALIBRE 4/0 AWG DE 200GR</v>
          </cell>
          <cell r="D1004" t="str">
            <v>un</v>
          </cell>
          <cell r="E1004">
            <v>106409</v>
          </cell>
        </row>
        <row r="1005">
          <cell r="B1005" t="str">
            <v>S8656</v>
          </cell>
          <cell r="C1005" t="str">
            <v>UNIÓN POR SOLDADURA EXOTÉRMICA ENTRE CABLES CALIBRE 4/0 AWG DE 90GR</v>
          </cell>
          <cell r="D1005" t="str">
            <v>un</v>
          </cell>
          <cell r="E1005">
            <v>106409</v>
          </cell>
        </row>
        <row r="1007">
          <cell r="B1007" t="str">
            <v>CÓDIGO</v>
          </cell>
          <cell r="C1007" t="str">
            <v>COMPOSIÇÕES - 17. TRABAJOS ARQUITECTONICOS</v>
          </cell>
        </row>
        <row r="1008">
          <cell r="B1008" t="str">
            <v>S7300</v>
          </cell>
          <cell r="C1008" t="str">
            <v>ANDÉN DE CONCRETO ESCOBILLADO</v>
          </cell>
          <cell r="D1008" t="str">
            <v>m2</v>
          </cell>
          <cell r="E1008">
            <v>110111</v>
          </cell>
        </row>
        <row r="1009">
          <cell r="B1009" t="str">
            <v>S7302</v>
          </cell>
          <cell r="C1009" t="str">
            <v>ANJEO DE FIBRA DE VIDRIO (INCLUYE MARCO)</v>
          </cell>
          <cell r="D1009" t="str">
            <v>m2</v>
          </cell>
          <cell r="E1009">
            <v>196052</v>
          </cell>
        </row>
        <row r="1010">
          <cell r="B1010" t="str">
            <v>S7304</v>
          </cell>
          <cell r="C1010" t="str">
            <v>BANCA METÁLICA + TABLILLAS DE MADERA (0,70 X 0,35 M)</v>
          </cell>
          <cell r="D1010" t="str">
            <v>un</v>
          </cell>
          <cell r="E1010">
            <v>620804</v>
          </cell>
        </row>
        <row r="1011">
          <cell r="B1011" t="str">
            <v>S7306</v>
          </cell>
          <cell r="C1011" t="str">
            <v>BANCA METÁLICA + TABLILLAS DE MADERA (1,20 X 0,45 M)</v>
          </cell>
          <cell r="D1011" t="str">
            <v>un</v>
          </cell>
          <cell r="E1011">
            <v>885425</v>
          </cell>
        </row>
        <row r="1012">
          <cell r="B1012" t="str">
            <v>S7308</v>
          </cell>
          <cell r="C1012" t="str">
            <v>BORDILLOS PREFABRICADOS DE CONCRETO</v>
          </cell>
          <cell r="D1012" t="str">
            <v>m</v>
          </cell>
          <cell r="E1012">
            <v>57639</v>
          </cell>
        </row>
        <row r="1013">
          <cell r="B1013" t="str">
            <v>S7310</v>
          </cell>
          <cell r="C1013" t="str">
            <v>CIELO FALSO TIPO DRYWALL</v>
          </cell>
          <cell r="D1013" t="str">
            <v>m2</v>
          </cell>
          <cell r="E1013">
            <v>150246</v>
          </cell>
        </row>
        <row r="1014">
          <cell r="B1014" t="str">
            <v>S7312</v>
          </cell>
          <cell r="C1014" t="str">
            <v>CUBIERTA DE TEJA TERMOACÚSTICA TIPO SANDWICH CON LANA MINERAL DE ROCA</v>
          </cell>
          <cell r="D1014" t="str">
            <v>m2</v>
          </cell>
          <cell r="E1014">
            <v>402952</v>
          </cell>
        </row>
        <row r="1015">
          <cell r="B1015" t="str">
            <v>S7314</v>
          </cell>
          <cell r="C1015" t="str">
            <v>DISPENSADORES DE JABÓN DE ACERO INOXIDABLE</v>
          </cell>
          <cell r="D1015" t="str">
            <v>un</v>
          </cell>
          <cell r="E1015">
            <v>257721</v>
          </cell>
        </row>
        <row r="1016">
          <cell r="B1016" t="str">
            <v>S7316</v>
          </cell>
          <cell r="C1016" t="str">
            <v>DISPENSADORES DE TOALLAS DE PAPEL</v>
          </cell>
          <cell r="D1016" t="str">
            <v>un</v>
          </cell>
          <cell r="E1016">
            <v>220755</v>
          </cell>
        </row>
        <row r="1017">
          <cell r="B1017" t="str">
            <v>S7318</v>
          </cell>
          <cell r="C1017" t="str">
            <v>DIVISIONES METÁLICAS (1,10 M DE ALTURA)</v>
          </cell>
          <cell r="D1017" t="str">
            <v>m</v>
          </cell>
          <cell r="E1017">
            <v>439244</v>
          </cell>
        </row>
        <row r="1018">
          <cell r="B1018" t="str">
            <v>S7320</v>
          </cell>
          <cell r="C1018" t="str">
            <v>DIVISIONES METÁLICAS (1,80 M DE ALTURA)</v>
          </cell>
          <cell r="D1018" t="str">
            <v>m</v>
          </cell>
          <cell r="E1018">
            <v>693554</v>
          </cell>
        </row>
        <row r="1019">
          <cell r="B1019" t="str">
            <v>S7322</v>
          </cell>
          <cell r="C1019" t="str">
            <v>DUCHA DE EMERGENCIA CON LAVAOJOS</v>
          </cell>
          <cell r="D1019" t="str">
            <v>un</v>
          </cell>
          <cell r="E1019">
            <v>1271806</v>
          </cell>
        </row>
        <row r="1020">
          <cell r="B1020" t="str">
            <v>S7324</v>
          </cell>
          <cell r="C1020" t="str">
            <v>DUCHA SENCILLA</v>
          </cell>
          <cell r="D1020" t="str">
            <v>un</v>
          </cell>
          <cell r="E1020">
            <v>74740</v>
          </cell>
        </row>
        <row r="1021">
          <cell r="B1021" t="str">
            <v>S7326</v>
          </cell>
          <cell r="C1021" t="str">
            <v>ENCHAPE DE BALDOSÍN CERÁMICO PISO-PARED (0,205 X 0,205 M)</v>
          </cell>
          <cell r="D1021" t="str">
            <v>m2</v>
          </cell>
          <cell r="E1021">
            <v>115101</v>
          </cell>
        </row>
        <row r="1022">
          <cell r="B1022" t="str">
            <v>S7328</v>
          </cell>
          <cell r="C1022" t="str">
            <v>ENTRESUELO DE PIEDRA Y CASCAJO</v>
          </cell>
          <cell r="D1022" t="str">
            <v>m2</v>
          </cell>
          <cell r="E1022">
            <v>40903</v>
          </cell>
        </row>
        <row r="1023">
          <cell r="B1023" t="str">
            <v>S7330</v>
          </cell>
          <cell r="C1023" t="str">
            <v>ESPEJOS DE 4 MM</v>
          </cell>
          <cell r="D1023" t="str">
            <v>m2</v>
          </cell>
          <cell r="E1023">
            <v>105000</v>
          </cell>
        </row>
        <row r="1024">
          <cell r="B1024" t="str">
            <v>S7332</v>
          </cell>
          <cell r="C1024" t="str">
            <v>ESTUCO EN MUROS</v>
          </cell>
          <cell r="D1024" t="str">
            <v>m2</v>
          </cell>
          <cell r="E1024">
            <v>14947</v>
          </cell>
        </row>
        <row r="1025">
          <cell r="B1025" t="str">
            <v>S7334</v>
          </cell>
          <cell r="C1025" t="str">
            <v>GANCHO METÁLICO</v>
          </cell>
          <cell r="D1025" t="str">
            <v>un</v>
          </cell>
          <cell r="E1025">
            <v>98406</v>
          </cell>
        </row>
        <row r="1026">
          <cell r="B1026" t="str">
            <v>S7336</v>
          </cell>
          <cell r="C1026" t="str">
            <v>GUARDAESCOBAS DE FIBRA DE VIDRIO</v>
          </cell>
          <cell r="D1026" t="str">
            <v>m</v>
          </cell>
          <cell r="E1026">
            <v>25294</v>
          </cell>
        </row>
        <row r="1027">
          <cell r="B1027" t="str">
            <v>S7338</v>
          </cell>
          <cell r="C1027" t="str">
            <v>GUARDAESCOBAS MEDIA CAÑA DE GRANITO PULIDO NO.1</v>
          </cell>
          <cell r="D1027" t="str">
            <v>m</v>
          </cell>
          <cell r="E1027">
            <v>24195</v>
          </cell>
        </row>
        <row r="1028">
          <cell r="B1028" t="str">
            <v>S7340</v>
          </cell>
          <cell r="C1028" t="str">
            <v xml:space="preserve">IMPERMEABILIZACIÓN CON MEMBRANA SINTÉTICA DE PVC </v>
          </cell>
          <cell r="D1028" t="str">
            <v>m2</v>
          </cell>
          <cell r="E1028">
            <v>98831</v>
          </cell>
        </row>
        <row r="1029">
          <cell r="B1029" t="str">
            <v>S7342</v>
          </cell>
          <cell r="C1029" t="str">
            <v>IMPERMEABILIZACIÓN EN LOSA DE CUBIERTA</v>
          </cell>
          <cell r="D1029" t="str">
            <v>m2</v>
          </cell>
          <cell r="E1029">
            <v>69093</v>
          </cell>
        </row>
        <row r="1030">
          <cell r="B1030" t="str">
            <v>S7344</v>
          </cell>
          <cell r="C1030" t="str">
            <v>JABONERA PEQUEÑA METÁLICA</v>
          </cell>
          <cell r="D1030" t="str">
            <v>un</v>
          </cell>
          <cell r="E1030">
            <v>92821</v>
          </cell>
        </row>
        <row r="1031">
          <cell r="B1031" t="str">
            <v>S7346</v>
          </cell>
          <cell r="C1031" t="str">
            <v>JABONERA GRANDE METÁLICA</v>
          </cell>
          <cell r="D1031" t="str">
            <v>un</v>
          </cell>
          <cell r="E1031">
            <v>92821</v>
          </cell>
        </row>
        <row r="1032">
          <cell r="B1032" t="str">
            <v>S7348</v>
          </cell>
          <cell r="C1032" t="str">
            <v>LAVAESCOBAS PREFABRICADO DE CONCRETO (0,60 X 0,40 M) (INCLUYE CANILLA)</v>
          </cell>
          <cell r="D1032" t="str">
            <v>un</v>
          </cell>
          <cell r="E1032">
            <v>252580</v>
          </cell>
        </row>
        <row r="1033">
          <cell r="B1033" t="str">
            <v>S7350</v>
          </cell>
          <cell r="C1033" t="str">
            <v>LAVAESCOBAS PREFABRICADO DE CONCRETO (0,60 X 0,60 M) (INCLUYE CANILLA)</v>
          </cell>
          <cell r="D1033" t="str">
            <v>un</v>
          </cell>
          <cell r="E1033">
            <v>307849</v>
          </cell>
        </row>
        <row r="1034">
          <cell r="B1034" t="str">
            <v>S7352</v>
          </cell>
          <cell r="C1034" t="str">
            <v>LAVAMANOS DE COLGAR (INCLUYE GRIFERÍA)</v>
          </cell>
          <cell r="D1034" t="str">
            <v>un</v>
          </cell>
          <cell r="E1034">
            <v>310507</v>
          </cell>
        </row>
        <row r="1035">
          <cell r="B1035" t="str">
            <v>S7354</v>
          </cell>
          <cell r="C1035" t="str">
            <v>LAVAMANOS DE SOBREPONER (INCLUYE GRIFERÍA)</v>
          </cell>
          <cell r="D1035" t="str">
            <v>un</v>
          </cell>
          <cell r="E1035">
            <v>320826</v>
          </cell>
        </row>
        <row r="1036">
          <cell r="B1036" t="str">
            <v>S7356</v>
          </cell>
          <cell r="C1036" t="str">
            <v>MESÓN DE CONCRETO CON ACABADO DE GRANITO NO.1 + MUEBLE BAJO DE MADERA (0,60 M DE ANCHO)</v>
          </cell>
          <cell r="D1036" t="str">
            <v>m</v>
          </cell>
          <cell r="E1036">
            <v>496604</v>
          </cell>
        </row>
        <row r="1037">
          <cell r="B1037" t="str">
            <v>S7358</v>
          </cell>
          <cell r="C1037" t="str">
            <v>MESÓN DE GRANITO (0,40 M DE ANCHO)</v>
          </cell>
          <cell r="D1037" t="str">
            <v>m</v>
          </cell>
          <cell r="E1037">
            <v>823192</v>
          </cell>
        </row>
        <row r="1038">
          <cell r="B1038" t="str">
            <v>S7360</v>
          </cell>
          <cell r="C1038" t="str">
            <v>MESÓN DE GRANITO (0,60 M DE ANCHO) + SALPICADERO + FALDÓN</v>
          </cell>
          <cell r="D1038" t="str">
            <v>m</v>
          </cell>
          <cell r="E1038">
            <v>1037753</v>
          </cell>
        </row>
        <row r="1039">
          <cell r="B1039" t="str">
            <v>S7362</v>
          </cell>
          <cell r="C1039" t="str">
            <v>MORTERO EPÓXICO DE ALTA RESISTENCIA QUÍMICA</v>
          </cell>
          <cell r="D1039" t="str">
            <v>m2</v>
          </cell>
          <cell r="E1039">
            <v>66784</v>
          </cell>
        </row>
        <row r="1040">
          <cell r="B1040" t="str">
            <v>S7364</v>
          </cell>
          <cell r="C1040" t="str">
            <v>MUEBLE ALTO CON ENTREPAÑOS (0,30 M DE ANCHO)</v>
          </cell>
          <cell r="D1040" t="str">
            <v>m</v>
          </cell>
          <cell r="E1040">
            <v>586422</v>
          </cell>
        </row>
        <row r="1041">
          <cell r="B1041" t="str">
            <v>S7366</v>
          </cell>
          <cell r="C1041" t="str">
            <v>MUEBLE BAJO CON ENTREPAÑOS (0,60 M DE ANCHO)</v>
          </cell>
          <cell r="D1041" t="str">
            <v>m</v>
          </cell>
          <cell r="E1041">
            <v>576470</v>
          </cell>
        </row>
        <row r="1042">
          <cell r="B1042" t="str">
            <v>S7368</v>
          </cell>
          <cell r="C1042" t="str">
            <v>MUROS EN BLOQUES DE CONCRETO TIPO CATALAN (0,14 X 0,09 X 0,29M)</v>
          </cell>
          <cell r="D1042" t="str">
            <v>m2</v>
          </cell>
          <cell r="E1042">
            <v>89014</v>
          </cell>
        </row>
        <row r="1043">
          <cell r="B1043" t="str">
            <v>S7370</v>
          </cell>
          <cell r="C1043" t="str">
            <v>MUROS EN BLOQUES DE CONCRETO (0,15 X 0,20 X 0,40 M)</v>
          </cell>
          <cell r="D1043" t="str">
            <v>m2</v>
          </cell>
          <cell r="E1043">
            <v>122523</v>
          </cell>
        </row>
        <row r="1044">
          <cell r="B1044" t="str">
            <v>S7372</v>
          </cell>
          <cell r="C1044" t="str">
            <v>MUROS EN BLOQUES DE CONCRETO (0,20 X 0,20 X 0,40 M)</v>
          </cell>
          <cell r="D1044" t="str">
            <v>m2</v>
          </cell>
          <cell r="E1044">
            <v>122523</v>
          </cell>
        </row>
        <row r="1045">
          <cell r="B1045" t="str">
            <v>S7374</v>
          </cell>
          <cell r="C1045" t="str">
            <v>ORINALES</v>
          </cell>
          <cell r="D1045" t="str">
            <v>un</v>
          </cell>
          <cell r="E1045">
            <v>648663</v>
          </cell>
        </row>
        <row r="1046">
          <cell r="B1046" t="str">
            <v>S7376</v>
          </cell>
          <cell r="C1046" t="str">
            <v>PINTURA ACRÍLICA PARA INTERIORES EN MUROS</v>
          </cell>
          <cell r="D1046" t="str">
            <v>m2</v>
          </cell>
          <cell r="E1046">
            <v>18777</v>
          </cell>
        </row>
        <row r="1047">
          <cell r="B1047" t="str">
            <v>S7378</v>
          </cell>
          <cell r="C1047" t="str">
            <v>PINTURA HIDRORREPELENTE</v>
          </cell>
          <cell r="D1047" t="str">
            <v>m2</v>
          </cell>
          <cell r="E1047">
            <v>21066</v>
          </cell>
        </row>
        <row r="1048">
          <cell r="B1048" t="str">
            <v>S7380</v>
          </cell>
          <cell r="C1048" t="str">
            <v>PISO DE BALDOSA DE GRANO NO.1-2 (0,30 X 0,30 M)</v>
          </cell>
          <cell r="D1048" t="str">
            <v>m2</v>
          </cell>
          <cell r="E1048">
            <v>157407</v>
          </cell>
        </row>
        <row r="1049">
          <cell r="B1049" t="str">
            <v>S7382</v>
          </cell>
          <cell r="C1049" t="str">
            <v>PISO DE BALDOSÍN CERÁMICO PISO-PARED (0,205 X 0,205 M)</v>
          </cell>
          <cell r="D1049" t="str">
            <v>m2</v>
          </cell>
          <cell r="E1049">
            <v>115101</v>
          </cell>
        </row>
        <row r="1050">
          <cell r="B1050" t="str">
            <v>S7384</v>
          </cell>
          <cell r="C1050" t="str">
            <v>PISO DE CONCRETO + ENDURECEDOR INDUSTRIAL TIPO SIKA 40 DE SIKA O SIMILAR</v>
          </cell>
          <cell r="D1050" t="str">
            <v>m2</v>
          </cell>
          <cell r="E1050">
            <v>227546</v>
          </cell>
        </row>
        <row r="1051">
          <cell r="B1051" t="str">
            <v>S7386</v>
          </cell>
          <cell r="C1051" t="str">
            <v xml:space="preserve">PISO DE GRANITO PULIDO NO.3 </v>
          </cell>
          <cell r="D1051" t="str">
            <v>m2</v>
          </cell>
          <cell r="E1051">
            <v>62868</v>
          </cell>
        </row>
        <row r="1052">
          <cell r="B1052" t="str">
            <v>S7388</v>
          </cell>
          <cell r="C1052" t="str">
            <v>PISO DE MORTERO EPÓXICO DE ALTA RESISTENCIA QUÍMICA</v>
          </cell>
          <cell r="D1052" t="str">
            <v>m2</v>
          </cell>
          <cell r="E1052">
            <v>86782</v>
          </cell>
        </row>
        <row r="1053">
          <cell r="B1053" t="str">
            <v>S7390</v>
          </cell>
          <cell r="C1053" t="str">
            <v>PISO DE TABLÓN DE GRES (0,305 X 0,305 M)</v>
          </cell>
          <cell r="D1053" t="str">
            <v>m2</v>
          </cell>
          <cell r="E1053">
            <v>124737</v>
          </cell>
        </row>
        <row r="1054">
          <cell r="B1054" t="str">
            <v>S7392</v>
          </cell>
          <cell r="C1054" t="str">
            <v>PORTAPAPEL METÁLICO</v>
          </cell>
          <cell r="D1054" t="str">
            <v>un</v>
          </cell>
          <cell r="E1054">
            <v>117224</v>
          </cell>
        </row>
        <row r="1055">
          <cell r="B1055" t="str">
            <v>S7394</v>
          </cell>
          <cell r="C1055" t="str">
            <v>POYO Y POZUELO DE ACERO INOXIDABLE (INCLUYE GRIFERÍA)</v>
          </cell>
          <cell r="D1055" t="str">
            <v>m</v>
          </cell>
          <cell r="E1055">
            <v>1061123</v>
          </cell>
        </row>
        <row r="1056">
          <cell r="B1056" t="str">
            <v>S7396</v>
          </cell>
          <cell r="C1056" t="str">
            <v xml:space="preserve">PROTECTOR ANTICORROSIVO Y DECORATIVO CON BASE ACRÍLICA </v>
          </cell>
          <cell r="D1056" t="str">
            <v>m2</v>
          </cell>
          <cell r="E1056">
            <v>10010</v>
          </cell>
        </row>
        <row r="1057">
          <cell r="B1057" t="str">
            <v>S7398</v>
          </cell>
          <cell r="C1057" t="str">
            <v>PUERTA CORREDIZA ACÚSTICA PC-1 (2,00 X 3,00) 2 ALAS CORREDIZAS + VIDRIOS DOBLES FIJOS, DE ALUMINIO ANODIZADO NATURAL + AISLAMIENTO ACÚSTICO EN LANA MINERAL DE ROCA</v>
          </cell>
          <cell r="D1057" t="str">
            <v>un</v>
          </cell>
          <cell r="E1057">
            <v>4502481</v>
          </cell>
        </row>
        <row r="1058">
          <cell r="B1058" t="str">
            <v>S7400</v>
          </cell>
          <cell r="C1058" t="str">
            <v>PUERTA P-1 (1,20 X 3,50 M) 1 ALA BATIENTE + CELOSÍAS FIJAS, DE ALUMINIO ANODIZADO NATURAL</v>
          </cell>
          <cell r="D1058" t="str">
            <v>un</v>
          </cell>
          <cell r="E1058">
            <v>3944888</v>
          </cell>
        </row>
        <row r="1059">
          <cell r="B1059" t="str">
            <v>S7402</v>
          </cell>
          <cell r="C1059" t="str">
            <v>PUERTA P-1 (2,00 X 2,50) EN ALUMINIO ANODIZADO</v>
          </cell>
          <cell r="D1059" t="str">
            <v>un</v>
          </cell>
          <cell r="E1059">
            <v>2372012</v>
          </cell>
        </row>
        <row r="1060">
          <cell r="B1060" t="str">
            <v>S7404</v>
          </cell>
          <cell r="C1060" t="str">
            <v>PUERTA P-2 (0,90 X 2,10 M) 1 ALA BATIENTE + VIDRIO FIJO, DE ALUMINIO ANODIZADO NATURAL</v>
          </cell>
          <cell r="D1060" t="str">
            <v>un</v>
          </cell>
          <cell r="E1060">
            <v>1777488</v>
          </cell>
        </row>
        <row r="1061">
          <cell r="B1061" t="str">
            <v>S7406</v>
          </cell>
          <cell r="C1061" t="str">
            <v>PUERTA P-3 (0,70 X 2,10 M) 1 ALA BATIENTE + VIDRIO FIJO, DE ALUMINIO ANODIZADO NATURAL</v>
          </cell>
          <cell r="D1061" t="str">
            <v>un</v>
          </cell>
          <cell r="E1061">
            <v>1402838</v>
          </cell>
        </row>
        <row r="1062">
          <cell r="B1062" t="str">
            <v>S7408</v>
          </cell>
          <cell r="C1062" t="str">
            <v>PUERTA P-4 (2,00 X 3,50 M) 2 ALAS BATIENTES + CELOSÍAS FIJAS, DE ALUMINIO ANODIZADO NATURAL</v>
          </cell>
          <cell r="D1062" t="str">
            <v>un</v>
          </cell>
          <cell r="E1062">
            <v>6576276</v>
          </cell>
        </row>
        <row r="1063">
          <cell r="B1063" t="str">
            <v>S7410</v>
          </cell>
          <cell r="C1063" t="str">
            <v>PUERTA P-5 (1,50 X 3,50 M) 2 ALAS BATIENTES + CELOSÍAS FIJAS, DE ALUMINIO ANODIZADO NATURAL</v>
          </cell>
          <cell r="D1063" t="str">
            <v>un</v>
          </cell>
          <cell r="E1063">
            <v>4945656</v>
          </cell>
        </row>
        <row r="1064">
          <cell r="B1064" t="str">
            <v>S7412</v>
          </cell>
          <cell r="C1064" t="str">
            <v>PUERTA P-6 (1,00 X 2,50 M) 1 ALA BATIENTE + CELOSÍAS FIJAS, DE ALUMINIO ANODIZADO NATURAL + PINTURA EPÓXICA</v>
          </cell>
          <cell r="D1064" t="str">
            <v>un</v>
          </cell>
          <cell r="E1064">
            <v>2352143</v>
          </cell>
        </row>
        <row r="1065">
          <cell r="B1065" t="str">
            <v>S7414</v>
          </cell>
          <cell r="C1065" t="str">
            <v>PUERTA P-7 (1,00 X 2,10 M) 1 ALA BATIENTE + VIDRIO FIJO + CELOSÍAS FIJAS, DE ALUMINIO ANODIZADO NATURAL</v>
          </cell>
          <cell r="D1065" t="str">
            <v>un</v>
          </cell>
          <cell r="E1065">
            <v>1964813</v>
          </cell>
        </row>
        <row r="1066">
          <cell r="B1066" t="str">
            <v>S7416</v>
          </cell>
          <cell r="C1066" t="str">
            <v>PUERTA P-8 (0,90 X 2,10 M) 1 ALA BATIENTE + CELOSÍAS FIJAS, DE ALUMINIO ANODIZADO NATURAL</v>
          </cell>
          <cell r="D1066" t="str">
            <v>un</v>
          </cell>
          <cell r="E1066">
            <v>1777488</v>
          </cell>
        </row>
        <row r="1067">
          <cell r="B1067" t="str">
            <v>S7418</v>
          </cell>
          <cell r="C1067" t="str">
            <v>PUERTA P-9 (0,90 X 2,10 M) 1 ALA BATIENTE, DE MADERA TRIPLEX</v>
          </cell>
          <cell r="D1067" t="str">
            <v>un</v>
          </cell>
          <cell r="E1067">
            <v>1273463</v>
          </cell>
        </row>
        <row r="1068">
          <cell r="B1068" t="str">
            <v>S7420</v>
          </cell>
          <cell r="C1068" t="str">
            <v>PUERTA P-10 (0,70 X 2,10 M) 1 ALA BATIENTE, DE MADERA TRIPLEX</v>
          </cell>
          <cell r="D1068" t="str">
            <v>un</v>
          </cell>
          <cell r="E1068">
            <v>919257</v>
          </cell>
        </row>
        <row r="1069">
          <cell r="B1069" t="str">
            <v>S7422</v>
          </cell>
          <cell r="C1069" t="str">
            <v>PUERTA P-11 (0,90 X 2,10 M) 1 ALA BATIENTE + VIDRIO FIJO + CELOSÍAS FIJAS, DE ALUMINIO ANODIZADO</v>
          </cell>
          <cell r="D1069" t="str">
            <v>un</v>
          </cell>
          <cell r="E1069">
            <v>1777488</v>
          </cell>
        </row>
        <row r="1070">
          <cell r="B1070" t="str">
            <v>S7424</v>
          </cell>
          <cell r="C1070" t="str">
            <v>PUERTA P-12 (1,00 X 1,20 M) 1 ALA BATIENTE + CELOSÍAS FIJAS, DE ALUMINIO ANODIZADO NATURAL</v>
          </cell>
          <cell r="D1070" t="str">
            <v>un</v>
          </cell>
          <cell r="E1070">
            <v>1136383</v>
          </cell>
        </row>
        <row r="1071">
          <cell r="B1071" t="str">
            <v>S7426</v>
          </cell>
          <cell r="C1071" t="str">
            <v>PUERTA P-17 (0,90 X 2,50 M) 1 ALA BATIENTE DE LÁMINA DE ACERO DOBLADA CON AISLAMIENTO EN LANA MINERAL DE ROCA  + BARRA ANTIPÁNICO</v>
          </cell>
          <cell r="D1071" t="str">
            <v>un</v>
          </cell>
          <cell r="E1071">
            <v>2251221</v>
          </cell>
        </row>
        <row r="1072">
          <cell r="B1072" t="str">
            <v>S7428</v>
          </cell>
          <cell r="C1072" t="str">
            <v>PUERTA P-17 (1,20 X 2,50 M) 1 ALA BATIENTE DE LÁMINA DE ACERO DOBLADA CON AISLAMIENTO EN LANA MINERAL DE ROCA  + BARRA ANTIPÁNICO</v>
          </cell>
          <cell r="D1072" t="str">
            <v>un</v>
          </cell>
          <cell r="E1072">
            <v>2920239</v>
          </cell>
        </row>
        <row r="1073">
          <cell r="B1073" t="str">
            <v>S7430</v>
          </cell>
          <cell r="C1073" t="str">
            <v>PUERTA P-18 (1,80 X 2,50 M) 2 ALAS BATIENTES, DE ALUMINIO ANODIZADO NATURAL + AISLAMIENTO ACÚSTICO EN LANA MINERAL DE ROCA + BARRA ANTIPÁNICO</v>
          </cell>
          <cell r="D1073" t="str">
            <v>un</v>
          </cell>
          <cell r="E1073">
            <v>4197235</v>
          </cell>
        </row>
        <row r="1074">
          <cell r="B1074" t="str">
            <v>S7432</v>
          </cell>
          <cell r="C1074" t="str">
            <v>PUERTA P-19 (0,90 X 2,50 M) 1 ALA BATIENTE + VIDRIO FIJO, DE ALUMINIO ANODIZADO NATURAL</v>
          </cell>
          <cell r="D1074" t="str">
            <v>un</v>
          </cell>
          <cell r="E1074">
            <v>2159658</v>
          </cell>
        </row>
        <row r="1075">
          <cell r="B1075" t="str">
            <v>S7434</v>
          </cell>
          <cell r="C1075" t="str">
            <v>PUERTA P-20 (0,90 X 2,50 M) 1 ALA BATIENTE + CELOSÍAS FIJAS, DE ALUMINIO ANODIZADO NATURAL</v>
          </cell>
          <cell r="D1075" t="str">
            <v>un</v>
          </cell>
          <cell r="E1075">
            <v>2159658</v>
          </cell>
        </row>
        <row r="1076">
          <cell r="B1076" t="str">
            <v>S7436</v>
          </cell>
          <cell r="C1076" t="str">
            <v>PUERTA P-21 (0,90 X 2,50 M) 1 ALA BATIENTE + CELOSÍAS FIJAS, DE ALUMINIO ANODIZADO NATURAL</v>
          </cell>
          <cell r="D1076" t="str">
            <v>un</v>
          </cell>
          <cell r="E1076">
            <v>2159658</v>
          </cell>
        </row>
        <row r="1077">
          <cell r="B1077" t="str">
            <v>S7438</v>
          </cell>
          <cell r="C1077" t="str">
            <v>PUERTA P-22 (1,00 X 1,60 M) 1 ALA BATIENTE, DE ALUMINIO ANODIZADO NATURAL</v>
          </cell>
          <cell r="D1077" t="str">
            <v>un</v>
          </cell>
          <cell r="E1077">
            <v>1549322</v>
          </cell>
        </row>
        <row r="1078">
          <cell r="B1078" t="str">
            <v>S7440</v>
          </cell>
          <cell r="C1078" t="str">
            <v>PUERTA P-23 (2,00 X 2,50 M) 2 ALAS BATIENTES + CELOSÍAS FIJAS, DE ALUMINIO ANODIZADO NATURAL</v>
          </cell>
          <cell r="D1078" t="str">
            <v>un</v>
          </cell>
          <cell r="E1078">
            <v>4612727</v>
          </cell>
        </row>
        <row r="1079">
          <cell r="B1079" t="str">
            <v>S7442</v>
          </cell>
          <cell r="C1079" t="str">
            <v>PUERTA P-24 (1,20 X 3,00 M) 1 ALA BATIENTE, DE LÁMINA DE ACERO DOBLADA CON AISLAMIENTO EN LANA MINERAL DE ROCA + BARRA ANTIPÁNICO.</v>
          </cell>
          <cell r="D1079" t="str">
            <v>un</v>
          </cell>
          <cell r="E1079">
            <v>3363892</v>
          </cell>
        </row>
        <row r="1080">
          <cell r="B1080" t="str">
            <v>S7444</v>
          </cell>
          <cell r="C1080" t="str">
            <v>PUERTA P-25 (1,50 X 3,00 M) 1 ALA BATIENTE, DE LÁMINA DE ACERO DOBLADA CON AISLAMIENTO EN LANA MINERAL DE ROCA + BARRA ANTIPÁNICO</v>
          </cell>
          <cell r="D1080" t="str">
            <v>un</v>
          </cell>
          <cell r="E1080">
            <v>3512885</v>
          </cell>
        </row>
        <row r="1081">
          <cell r="B1081" t="str">
            <v>S7446</v>
          </cell>
          <cell r="C1081" t="str">
            <v>PUERTA P-26 (0,90 X 2,10 M) 1 ALA BATIENTE + VIDRIO FIJO + CELOSÍAS FIJAS, DE ALUMINIO ANODIZADO NATURAL</v>
          </cell>
          <cell r="D1081" t="str">
            <v>un</v>
          </cell>
          <cell r="E1081">
            <v>1777488</v>
          </cell>
        </row>
        <row r="1082">
          <cell r="B1082" t="str">
            <v>S7448</v>
          </cell>
          <cell r="C1082" t="str">
            <v xml:space="preserve">PUERTA P-27 (1,00 X 3,00 M) 1 ALA BATIENTE + VIDRIO DOBLE FIJO, DE ALUMINIO ANODIZADO NATURAL + AISLAMIENTO ACÚSTICO EN LANA MINERAL DE ROCA   </v>
          </cell>
          <cell r="D1082" t="str">
            <v>un</v>
          </cell>
          <cell r="E1082">
            <v>2842126</v>
          </cell>
        </row>
        <row r="1083">
          <cell r="B1083" t="str">
            <v>S7450</v>
          </cell>
          <cell r="C1083" t="str">
            <v>PUERTA VIDRIERA ACÚSTICA PV-1 (4,85 X 3,00M) 2 ALAS CORREDIZAS + VIDRIOS DOBLES FIJOS, DE ALUMINIO ANODIZADO NATURAL + AISLAMIENTO ACÚSTICO EN LANA MINERAL DE ROCA</v>
          </cell>
          <cell r="D1083" t="str">
            <v>un</v>
          </cell>
          <cell r="E1083">
            <v>10918515</v>
          </cell>
        </row>
        <row r="1084">
          <cell r="B1084" t="str">
            <v>S7452</v>
          </cell>
          <cell r="C1084" t="str">
            <v>REBANCO DE CONCRETO (0,55 M DE ANCHO)</v>
          </cell>
          <cell r="D1084" t="str">
            <v>m</v>
          </cell>
          <cell r="E1084">
            <v>75033</v>
          </cell>
        </row>
        <row r="1085">
          <cell r="B1085" t="str">
            <v>S7454</v>
          </cell>
          <cell r="C1085" t="str">
            <v>RECUBRIMIENTO EPÓXICO DE ALTA RESISTENCIA QUÍMICA EN MUROS</v>
          </cell>
          <cell r="D1085" t="str">
            <v>m2</v>
          </cell>
          <cell r="E1085">
            <v>95107</v>
          </cell>
        </row>
        <row r="1086">
          <cell r="B1086" t="str">
            <v>S7456</v>
          </cell>
          <cell r="C1086" t="str">
            <v>REVOQUE EN MUROS</v>
          </cell>
          <cell r="D1086" t="str">
            <v>m2</v>
          </cell>
          <cell r="E1086">
            <v>18914</v>
          </cell>
        </row>
        <row r="1087">
          <cell r="B1087" t="str">
            <v>S7458</v>
          </cell>
          <cell r="C1087" t="str">
            <v>SANITARIOS</v>
          </cell>
          <cell r="D1087" t="str">
            <v>un</v>
          </cell>
          <cell r="E1087">
            <v>374579</v>
          </cell>
        </row>
        <row r="1088">
          <cell r="B1088" t="str">
            <v>S7460</v>
          </cell>
          <cell r="C1088" t="str">
            <v>SILLARES PREFABRICADOS DE CONCRETO</v>
          </cell>
          <cell r="D1088" t="str">
            <v>m</v>
          </cell>
          <cell r="E1088">
            <v>62212</v>
          </cell>
        </row>
        <row r="1089">
          <cell r="B1089" t="str">
            <v>S7462</v>
          </cell>
          <cell r="C1089" t="str">
            <v>TOPELLANTAS PREFABRICADOS DE CONCRETO</v>
          </cell>
          <cell r="D1089" t="str">
            <v>un</v>
          </cell>
          <cell r="E1089">
            <v>63718</v>
          </cell>
        </row>
        <row r="1090">
          <cell r="B1090" t="str">
            <v>S7464</v>
          </cell>
          <cell r="C1090" t="str">
            <v>VENTANA V-1 (0,60 X 2,40 M) VIDRIO FIJO + CELOSÍAS FIJAS, DE ALUMINIO ANODIZADO NATURAL</v>
          </cell>
          <cell r="D1090" t="str">
            <v>un</v>
          </cell>
          <cell r="E1090">
            <v>1028135</v>
          </cell>
        </row>
        <row r="1091">
          <cell r="B1091" t="str">
            <v>S7466</v>
          </cell>
          <cell r="C1091" t="str">
            <v>VENTANA V-1 (1,00 X 0,70) EN ALUMINIO ANODIZADO Y CELOSÍAS FIJAS</v>
          </cell>
          <cell r="D1091" t="str">
            <v>un</v>
          </cell>
          <cell r="E1091">
            <v>1012812</v>
          </cell>
        </row>
        <row r="1092">
          <cell r="B1092" t="str">
            <v>S7468</v>
          </cell>
          <cell r="C1092" t="str">
            <v>VENTANA V-2 (0,60 X 1,40 M) VIDRIO FIJO + CELOSÍAS FIJAS, DE ALUMINIO ANODIZADO NATURAL</v>
          </cell>
          <cell r="D1092" t="str">
            <v>un</v>
          </cell>
          <cell r="E1092">
            <v>602300</v>
          </cell>
        </row>
        <row r="1093">
          <cell r="B1093" t="str">
            <v>S7470</v>
          </cell>
          <cell r="C1093" t="str">
            <v>VENTANA V-2 (0,60 X 1,40 M) VIDRIO FIJO + CELOSÍAS FIJAS, DE ALUMINIO ANODIZADO NATURAL MÁS ACABADO EPÓXICO</v>
          </cell>
          <cell r="D1093" t="str">
            <v>un</v>
          </cell>
          <cell r="E1093">
            <v>602300</v>
          </cell>
        </row>
        <row r="1094">
          <cell r="B1094" t="str">
            <v>S7472</v>
          </cell>
          <cell r="C1094" t="str">
            <v>VENTANA V-3 (0,85 X 0,60 M) CELOSÍAS FIJAS, DE ALUMINIO ANODIZADO NATURAL</v>
          </cell>
          <cell r="D1094" t="str">
            <v>un</v>
          </cell>
          <cell r="E1094">
            <v>368092</v>
          </cell>
        </row>
        <row r="1095">
          <cell r="B1095" t="str">
            <v>S7474</v>
          </cell>
          <cell r="C1095" t="str">
            <v>VENTANA V-4 (1,00 X 0,40 M) VIDRIO FIJO + CELOSÍAS FIJAS,  DE ALUMINIO ANODIZADO NATURAL</v>
          </cell>
          <cell r="D1095" t="str">
            <v>un</v>
          </cell>
          <cell r="E1095">
            <v>291043</v>
          </cell>
        </row>
        <row r="1096">
          <cell r="B1096" t="str">
            <v>S7476</v>
          </cell>
          <cell r="C1096" t="str">
            <v>VENTANA V-5 (0,95 X 1,20 M) 1 CUERPO CORREDIZO + VIDRIO FIJO, DE ALUMINIO ANODIZADO NATURAL</v>
          </cell>
          <cell r="D1096" t="str">
            <v>un</v>
          </cell>
          <cell r="E1096">
            <v>812537</v>
          </cell>
        </row>
        <row r="1097">
          <cell r="B1097" t="str">
            <v>S7478</v>
          </cell>
          <cell r="C1097" t="str">
            <v>VENTANA V-6 (1,40 X 0,40 M) VIDRIO FIJO + CELOSÍAS FIJAS,  DE ALUMINIO ANODIZADO NATURAL</v>
          </cell>
          <cell r="D1097" t="str">
            <v>un</v>
          </cell>
          <cell r="E1097">
            <v>1018941</v>
          </cell>
        </row>
        <row r="1098">
          <cell r="B1098" t="str">
            <v>S7480</v>
          </cell>
          <cell r="C1098" t="str">
            <v>VENTANA V-7 (1,20 X 0,40 M) VIDRIO FIJO  + CELOSÍAS FIJAS,  DE ALUMINIO ANODIZADO NATURAL</v>
          </cell>
          <cell r="D1098" t="str">
            <v>un</v>
          </cell>
          <cell r="E1098">
            <v>348837</v>
          </cell>
        </row>
        <row r="1099">
          <cell r="B1099" t="str">
            <v>S7482</v>
          </cell>
          <cell r="C1099" t="str">
            <v>VENTANA V-8 (1,00 X 1,20 M) 1 CUERPO CORREDIZO + VIDRIO FIJO, DE ALUMINIO ANODIZADO NATURAL</v>
          </cell>
          <cell r="D1099" t="str">
            <v>un</v>
          </cell>
          <cell r="E1099">
            <v>855243</v>
          </cell>
        </row>
        <row r="1100">
          <cell r="B1100" t="str">
            <v>S7484</v>
          </cell>
          <cell r="C1100" t="str">
            <v>VENTANA V-9 (3,15 X 1,20 M) 2 CUERPOS CORREDIZOS + VIDRIOS FIJOS, DE ALUMINIO ANODIZADO NATURAL</v>
          </cell>
          <cell r="D1100" t="str">
            <v>un</v>
          </cell>
          <cell r="E1100">
            <v>2667822</v>
          </cell>
        </row>
        <row r="1101">
          <cell r="B1101" t="str">
            <v>S7486</v>
          </cell>
          <cell r="C1101" t="str">
            <v>VENTANA V-10 (1,25 X 0,40 M) CELOSÍAS FIJAS, DE ALUMINIO ANODIZADO NATURAL</v>
          </cell>
          <cell r="D1101" t="str">
            <v>un</v>
          </cell>
          <cell r="E1101">
            <v>362655</v>
          </cell>
        </row>
        <row r="1102">
          <cell r="B1102" t="str">
            <v>S7488</v>
          </cell>
          <cell r="C1102" t="str">
            <v>VENTANA V-13 (1,20 X 1,20 M) 1 CUERPO CORREDIZO + VIDRIO FIJO, DE ALUMINIO ANODIZADO NATURAL</v>
          </cell>
          <cell r="D1102" t="str">
            <v>un</v>
          </cell>
          <cell r="E1102">
            <v>1023539</v>
          </cell>
        </row>
        <row r="1103">
          <cell r="B1103" t="str">
            <v>S7490</v>
          </cell>
          <cell r="C1103" t="str">
            <v>VENTANA V-14 (1,50 X 1,20 M) 1 CUERPO CORREDIZO+ VIDRIO FIJO, DE ALUMINIO ANODIZADO NATURAL</v>
          </cell>
          <cell r="D1103" t="str">
            <v>un</v>
          </cell>
          <cell r="E1103">
            <v>1269081</v>
          </cell>
        </row>
        <row r="1104">
          <cell r="B1104" t="str">
            <v>S7492</v>
          </cell>
          <cell r="C1104" t="str">
            <v>VENTANA V-15 (2,85 X 2,10 M) VIDRIOS DOBLES FIJOS, DE ALUMINIO ANODIZADO NATURAL</v>
          </cell>
          <cell r="D1104" t="str">
            <v>un</v>
          </cell>
          <cell r="E1104">
            <v>4210739</v>
          </cell>
        </row>
        <row r="1105">
          <cell r="B1105" t="str">
            <v>S7494</v>
          </cell>
          <cell r="C1105" t="str">
            <v>ZÓCALO DE REVOQUE IMPERMEABLE</v>
          </cell>
          <cell r="D1105" t="str">
            <v>m</v>
          </cell>
          <cell r="E1105">
            <v>48994</v>
          </cell>
        </row>
        <row r="1107">
          <cell r="B1107" t="str">
            <v>CÓDIGO</v>
          </cell>
          <cell r="C1107" t="str">
            <v>COMPOSIÇÕES - 18. SISTEMAS</v>
          </cell>
        </row>
        <row r="1108">
          <cell r="C1108" t="str">
            <v>SISTEMA DE PROTECCIÓN CONTRA INCENDIO</v>
          </cell>
        </row>
        <row r="1109">
          <cell r="B1109" t="str">
            <v>S7100</v>
          </cell>
          <cell r="C1109" t="str">
            <v>HIDRANTE TIPO POSTE DE Ø 4", ROSCADO, CON DOS PUERTOS DE SALIDA DE Ø 2 1/2" Y UN PUERTO DE SALIDA DE Ø1 1/2", PARA CONEXIÓN ROSCADA HEMBRA AL HIDRANTE Y CONEXIÓN ROSCADA MACHO A LA MANGUERA CLASE I Y CLASE II CORRESPONDIENTEMENTE. LAS BOCAS DE SALIDA DEL HIDRANTE SERÁN FABRICADAS EN BRONCE, CLASE 125, CON SUS RESPECTIVAS CONEXIONES DE MANGUERA, TAPAS Y CADENA TOTALMENTE COMPATIBLES CON LA CONEXIÓN DE MANGUERAS DEL CARRO DE BOMBEROS.</v>
          </cell>
          <cell r="D1109" t="str">
            <v>un</v>
          </cell>
          <cell r="E1109">
            <v>6080872</v>
          </cell>
        </row>
        <row r="1110">
          <cell r="B1110" t="str">
            <v>S7102</v>
          </cell>
          <cell r="C1110" t="str">
            <v>GABINETE PARA MANGUERA DE 90X90X21 CM LAMINA CRS CAL.1,6MM CON UNA  MANGUERA CLASE II (NFPA), DE Ø 2 -1/2" X 30M LONG, EN MATERIAL DE CAUCHO LÁTEX, REFORZADA EN FIBRA SINTÉTICA, APROBADA UL19,  Y DEMÁS ACCESORIOS DE ACUERDO A NFPA1961, UNA BOQUILLA DE BRONCE DE 2-1/2” DE DIÁMETRO, ADECUADA PARA PRODUCIR CHORRO Y NIEBLA, COMPUESTO ADEMÁS POR:   UNA LLAVE TENSORA, “SPANNER”  PARA ACOPLE DE 2-1/2”, MÁS DOS EMPAQUES PARA LOS ACOPLES DE LAS MANGUERAS.   UNA HACHA DEL TIPO PARA BOMBERO.   UN JUEGO DE GANCHOS PARA COLGAR LA LLAVE Y EL HACHA.   UN MAZO O MARTILLO DE CAUCHO PARA ROMPER EL VIDRIO DEL GABINETE.</v>
          </cell>
          <cell r="D1110" t="str">
            <v>un</v>
          </cell>
          <cell r="E1110">
            <v>8586433</v>
          </cell>
        </row>
        <row r="1111">
          <cell r="B1111" t="str">
            <v>S7104</v>
          </cell>
          <cell r="C1111" t="str">
            <v>EXTINTOR PORTÁTIL DE POLVO QUÍMICO SECO DE 9,1KG DE CAPACIDAD Y UNA CLASIFICACIÓN 4A;40B,C</v>
          </cell>
          <cell r="D1111" t="str">
            <v>un</v>
          </cell>
          <cell r="E1111">
            <v>1410470</v>
          </cell>
        </row>
        <row r="1112">
          <cell r="B1112" t="str">
            <v>S7106</v>
          </cell>
          <cell r="C1112" t="str">
            <v>EXTINTOR PORTÁTIL DE CO2 DE 6,8KG DE CAPACIDAD Y UNA CLASIFICACIÓN 2A;10B,C (NFPA10)</v>
          </cell>
          <cell r="D1112" t="str">
            <v>un</v>
          </cell>
          <cell r="E1112">
            <v>1477530</v>
          </cell>
        </row>
        <row r="1113">
          <cell r="B1113" t="str">
            <v>S7108</v>
          </cell>
          <cell r="C1113" t="str">
            <v>UNIDAD PORTÁTIL, CON TRAILER, DE UN SISTEMA DE GENERACIÓN  ESPUMA AFFF PARA FLUJO DE 200 GPM DE ESPUMA, CON CAPACIDAD DE ALMACENAMIENTO DE AGENTE DE 250-275 US GALONES.</v>
          </cell>
          <cell r="D1113" t="str">
            <v>un</v>
          </cell>
          <cell r="E1113">
            <v>60562746</v>
          </cell>
        </row>
        <row r="1114">
          <cell r="B1114" t="str">
            <v>S7110</v>
          </cell>
          <cell r="C1114" t="str">
            <v>TANQUE DE ALMACENAMIENTO DE AGUA POTABLE, CAPACIDAD 150 M3 CONSTRUIDO EN POLIESTER REFORZADO CON FIBRA DE VIDRIO, PRFV, CON FONDO PLANO Y CUBIERTA SUPERIOR, FABRICADO MODULARMENTE Y COMPLETAMENTE ATORNILLADO.</v>
          </cell>
          <cell r="D1114" t="str">
            <v>un</v>
          </cell>
          <cell r="E1114">
            <v>101074808</v>
          </cell>
        </row>
        <row r="1115">
          <cell r="B1115" t="str">
            <v>S7112</v>
          </cell>
          <cell r="C1115" t="str">
            <v>ESCALERA VERTICAL TIPO GATO DE DIMENSIONES ESTÁNDAR</v>
          </cell>
          <cell r="D1115" t="str">
            <v>un</v>
          </cell>
          <cell r="E1115">
            <v>1024235</v>
          </cell>
        </row>
        <row r="1116">
          <cell r="B1116" t="str">
            <v>S7114</v>
          </cell>
          <cell r="C1116" t="str">
            <v xml:space="preserve">GUARDA DE SEGURIDAD ESTÁNDAR PARA ESCALERA VERTICAL TIPO GATO NORMA </v>
          </cell>
          <cell r="D1116" t="str">
            <v>un</v>
          </cell>
          <cell r="E1116">
            <v>1403308</v>
          </cell>
        </row>
        <row r="1117">
          <cell r="B1117" t="str">
            <v>S7116</v>
          </cell>
          <cell r="C1117" t="str">
            <v>BARANDA PERIMETRAL DE SEGURIDAD ESTÁNDAR, CON GUARDAPIÉS NORMA</v>
          </cell>
          <cell r="D1117" t="str">
            <v>un</v>
          </cell>
          <cell r="E1117">
            <v>1861178</v>
          </cell>
        </row>
        <row r="1118">
          <cell r="B1118" t="str">
            <v>S7118</v>
          </cell>
          <cell r="C1118" t="str">
            <v>VÁLVULA DE CORTE Ø 4"  TIPO COMPUERTA , CLASE 150#, ANSI B16.5 CON VOLANTE, BRIDADA , CUERPO Y BONETE EN FUNDICIÓN DE HIERRO DE CONFORMIDAD CON ASTM A-126 CLASE B O C, CARAS LISAS, ANILLOS DE ASIENTO EN BRONCE, DISCO EN CUÑA SÓLIDA, ANILLOS Y DISCOS RECAMBIABLES, VÁSTAGO ASCENDENTE TIPO OS&amp;Y.</v>
          </cell>
          <cell r="D1118" t="str">
            <v>un</v>
          </cell>
          <cell r="E1118">
            <v>3556569</v>
          </cell>
        </row>
        <row r="1119">
          <cell r="B1119" t="str">
            <v>S7120</v>
          </cell>
          <cell r="C1119" t="str">
            <v xml:space="preserve">VÁLVULA DE CORTE Ø 6"  TIPO COMPUERTA , CLASE 150#, ANSI B16.5 CON VOLANTE, BRIDADA , CUERPO Y BONETE EN FUNDICIÓN DE HIERRO DE CONFORMIDAD CON ASTM A-126 CLASE B O C, CARAS LISAS, ANILLOS DE ASIENTO EN BRONCE, DISCO EN CUÑA SÓLIDA, ANILLOS Y DISCOS RECAMBIABLES, VÁSTAGO ASCENDENTE TIPO OS&amp;Y. </v>
          </cell>
          <cell r="D1119" t="str">
            <v>un</v>
          </cell>
          <cell r="E1119">
            <v>5847235</v>
          </cell>
        </row>
        <row r="1120">
          <cell r="B1120" t="str">
            <v>S7122</v>
          </cell>
          <cell r="C1120" t="str">
            <v>VÁLVULA DE RETENCIÓN “CHECK” Ø3" TIPO SWING, CLASE 150#, ANSI B16.5, BRIDADA, DE CARAS LISAS, CON CUERPO Y CUBIERTA EN FUNDICIÓN DE HIERRO, ANILLOS, ASIENTOS Y DISCO EN BRONCE, CUBIERTA PERNADA, ANILLOS Y DISCO RECAMBIABLES,  MATERIAL DEL CUERPO Y CUBIERTA  CONFORME A ASTM A 126, CLASE B O C.</v>
          </cell>
          <cell r="D1120" t="str">
            <v>un</v>
          </cell>
          <cell r="E1120">
            <v>2346114</v>
          </cell>
        </row>
        <row r="1121">
          <cell r="B1121" t="str">
            <v>S7124</v>
          </cell>
          <cell r="C1121" t="str">
            <v>VÁLVULA DE PROTECCIÓN CONTRA INCENDIO DE Ø 6"  TIPO COMPUERTA, 175 PSI WWP, LISTADA POR UNDERWRITER LABORATORIES –UL- Y APROBADA POR FACTORY MUTUAL –FM,           CLASE 150#, ANSI B16.5 CON VOLANTE, BRIDADA , CUERPO Y BONETE EN FUNDICIÓN DE HIERRO DE CONFORMIDAD CON ASTM A-126 CLASE B O C, CARAS LISAS, ANILLOS DE ASIENTO EN ACERO INOXIDABLE, DISCO EN CUÑA SÓLIDA, ANILLOS Y DISCOS RECAMBIABLES, VÁSTAGO ASCENDENTE TIPO OS&amp;Y.</v>
          </cell>
          <cell r="D1121" t="str">
            <v>un</v>
          </cell>
          <cell r="E1121">
            <v>6465903</v>
          </cell>
        </row>
        <row r="1122">
          <cell r="B1122" t="str">
            <v>S7126</v>
          </cell>
          <cell r="C1122" t="str">
            <v>VÁLVULA DE PROTECCIÓN CONTRA INCENDIO DE Ø 6" DE RETENCIÓN “CHECK” Ø6" TIPO SWING, CLASE 150#, ANSI B16.5, BRIDADA, 175 PSI WWP, LISTADA POR UNDERWRITER LABORATORIES –UL- Y APROBADA POR FACTORY MUTUAL –FM, CLASE 150#, ANSI B16.5  CON CUERPO Y CUBIERTA EN FUNDICIÓN DE HIERRO, ANILLOS, ASIENTOS Y DISCO EN ACERO INOXIDABLE, CUBIERTA PERNADA, ANILLOS Y DISCO RECAMBIABLES,  MATERIAL DEL CUERPO Y CUBIERTA  CONFORME A ASTM A 126, CLASE B O C.</v>
          </cell>
          <cell r="D1122" t="str">
            <v>un</v>
          </cell>
          <cell r="E1122">
            <v>5925941</v>
          </cell>
        </row>
        <row r="1123">
          <cell r="B1123" t="str">
            <v>S7128</v>
          </cell>
          <cell r="C1123" t="str">
            <v xml:space="preserve">VÁLVULA DE PROTECCIÓN CONTRA INCENDIO DE Ø ½” TIPO GLOBO, 175 PSI WWP, LISTADA POR UNDERWRITER LABORATORIES –UL- Y APROBADA POR FACTORY MUTUAL –FM,  CUERPO EN BRONCE CONFORME A ASTM B584, CON EXTREMOS ROSCADOS TIPO NPT, EMPAQUETADURA EN GRAFITO, DISCO OBTURADOR EN EPDM Y NITRILO, ASIENTO PARA LA ROSCA DEL VÁSTAGO EN ACERO INOXIDABLE.   </v>
          </cell>
          <cell r="D1123" t="str">
            <v>un</v>
          </cell>
          <cell r="E1123">
            <v>114286</v>
          </cell>
        </row>
        <row r="1124">
          <cell r="B1124" t="str">
            <v>S7130</v>
          </cell>
          <cell r="C1124" t="str">
            <v>VÁLVULA DE VENTEO DE ARRANQUE RÁPIDO, CONEXIÓN Ø 1 1/2" X Ø 1"-NPT, CAPACIDAD 0,5-0,9 DM3/S, CUERPO EN HIERRO.</v>
          </cell>
          <cell r="D1124" t="str">
            <v>un</v>
          </cell>
          <cell r="E1124">
            <v>968524</v>
          </cell>
        </row>
        <row r="1125">
          <cell r="B1125" t="str">
            <v>S7132</v>
          </cell>
          <cell r="C1125" t="str">
            <v>TUBERÍA DE ACERO AL CARBONO Ø3", EXTREMOS BISELADOS,  ASTM A53 GR.B,  SCH STD</v>
          </cell>
          <cell r="D1125" t="str">
            <v>m</v>
          </cell>
          <cell r="E1125">
            <v>550923</v>
          </cell>
        </row>
        <row r="1126">
          <cell r="B1126" t="str">
            <v>S7134</v>
          </cell>
          <cell r="C1126" t="str">
            <v>MANÓMETRO Ø 2  1/2" DE CARÁTULA , CON CONEXIÓN SUPERIOR DE Ø1/2"-NPT CON VÁLVULA DE PURGA DE 1/4", ESCALA DE LECTURA MIXTA (PSIG- BAR), RANGO 0-200 PSI</v>
          </cell>
          <cell r="D1126" t="str">
            <v>un</v>
          </cell>
          <cell r="E1126">
            <v>1458197</v>
          </cell>
        </row>
        <row r="1127">
          <cell r="B1127" t="str">
            <v>S7136</v>
          </cell>
          <cell r="C1127" t="str">
            <v>TUBERÍA DE ACERO AL CARBONO Ø 6", EXTREMOS BISELADOS,  ASTM A53 GR.B,  SCH STD</v>
          </cell>
          <cell r="D1127" t="str">
            <v>m</v>
          </cell>
          <cell r="E1127">
            <v>1479772</v>
          </cell>
        </row>
        <row r="1128">
          <cell r="B1128" t="str">
            <v>S7140</v>
          </cell>
          <cell r="C1128" t="str">
            <v>CODO DE 90° Ø6", RL,  EN ACERO ASTM A-234, GRADO WPB, EXTREMOS PARA SOLDAR</v>
          </cell>
          <cell r="D1128" t="str">
            <v>un</v>
          </cell>
          <cell r="E1128">
            <v>1386342</v>
          </cell>
        </row>
        <row r="1129">
          <cell r="B1129" t="str">
            <v>S7142</v>
          </cell>
          <cell r="C1129" t="str">
            <v>TUBERÍA DE ACERO AL CARBONO Ø 4", EXTREMOS BISELADOS,  ASTM A53 GR.B,  SCH STD</v>
          </cell>
          <cell r="D1129" t="str">
            <v>m</v>
          </cell>
          <cell r="E1129">
            <v>931115</v>
          </cell>
        </row>
        <row r="1130">
          <cell r="B1130" t="str">
            <v>S7144</v>
          </cell>
          <cell r="C1130" t="str">
            <v>TEE NORMAL Ø6", SCH STD, EN ACERO ASTM A-234, GRADO WPB, EXTREMOS PARA SOLDAR</v>
          </cell>
          <cell r="D1130" t="str">
            <v>un</v>
          </cell>
          <cell r="E1130">
            <v>1545838</v>
          </cell>
        </row>
        <row r="1131">
          <cell r="B1131" t="str">
            <v>S7146</v>
          </cell>
          <cell r="C1131" t="str">
            <v>UNIÓN DE MONTAJE TIPO DRESSER LISO X LISO Ø6", ANSI 200#</v>
          </cell>
          <cell r="D1131" t="str">
            <v>un</v>
          </cell>
          <cell r="E1131">
            <v>5693996</v>
          </cell>
        </row>
        <row r="1132">
          <cell r="B1132" t="str">
            <v>S7148</v>
          </cell>
          <cell r="C1132" t="str">
            <v>TUBERÍA EN HIERRO DÚCTIL, CLASE K9 EXTREMOS ESPIGO - CAMPANA,  ISO 2531,  Ø 6"</v>
          </cell>
          <cell r="D1132" t="str">
            <v>m</v>
          </cell>
          <cell r="E1132">
            <v>1365373</v>
          </cell>
        </row>
        <row r="1133">
          <cell r="B1133" t="str">
            <v>S7150</v>
          </cell>
          <cell r="C1133" t="str">
            <v>CODO DE 90º EN HIERRO DÚCTIL, EXTREMOS CAMPANA, PN 16, ISO 2531,  Ø6"</v>
          </cell>
          <cell r="D1133" t="str">
            <v>un</v>
          </cell>
          <cell r="E1133">
            <v>1415137</v>
          </cell>
        </row>
        <row r="1134">
          <cell r="B1134" t="str">
            <v>S7152</v>
          </cell>
          <cell r="C1134" t="str">
            <v>CODO DE 45º EN HIERRO DÚCTIL, EXTREMOS CAMPANA, PN 16, ISO 2531,  Ø 6"</v>
          </cell>
          <cell r="D1134" t="str">
            <v>un</v>
          </cell>
          <cell r="E1134">
            <v>912239</v>
          </cell>
        </row>
        <row r="1135">
          <cell r="B1135" t="str">
            <v>S7154</v>
          </cell>
          <cell r="C1135" t="str">
            <v>UNION ADOPTADOR EN HIERRO DÚCTIL, PN 16, ISO 2531,  Ø6"</v>
          </cell>
          <cell r="D1135" t="str">
            <v>un</v>
          </cell>
          <cell r="E1135">
            <v>1147215</v>
          </cell>
        </row>
        <row r="1136">
          <cell r="B1136" t="str">
            <v>S7156</v>
          </cell>
          <cell r="C1136" t="str">
            <v>INTERRUPTOR DE PRESIÓN, CON CARÁTULA CALIBRADA Y MECANISMO EXTERNO PARA AJUSTAR LA PRESIÓN DE OPERACIÓN. RANGO 0-200 PSI</v>
          </cell>
          <cell r="D1136" t="str">
            <v>un</v>
          </cell>
          <cell r="E1136">
            <v>20664801</v>
          </cell>
        </row>
        <row r="1137">
          <cell r="B1137" t="str">
            <v>S7158</v>
          </cell>
          <cell r="C1137" t="str">
            <v>DETECTOR DE FLUJO TIPO DE "PALETA", LISTADO PARA USO A LA INTEMPERIE, PARA INSTALACIÓN VERTICAL U HORIZONTAL CON CONTACTOS "ABIERTO/CERRADO" PARA SEÑALIZACIÓN Y ALARMA,   PARA TRABAJAR A UNA PRESIÓN MÁXIMA DE 1,2 MPA (175 PSI)</v>
          </cell>
          <cell r="D1137" t="str">
            <v>un</v>
          </cell>
          <cell r="E1137">
            <v>18602190</v>
          </cell>
        </row>
        <row r="1138">
          <cell r="B1138" t="str">
            <v>S7160</v>
          </cell>
          <cell r="C1138" t="str">
            <v>VÁLVULA DE PROTECCIÓN CONTRA INCENDIO DE Ø 4"  TIPO COMPUERTA, 175 PSI WWP, LISTADA POR UNDERWRITER LABORATORIES –UL- Y APROBADA POR FACTORY MUTUAL –FM,           CLASE 150#, ANSI B16.5 SIN VOLANTE, BRIDADA , CUERPO Y BONETE EN FUNDICIÓN DE HIERRO DE CONFORMIDAD CON ASTM A-126 CLASE B O C, CARAS LISAS, ANILLOS DE ASIENTO EN ACERO INOXIDABLE, DISCO EN CUÑA SÓLIDA, ANILLOS Y DISCOS RECAMBIABLES, VÁSTAGO ASCENDENTE TIPO OS&amp;Y.</v>
          </cell>
          <cell r="D1138" t="str">
            <v>un</v>
          </cell>
          <cell r="E1138">
            <v>4291466</v>
          </cell>
        </row>
        <row r="1139">
          <cell r="B1139" t="str">
            <v>S7162</v>
          </cell>
          <cell r="C1139" t="str">
            <v>CODO DE 90° Ø4", RL,  EN ACERO ASTM A-234, GRADO WPB, EXTREMOS PARA SOLDAR</v>
          </cell>
          <cell r="D1139" t="str">
            <v>un</v>
          </cell>
          <cell r="E1139">
            <v>812711</v>
          </cell>
        </row>
        <row r="1140">
          <cell r="C1140" t="str">
            <v>SISTEMA DE VENTILACIÓN - INSTALACIONES DE CONTROL</v>
          </cell>
        </row>
        <row r="1141">
          <cell r="B1141" t="str">
            <v>S7164</v>
          </cell>
          <cell r="C1141" t="str">
            <v>VENTILADOR TIPO CHORRO AXIAL REVERSIBLE DE 1,0 M DE DIÁMETRO NOMINAL, PARA UN EMPUJE HIDRÁULICO DE 800N A CONDICIONES ESTÁNDAR, SUMINISTRADO COMPLETO CON MOTOR, ARRANCADOR CON INVERSIÓN DE GIRO, TABLERO DE CONTROL, INTERFAZ HOMBRE-MÁQUINA  Y SILENCIADORES</v>
          </cell>
          <cell r="D1141" t="str">
            <v>un</v>
          </cell>
          <cell r="E1141">
            <v>137971522</v>
          </cell>
        </row>
        <row r="1142">
          <cell r="B1142" t="str">
            <v>S7166</v>
          </cell>
          <cell r="C1142" t="str">
            <v>MEDIDORES DE CO DEL TIPO DE DETECCIÓN DE CELDA ELECTROQUÍMICA, CON RANGO DE 0-250 PPM, CON PRECISIÓN DE 5 PPM, IP-65, CON SALIDA DE 4-20 MA.  110VCA, 60 HZ. PARA CONECTAR AL TABLERO DE CONTROL DEL VENTILADOR</v>
          </cell>
          <cell r="D1142" t="str">
            <v>un</v>
          </cell>
          <cell r="E1142">
            <v>20073793</v>
          </cell>
        </row>
        <row r="1143">
          <cell r="B1143" t="str">
            <v>S7168</v>
          </cell>
          <cell r="C1143" t="str">
            <v>MEDIDOR DE OPACIDAD DEL TIPO DE DETECCIÓN ELECTROÓPTICA, CON RANGO DE 0 A 0,015 M-1, CON PRECISIÓN DE ±1.4% DE LA MEDIDA, IP-65, CON SALIDA DE 4-20 MA.  110VCA, 60 HZ. PARA CONECTAR AL TABLERO DE CONTROL DEL VENTILADOR</v>
          </cell>
          <cell r="D1143" t="str">
            <v>un</v>
          </cell>
          <cell r="E1143">
            <v>17785817</v>
          </cell>
        </row>
        <row r="1144">
          <cell r="B1144" t="str">
            <v>S7170</v>
          </cell>
          <cell r="C1144" t="str">
            <v>ANEMÓMETRO DEL TIPO DE HÉLICE CON CARCASA ESPECIAL, PARA INSTALAR EN TÚNELES, CON RANGO DE 0 A 20 M/S, CON PRECISIÓN DE ±2.0% DE LA MEDIDA, IP-65, CON SALIDA DE 4-20 MA.  110VCA, 60 HZ. PARA CONECTAR AL TABLERO DE CONTROL DEL VENTILADOR</v>
          </cell>
          <cell r="D1144" t="str">
            <v>un</v>
          </cell>
          <cell r="E1144">
            <v>15266525</v>
          </cell>
        </row>
        <row r="1145">
          <cell r="B1145" t="str">
            <v>S7172</v>
          </cell>
          <cell r="C1145" t="str">
            <v>BOTÓN PULSADOR INDUSTRIAL, PARA TRABAJO PESADO, CON DOBLE JUEGO DE CONTACTOS LIBRES DE POTENCIAL SPDT, PARA INSTALAR EN TÚNELES, IP-65. PARA CONECTAR AL TABLERO DE CONTROL DEL VENTILADOR</v>
          </cell>
          <cell r="D1145" t="str">
            <v>un</v>
          </cell>
          <cell r="E1145">
            <v>6888413</v>
          </cell>
        </row>
        <row r="1146">
          <cell r="B1146" t="str">
            <v>S7174</v>
          </cell>
          <cell r="C1146" t="str">
            <v>CABLE DE CONTROL 3X14 AWG APANTALLADO, CHAQUETA RETARDANTE A LA LLAMA, LIBRE DE HALÓGENOS  Y BAJA EMISIÓN DE HUMOS. (PARA LOS PULSADORES DE INCENDIO).</v>
          </cell>
          <cell r="D1146" t="str">
            <v>m</v>
          </cell>
          <cell r="E1146">
            <v>60336</v>
          </cell>
        </row>
        <row r="1147">
          <cell r="B1147" t="str">
            <v>S7176</v>
          </cell>
          <cell r="C1147" t="str">
            <v>CABLE DE CONTROL 4X16 AWG APANTALLADO, CHAQUETA RETARDANTE A LA LLAMA, LIBRE DE HALÓGENOS Y BAJA EMISIÓN DE HUMOS. (PARA LOS MEDIDORES DE VISIBILIDAD Y LOS ANEMÓMETRO)</v>
          </cell>
          <cell r="D1147" t="str">
            <v>m</v>
          </cell>
          <cell r="E1147">
            <v>67988</v>
          </cell>
        </row>
        <row r="1148">
          <cell r="B1148" t="str">
            <v>S7178</v>
          </cell>
          <cell r="C1148" t="str">
            <v>CABLE DE CONTROL 2X16 AWG APANTALLADO, CHAQUETA RETARDANTE A LA LLAMA, LIBRE DE HALÓGENOS  Y BAJA EMISIÓN DE HUMOS. (MEDIDORES DE CO Y  LOS LUMINANCÍMETROS)</v>
          </cell>
          <cell r="D1148" t="str">
            <v>m</v>
          </cell>
          <cell r="E1148">
            <v>41137</v>
          </cell>
        </row>
        <row r="1149">
          <cell r="C1149" t="str">
            <v>SISTEMA DE CONTROL DE TRÁFICO</v>
          </cell>
        </row>
        <row r="1150">
          <cell r="B1150" t="str">
            <v>S7180</v>
          </cell>
          <cell r="C1150" t="str">
            <v>SEMÁFOROS DE 3 LUCES, TIPO VEHICULAR, DE LÁMPARAS TIPO LED, DOTADO CON VISERA E INSTALADO CON BASE SOBRE EL PISO</v>
          </cell>
          <cell r="D1150" t="str">
            <v>un</v>
          </cell>
          <cell r="E1150">
            <v>16696351</v>
          </cell>
        </row>
        <row r="1151">
          <cell r="B1151" t="str">
            <v>S7182</v>
          </cell>
          <cell r="C1151" t="str">
            <v>SEÑALES VIALES FIJAS TRADICIONALES (INFORMATIVAS, REGLAMENTARIAS Y PREVENTIVAS) PARA EL INTERIOR DEL TÚNEL Y PARA LAS VÍAS DE ACCESO</v>
          </cell>
          <cell r="D1151" t="str">
            <v>gl</v>
          </cell>
          <cell r="E1151">
            <v>126932607</v>
          </cell>
        </row>
        <row r="1152">
          <cell r="B1152" t="str">
            <v>S7184</v>
          </cell>
          <cell r="C1152" t="str">
            <v>CAPTAFAROS</v>
          </cell>
          <cell r="D1152" t="str">
            <v>un</v>
          </cell>
          <cell r="E1152">
            <v>292564</v>
          </cell>
        </row>
        <row r="1153">
          <cell r="C1153" t="str">
            <v>SISTEMA DE COMUNICACIONES</v>
          </cell>
        </row>
        <row r="1154">
          <cell r="B1154" t="str">
            <v>S7186</v>
          </cell>
          <cell r="C1154" t="str">
            <v>RED LOCAL DE DATOS, INCLUYE FIBRA ÓPTICA, CONVERSORES DE MEDIO Y DISTRIBUIDORES ÓPTICOS</v>
          </cell>
          <cell r="D1154" t="str">
            <v>gl</v>
          </cell>
          <cell r="E1154">
            <v>378006831</v>
          </cell>
        </row>
        <row r="1155">
          <cell r="B1155" t="str">
            <v>S7188</v>
          </cell>
          <cell r="C1155" t="str">
            <v>SOFTWARE DE ACCESO REMOTO TIPO WEB SERVER</v>
          </cell>
          <cell r="D1155" t="str">
            <v>gl</v>
          </cell>
          <cell r="E1155">
            <v>87142174</v>
          </cell>
        </row>
        <row r="1156">
          <cell r="C1156" t="str">
            <v>SISTEMA DE TELEFONÍA SOS</v>
          </cell>
        </row>
        <row r="1157">
          <cell r="B1157" t="str">
            <v>S7190</v>
          </cell>
          <cell r="C1157" t="str">
            <v>SISTEMA DE TELEFONÍA PARA EL TÚNEL</v>
          </cell>
          <cell r="D1157" t="str">
            <v>gl</v>
          </cell>
          <cell r="E1157">
            <v>56146624</v>
          </cell>
        </row>
        <row r="1158">
          <cell r="B1158" t="str">
            <v>S7192</v>
          </cell>
          <cell r="C1158" t="str">
            <v>TELÉFONOS SOS</v>
          </cell>
          <cell r="D1158" t="str">
            <v>un</v>
          </cell>
          <cell r="E1158">
            <v>12873943</v>
          </cell>
        </row>
        <row r="1159">
          <cell r="B1159" t="str">
            <v>S7194</v>
          </cell>
          <cell r="C1159" t="str">
            <v>CONVERTIDORES DE MEDIO ELECTROÓPTICOS</v>
          </cell>
          <cell r="D1159" t="str">
            <v>un</v>
          </cell>
          <cell r="E1159">
            <v>1647069</v>
          </cell>
        </row>
        <row r="1160">
          <cell r="B1160" t="str">
            <v>S7196</v>
          </cell>
          <cell r="C1160" t="str">
            <v xml:space="preserve">CABLES DE FIBRA ÓPTICA  MULTIMODO </v>
          </cell>
          <cell r="D1160" t="str">
            <v>m</v>
          </cell>
          <cell r="E1160">
            <v>80835</v>
          </cell>
        </row>
        <row r="1161">
          <cell r="C1161" t="str">
            <v>SISTEMA DE EVACUACIÓN</v>
          </cell>
        </row>
        <row r="1162">
          <cell r="B1162" t="str">
            <v>S7198</v>
          </cell>
          <cell r="C1162" t="str">
            <v>SEÑALES VIALES FIJAS AUTO LUMINISCENTES DE EVACUACIÓN PARA EL TÚNEL</v>
          </cell>
          <cell r="D1162" t="str">
            <v>gl</v>
          </cell>
          <cell r="E1162">
            <v>33685555</v>
          </cell>
        </row>
        <row r="1164">
          <cell r="B1164" t="str">
            <v>CÓDIGO</v>
          </cell>
          <cell r="C1164" t="str">
            <v>COMPOSIÇÕES - 19. MONTAJE</v>
          </cell>
        </row>
        <row r="1165">
          <cell r="C1165" t="str">
            <v>OBRA: MONTAJE DE LOS EQUIPOS HIDROMECÁNICOS PARA LA DESVIACIÓN DEL RÍO Y LA DESCARGA DE FONDO</v>
          </cell>
        </row>
        <row r="1166">
          <cell r="C1166" t="str">
            <v>DESVIACIÓN DEL RÍO</v>
          </cell>
        </row>
        <row r="1167">
          <cell r="B1167" t="str">
            <v>PR01485AI9100</v>
          </cell>
          <cell r="C1167" t="str">
            <v>MONTAJE DE DOS (2) COMPUERTAS PLANAS DE RUEDAS PARA EL CIERRE DEL TÚNEL DE DESVIACIÓN IZQUIERDO, INCLUYENDO DOS (2) SERVOMOTORES, DOS (2) VÁSTAGOS INTERMEDIOS, UNA (1) UNIDAD OLEO HIDRÁULICA Y SU EQUIPO DE CONTROL COMPLETOS  Y, DOS (2) SISTEMAS DE ENTRABAMIENTO PARA SOPORTAR LAS COMPUERTAS.</v>
          </cell>
          <cell r="D1167" t="str">
            <v>gl</v>
          </cell>
          <cell r="E1167">
            <v>1811074959</v>
          </cell>
        </row>
        <row r="1168">
          <cell r="B1168" t="str">
            <v>PR01485AI9102</v>
          </cell>
          <cell r="C1168" t="str">
            <v>DESMONTAJE DE DOS (2) COMPUERTAS PLANAS DE RUEDAS DEL  TÚNEL DE DESVIACIÓN IZQUIERDO Y MONTAJE EN EL TÚNEL DERECHO, INCLUYE DOS (2) SERVOMOTORES, DOS (2) VÁSTAGOS INTERMEDIOS, UNA (1) UNIDAD OLEO HIDRÁULICA Y SU EQUIPO DE CONTROL COMPLETOS Y, DOS (2) SISTEMAS DE ENTRABAMIENTO PARA SOPORTAR LAS COMPUERTAS.</v>
          </cell>
          <cell r="D1168" t="str">
            <v>gl</v>
          </cell>
          <cell r="E1168">
            <v>1935769690</v>
          </cell>
        </row>
        <row r="1169">
          <cell r="C1169" t="str">
            <v>DESCARGA DE FONDO</v>
          </cell>
        </row>
        <row r="1170">
          <cell r="B1170" t="str">
            <v>PR01485AI9104</v>
          </cell>
          <cell r="C1170" t="str">
            <v xml:space="preserve">MONTAJE DE DOS (2) COMPUERTAS DESLIZANTES COMPLETAS PARA LA DESCARGA DE FONDO, INCLUYE DOS (2) BLINDAJES METÁLICOS, DOS (2) CAJAS MARCO Y DOS (2) TAPAS ESTANCA, DOS (2) SERVOMOTORES, UNA (1) UNIDAD OLEOHIDRÁULICA Y SU EQUIPO DE CONTROL COMPLETOS. </v>
          </cell>
          <cell r="D1170" t="str">
            <v>gl</v>
          </cell>
          <cell r="E1170">
            <v>889593281</v>
          </cell>
        </row>
        <row r="1171">
          <cell r="C1171" t="str">
            <v>OBRA: MONTAJE DE LOS EQUIPOS HIDROMECÁNICOS PARA LA PRESA, EL VERTEDERO Y LA DESCARGA INTERMEDIA</v>
          </cell>
        </row>
        <row r="1172">
          <cell r="C1172" t="str">
            <v>VERTEDERO</v>
          </cell>
        </row>
        <row r="1173">
          <cell r="B1173" t="str">
            <v>PR01485AI9106</v>
          </cell>
          <cell r="C1173" t="str">
            <v>MONTAJE DE TRES (3) COMPUERTAS RADIALES CON SOLAPA DEL VERTEDERO, CON TRES (3) SERVOMOTORES POR COMPUERTA, GUÍAS Y ASIENTOS Y UNA (1) UNIDAD OLEOHIDRÁULICA Y SU SISTEMA DE N2</v>
          </cell>
          <cell r="D1173" t="str">
            <v>gl</v>
          </cell>
          <cell r="E1173">
            <v>3038852813</v>
          </cell>
        </row>
        <row r="1174">
          <cell r="B1174" t="str">
            <v>PR01485AI9108</v>
          </cell>
          <cell r="C1174" t="str">
            <v>MONTAJE DE DOS (2) COMPUERTAS RADIALES SIN SOLAPA DEL VERTEDERO, CON DOS (2) SERVOMOTORES POR COMPUERTA, GUÍAS Y ASIENTOS Y UNA (1) UNIDAD OLEOHIDRÁULICA Y SU SISTEMA DE N2</v>
          </cell>
          <cell r="D1174" t="str">
            <v>gl</v>
          </cell>
          <cell r="E1174">
            <v>1886625332</v>
          </cell>
        </row>
        <row r="1175">
          <cell r="B1175" t="str">
            <v>PR01485AI9110</v>
          </cell>
          <cell r="C1175" t="str">
            <v>MONTAJE DE DIECINUEVE (19) STOP LOGS DEL VERTEDERO, INCLUYE GUÍAS, ASIENTOS PARA CINCO COMPUERTAS Y VIGA PESCADORA.</v>
          </cell>
          <cell r="D1175" t="str">
            <v>gl</v>
          </cell>
          <cell r="E1175">
            <v>589819741</v>
          </cell>
        </row>
        <row r="1176">
          <cell r="B1176" t="str">
            <v>PR01485AI9112</v>
          </cell>
          <cell r="C1176" t="str">
            <v>SUMINISTRO Y MONTAJE DE UN (1) SISTEMA DE APOYOS PARA EL ALMACENAMIENTO DE LOS DIECINUEVE (19) STOP-LOGS DEL VERTEDERO, DE LOS SIETE (7) STOP LOGS PARA LOS TÚNELES DE DESCARGA Y DE UNA (1) VIGA PESCADORA.</v>
          </cell>
          <cell r="D1176" t="str">
            <v>gl</v>
          </cell>
          <cell r="E1176">
            <v>73125991</v>
          </cell>
        </row>
        <row r="1177">
          <cell r="C1177" t="str">
            <v>DESCARGA INTERMEDIA</v>
          </cell>
        </row>
        <row r="1178">
          <cell r="B1178" t="str">
            <v>PR01485AI9114</v>
          </cell>
          <cell r="C1178" t="str">
            <v xml:space="preserve">MONTAJE DE DOS (2) COMPUERTAS  TIPO RADIAL PARA LA DESCARGA INTERMEDIA, CADA UNA CON UN (1) SERVOMOTOR, UNA (1)  UNIDAD OLEOHIDRÁULICA DE POTENCIA Y CONTROL, CON SU RESPECTIVO TABLERO DE CONTROL, Y CUATRO (4) DISPOSITIVOS DE ENTRABAMIENTO MECÁNICO PARA SOPORTAR LAS DOS COMPUERTAS </v>
          </cell>
          <cell r="D1178" t="str">
            <v>gl</v>
          </cell>
          <cell r="E1178">
            <v>854196000</v>
          </cell>
        </row>
        <row r="1179">
          <cell r="B1179" t="str">
            <v>PR01485AI9116</v>
          </cell>
          <cell r="C1179" t="str">
            <v>MONTAJE DE DOS (2) COMPUERTAS DESLIZANTES DE GUARDA DE LA DESCARGA INTERMEDIA, CON UN SERVOMOTOR CADA UNA, Y  DOS (2) BLINDAJES METÁLICOS COMPLETOS CON SU MARCO DE COMPUERTA Y EXTENSIÓN HASTA EL PLANO DE ASIENTOS DE LA COMPUERTA RADIAL Y LAS TUBERÍAS DE AIREACIÓN.</v>
          </cell>
          <cell r="D1179" t="str">
            <v>gl</v>
          </cell>
          <cell r="E1179">
            <v>282797349</v>
          </cell>
        </row>
        <row r="1180">
          <cell r="C1180" t="str">
            <v>OBRA: MONTAJE DE LOS EQUIPOS HIDROMECÁNICOS PARA LA CONDUCCIÓN</v>
          </cell>
        </row>
        <row r="1181">
          <cell r="C1181" t="str">
            <v>CAPTACIÓN</v>
          </cell>
        </row>
        <row r="1182">
          <cell r="B1182" t="str">
            <v>PR01485AI9118</v>
          </cell>
          <cell r="C1182" t="str">
            <v>MONTAJE DE SESENTA Y CUATRO (64) MÓDULOS DE REJAS COLADERAS, CON SUS GUÍAS Y ASIENTOS,  PARTES Y ACCESORIOS REQUERIDOS PARA FACILITAR EL MANEJO EN EL SITIO.</v>
          </cell>
          <cell r="D1182" t="str">
            <v>gl</v>
          </cell>
          <cell r="E1182">
            <v>1328947945</v>
          </cell>
        </row>
        <row r="1183">
          <cell r="B1183" t="str">
            <v>PR01485AI9120</v>
          </cell>
          <cell r="C1183" t="str">
            <v>MONTAJE DE OCHO (8) COMPUERTAS DE RUEDAS PARA LA CAPTACIÓN, CON SUS GUÍAS, ASIENTOS,  UNIDADES OLEHIDRÁULICAS, SERVOMOTORES Y SISTEMA DE MANEJO DE LOS VÁSTAGOS INTERMEDIOS.</v>
          </cell>
          <cell r="D1183" t="str">
            <v>gl</v>
          </cell>
          <cell r="E1183">
            <v>8084743815</v>
          </cell>
        </row>
        <row r="1184">
          <cell r="B1184" t="str">
            <v>PR01485AI9122</v>
          </cell>
          <cell r="C1184" t="str">
            <v xml:space="preserve">MONTAJE DE DOS (2) COMPUERTAS AUXILIARES DE RUEDAS PARA LA CAPTACIÓN, CON UNIDADES OLEHIDRÁULICAS, SERVOMOTORES Y SISTEMA DE MANEJO DE LOS VÁSTAGOS INTERMEDIOS.  INCLUYE, ADEMÁS, EL MONTAJE DE OCHO (8) CONJUNTOS DE GUÍAS Y ASIENTOS PARA LAS CONDUCCIONES, PARA INSTALAR EN CUALQUIERA DE ELLAS LAS COMPUERTAS AUXILIARES. </v>
          </cell>
          <cell r="D1184" t="str">
            <v>gl</v>
          </cell>
          <cell r="E1184">
            <v>3163502759</v>
          </cell>
        </row>
        <row r="1185">
          <cell r="B1185" t="str">
            <v>PR01485AI9124</v>
          </cell>
          <cell r="C1185" t="str">
            <v>MONTAJE DE UN PÓRTICO MÓVIL CON SU RESPECTIVO MECANISMO DE DESPLAZAMIENTO Y DE ALCE PARA 700 KN, CON LOS RIELES DE DESPLAZAMIENTO Y DEMÁS EQUIPOS Y ACCESORIOS NECESARIOS PARA SU OPERACIÓN.</v>
          </cell>
          <cell r="D1185" t="str">
            <v>gl</v>
          </cell>
          <cell r="E1185">
            <v>261601899</v>
          </cell>
        </row>
        <row r="1186">
          <cell r="B1186" t="str">
            <v>PR01485AI9126</v>
          </cell>
          <cell r="C1186" t="str">
            <v>GUÍAS PARA STOP LOG FUTURO.</v>
          </cell>
          <cell r="D1186" t="str">
            <v>gl</v>
          </cell>
          <cell r="E1186">
            <v>798605069</v>
          </cell>
        </row>
        <row r="1187">
          <cell r="C1187" t="str">
            <v>OBRA: MONTAJE DE BLINDAJES EN TÚNELES DE CONDUCCIÓN INFERIORES</v>
          </cell>
        </row>
        <row r="1188">
          <cell r="C1188" t="str">
            <v>TÚNELES DE CONDUCCIÓN</v>
          </cell>
        </row>
        <row r="1189">
          <cell r="B1189" t="str">
            <v>PR01485AI9128</v>
          </cell>
          <cell r="C1189" t="str">
            <v>MONTAJE DE CUATRO (4) BLINDAJES COMPLETOS PARA LA CONDUCCIÓN (TÚNELES 1 A 4)</v>
          </cell>
          <cell r="D1189" t="str">
            <v>gl</v>
          </cell>
          <cell r="E1189">
            <v>4737072688</v>
          </cell>
        </row>
        <row r="1190">
          <cell r="C1190" t="str">
            <v>OBRA: CAVERNA DE CASA DE MÁQUINAS, GALERÍA DE  BARRAS Y TÚNEL DE EVACUACIÓN</v>
          </cell>
        </row>
        <row r="1191">
          <cell r="C1191" t="str">
            <v>FRENTE: CAVERNA DE CASA DE MÁQUINAS</v>
          </cell>
        </row>
        <row r="1192">
          <cell r="B1192" t="str">
            <v>PR01485AI9130</v>
          </cell>
          <cell r="C1192" t="str">
            <v>UTILIZACIÓN POR PARTE DE EPM DEL PUENTE GRÚA DE CONSTRUCCIÓN EN CASA DE MÁQUINAS PARA LA ETAPA CONSTRUCTIVA DE LAS UNIDADES 1 A 4.</v>
          </cell>
          <cell r="D1192" t="str">
            <v>dia</v>
          </cell>
          <cell r="E1192">
            <v>2023670</v>
          </cell>
        </row>
        <row r="1193">
          <cell r="C1193" t="str">
            <v>OBRA: MONTAJE DE LOS EQUIPOS HIDROMECÁNICOS PARA LAS OBRAS DE DESCARGA</v>
          </cell>
        </row>
        <row r="1194">
          <cell r="C1194" t="str">
            <v>TUBO DE ASPIRACION</v>
          </cell>
        </row>
        <row r="1195">
          <cell r="B1195" t="str">
            <v>PR01485AI9132</v>
          </cell>
          <cell r="C1195" t="str">
            <v>MONTAJE DE OCHO (8) COMPUERTAS DE RUEDAS PARA LOS TUBOS DE ASPIRACIÓN CON SUS GUÍAS, ASIENTOS,  UNIDADES OLEHIDRÁULICAS, SERVOMOTORES Y SISTEMA DE MANEJO DE LOS VÁSTAGOS INTERMEDIOS.</v>
          </cell>
          <cell r="D1195" t="str">
            <v>gl</v>
          </cell>
          <cell r="E1195">
            <v>3533929105</v>
          </cell>
        </row>
        <row r="1196">
          <cell r="C1196" t="str">
            <v>ALMENARAS</v>
          </cell>
        </row>
        <row r="1197">
          <cell r="B1197" t="str">
            <v>PR01485AI9134</v>
          </cell>
          <cell r="C1197" t="str">
            <v>MONTAJE DE SEIS (6) PUERTAS ESTANCAS PARA LAS ALMENARAS DE DESCARGA, CON SUS MARCOS Y ELEMENTOS EMPOTRADOS.</v>
          </cell>
          <cell r="D1197" t="str">
            <v>gl</v>
          </cell>
          <cell r="E1197">
            <v>353026593</v>
          </cell>
        </row>
        <row r="1198">
          <cell r="C1198" t="str">
            <v>TÚNELES DE DESCARGA</v>
          </cell>
        </row>
        <row r="1199">
          <cell r="B1199" t="str">
            <v>PR01485AI9136</v>
          </cell>
          <cell r="C1199" t="str">
            <v>MONTAJE DE SIETE (7) STOP LOGS PARA LOS TÚNELES DE DESCARGA, INCLUYE GUÍAS Y ASIENTOS PARA CUATRO COMPUERTAS Y UNA VIGA PESCADORA.</v>
          </cell>
          <cell r="D1199" t="str">
            <v>gl</v>
          </cell>
          <cell r="E1199">
            <v>792282706</v>
          </cell>
        </row>
        <row r="1200">
          <cell r="C1200" t="str">
            <v>AUXILIARES</v>
          </cell>
        </row>
        <row r="1201">
          <cell r="B1201" t="str">
            <v>PR01485AI9130CA</v>
          </cell>
          <cell r="C1201" t="str">
            <v>CA-9130: MONTAGEM E DESMONTAGEM DE PONTE ROLANTE 25 T</v>
          </cell>
          <cell r="D1201" t="str">
            <v>gl</v>
          </cell>
          <cell r="E1201" t="e">
            <v>#N/A</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mes Auxiliares"/>
      <sheetName val="Equipamentos"/>
      <sheetName val="Materiais"/>
      <sheetName val="Transporte"/>
      <sheetName val="Mão-de-Obra"/>
      <sheetName val="EQUIPES OK!"/>
      <sheetName val="ATERROS OK!"/>
      <sheetName val="ESC_ABERTO OK!"/>
      <sheetName val="CONCRETO OK!"/>
      <sheetName val="TRATAMENTO OK!"/>
      <sheetName val="ESC_SUB_PRESA OK!"/>
    </sheetNames>
    <sheetDataSet>
      <sheetData sheetId="0">
        <row r="3">
          <cell r="B3" t="str">
            <v>Descripción</v>
          </cell>
          <cell r="C3" t="str">
            <v>Unidad</v>
          </cell>
          <cell r="D3" t="str">
            <v>Precio Unitario</v>
          </cell>
        </row>
        <row r="4">
          <cell r="D4" t="str">
            <v>Componente Nacional</v>
          </cell>
          <cell r="E4" t="str">
            <v>Componente Extranjera</v>
          </cell>
          <cell r="G4" t="str">
            <v>Custo Excel</v>
          </cell>
        </row>
        <row r="5">
          <cell r="A5" t="str">
            <v xml:space="preserve"> </v>
          </cell>
        </row>
        <row r="6">
          <cell r="C6" t="str">
            <v>BDI</v>
          </cell>
          <cell r="D6">
            <v>0</v>
          </cell>
        </row>
        <row r="7">
          <cell r="C7" t="str">
            <v>MO</v>
          </cell>
          <cell r="D7">
            <v>7.7</v>
          </cell>
        </row>
        <row r="9">
          <cell r="B9" t="str">
            <v>COMPOSIÇÕES AUXILIARES DAS EQUIPES INDUSTRIAIS</v>
          </cell>
        </row>
        <row r="10">
          <cell r="A10" t="str">
            <v>PE0047I7001CA</v>
          </cell>
          <cell r="B10" t="str">
            <v>SA-001: Cuadrilla de encofrado comum</v>
          </cell>
          <cell r="C10" t="str">
            <v>h</v>
          </cell>
          <cell r="D10">
            <v>6.61</v>
          </cell>
          <cell r="E10">
            <v>0</v>
          </cell>
          <cell r="G10">
            <v>5.4050000000000002</v>
          </cell>
        </row>
        <row r="11">
          <cell r="A11" t="str">
            <v>PE0047I7003CA</v>
          </cell>
          <cell r="B11" t="str">
            <v>SA-002: Cuadrilla de hierreros</v>
          </cell>
          <cell r="C11" t="str">
            <v>h</v>
          </cell>
          <cell r="D11">
            <v>6.61</v>
          </cell>
          <cell r="E11">
            <v>0</v>
          </cell>
          <cell r="G11">
            <v>5.4050000000000002</v>
          </cell>
        </row>
        <row r="12">
          <cell r="A12" t="str">
            <v>PE0047I7004CA</v>
          </cell>
          <cell r="B12" t="str">
            <v>SA-003: Cuadrilla de lanzamiento de concreto</v>
          </cell>
          <cell r="C12" t="str">
            <v>h</v>
          </cell>
          <cell r="D12">
            <v>6.54</v>
          </cell>
          <cell r="E12">
            <v>0</v>
          </cell>
          <cell r="G12">
            <v>5.3619999999999992</v>
          </cell>
        </row>
        <row r="13">
          <cell r="A13" t="str">
            <v>PE0047I7005CA</v>
          </cell>
          <cell r="B13" t="str">
            <v>SA-004: Cuadrilla de acabado deslizante</v>
          </cell>
          <cell r="C13" t="str">
            <v>h</v>
          </cell>
          <cell r="D13">
            <v>6.61</v>
          </cell>
          <cell r="E13">
            <v>0</v>
          </cell>
          <cell r="G13">
            <v>5.4050000000000002</v>
          </cell>
        </row>
        <row r="14">
          <cell r="A14" t="str">
            <v>PE0047I7006CA</v>
          </cell>
          <cell r="B14" t="str">
            <v>SA-005: Cuadrilla de estructuras tubulares</v>
          </cell>
          <cell r="C14" t="str">
            <v>h</v>
          </cell>
          <cell r="D14">
            <v>7.29</v>
          </cell>
          <cell r="E14">
            <v>0</v>
          </cell>
          <cell r="G14">
            <v>6.036999999999999</v>
          </cell>
        </row>
        <row r="15">
          <cell r="A15" t="str">
            <v>PE0047I7007CA</v>
          </cell>
          <cell r="B15" t="str">
            <v>SA-006: Iluminación para terraplenes</v>
          </cell>
          <cell r="C15" t="str">
            <v>m3</v>
          </cell>
          <cell r="D15">
            <v>0.04</v>
          </cell>
          <cell r="E15">
            <v>0.02</v>
          </cell>
          <cell r="G15">
            <v>6.5000000000000002E-2</v>
          </cell>
        </row>
        <row r="16">
          <cell r="A16" t="str">
            <v>PE0047I7008CA</v>
          </cell>
          <cell r="B16" t="str">
            <v>SA-007: Iluminación para concreto</v>
          </cell>
          <cell r="C16" t="str">
            <v>m3</v>
          </cell>
          <cell r="D16">
            <v>2</v>
          </cell>
          <cell r="E16">
            <v>0.78</v>
          </cell>
          <cell r="G16">
            <v>2.7270000000000003</v>
          </cell>
        </row>
        <row r="17">
          <cell r="A17" t="str">
            <v>PE0047I7009CA</v>
          </cell>
          <cell r="B17" t="str">
            <v>SA-008: Agua industrial</v>
          </cell>
          <cell r="C17" t="str">
            <v>m3</v>
          </cell>
          <cell r="D17">
            <v>7.0000000000000007E-2</v>
          </cell>
          <cell r="E17">
            <v>0.03</v>
          </cell>
          <cell r="G17">
            <v>9.7000000000000003E-2</v>
          </cell>
        </row>
        <row r="18">
          <cell r="A18" t="str">
            <v>PE0047I7010CA</v>
          </cell>
          <cell r="B18" t="str">
            <v>SA-009: Aire comprimido</v>
          </cell>
          <cell r="C18" t="str">
            <v>m3</v>
          </cell>
          <cell r="D18">
            <v>0.02</v>
          </cell>
          <cell r="E18">
            <v>0.01</v>
          </cell>
          <cell r="G18">
            <v>2.1000000000000005E-2</v>
          </cell>
        </row>
        <row r="19">
          <cell r="A19" t="str">
            <v>PE0047I7011CA</v>
          </cell>
          <cell r="B19" t="str">
            <v>SA-010: Patio de carpinteria</v>
          </cell>
          <cell r="C19" t="str">
            <v>m2</v>
          </cell>
          <cell r="D19">
            <v>5.85</v>
          </cell>
          <cell r="E19">
            <v>0.45</v>
          </cell>
          <cell r="G19">
            <v>6.306</v>
          </cell>
        </row>
        <row r="20">
          <cell r="A20" t="str">
            <v>PE0047I7012CA</v>
          </cell>
          <cell r="B20" t="str">
            <v>SA-011: Patio de hierro</v>
          </cell>
          <cell r="C20" t="str">
            <v>t</v>
          </cell>
          <cell r="D20">
            <v>59.67</v>
          </cell>
          <cell r="E20">
            <v>4.2300000000000004</v>
          </cell>
          <cell r="G20">
            <v>63.317</v>
          </cell>
        </row>
        <row r="21">
          <cell r="A21" t="str">
            <v>PE0047I7013CA</v>
          </cell>
          <cell r="B21" t="str">
            <v>SA-012: Taller de montaje</v>
          </cell>
          <cell r="C21" t="str">
            <v>kg</v>
          </cell>
          <cell r="D21">
            <v>2.5</v>
          </cell>
          <cell r="E21">
            <v>1.1399999999999999</v>
          </cell>
          <cell r="G21">
            <v>3.6140000000000003</v>
          </cell>
        </row>
        <row r="22">
          <cell r="A22" t="str">
            <v>PE0047I7015CA</v>
          </cell>
          <cell r="B22" t="str">
            <v>SA-013: Cuadrilla de encofrado metálico túneles</v>
          </cell>
          <cell r="C22" t="str">
            <v>h</v>
          </cell>
          <cell r="D22">
            <v>5.49</v>
          </cell>
          <cell r="E22">
            <v>0</v>
          </cell>
          <cell r="G22">
            <v>4.5629999999999997</v>
          </cell>
        </row>
        <row r="23">
          <cell r="A23" t="str">
            <v>PE0047I7018CA</v>
          </cell>
          <cell r="B23" t="str">
            <v>SA-014: Sistema de transilaje</v>
          </cell>
          <cell r="C23" t="str">
            <v>t</v>
          </cell>
          <cell r="D23">
            <v>2.68</v>
          </cell>
          <cell r="E23">
            <v>0.68</v>
          </cell>
          <cell r="G23">
            <v>3.57</v>
          </cell>
        </row>
        <row r="24">
          <cell r="A24" t="str">
            <v>PE0047I7019CA</v>
          </cell>
          <cell r="B24" t="str">
            <v>SA-015: Sistema de enfriamiento</v>
          </cell>
          <cell r="C24" t="str">
            <v>m3</v>
          </cell>
          <cell r="D24">
            <v>2.78</v>
          </cell>
          <cell r="E24">
            <v>3.21</v>
          </cell>
          <cell r="G24">
            <v>5.9429999999999996</v>
          </cell>
        </row>
        <row r="25">
          <cell r="A25" t="str">
            <v>PE0047I7020CA</v>
          </cell>
          <cell r="B25" t="str">
            <v xml:space="preserve">SA-016: Producción de agregados </v>
          </cell>
          <cell r="C25" t="str">
            <v>m3</v>
          </cell>
          <cell r="D25">
            <v>2.2599999999999998</v>
          </cell>
          <cell r="E25">
            <v>1.86</v>
          </cell>
          <cell r="G25">
            <v>4.8510000000000009</v>
          </cell>
        </row>
        <row r="26">
          <cell r="A26" t="str">
            <v>PE0047I7021CA</v>
          </cell>
          <cell r="B26" t="str">
            <v>SA-017: Producción de arena artificial</v>
          </cell>
          <cell r="C26" t="str">
            <v>m3</v>
          </cell>
          <cell r="D26">
            <v>2.63</v>
          </cell>
          <cell r="E26">
            <v>2.2000000000000002</v>
          </cell>
          <cell r="G26">
            <v>5.4059999999999997</v>
          </cell>
        </row>
        <row r="27">
          <cell r="A27" t="str">
            <v>PE0047I7025CA</v>
          </cell>
          <cell r="B27" t="str">
            <v>SA-018: Fabricación y transporte de concreto</v>
          </cell>
          <cell r="C27" t="str">
            <v>m3</v>
          </cell>
          <cell r="D27">
            <v>7.55</v>
          </cell>
          <cell r="E27">
            <v>6.36</v>
          </cell>
          <cell r="G27">
            <v>15.684000000000001</v>
          </cell>
        </row>
        <row r="28">
          <cell r="A28" t="str">
            <v>PE0047I7026CA</v>
          </cell>
          <cell r="B28" t="str">
            <v>SA-019: Fabricación y transporte de mortero p/ RCC ( con cemento)</v>
          </cell>
          <cell r="C28" t="str">
            <v>m3</v>
          </cell>
          <cell r="D28">
            <v>75.959999999999994</v>
          </cell>
          <cell r="E28">
            <v>8.07</v>
          </cell>
          <cell r="G28">
            <v>87.151000000000025</v>
          </cell>
        </row>
        <row r="29">
          <cell r="A29" t="str">
            <v>PE0047I7027CA</v>
          </cell>
          <cell r="B29" t="str">
            <v>SA-020: Fabricación y transporte de concreto RCC</v>
          </cell>
          <cell r="C29" t="str">
            <v>m3</v>
          </cell>
          <cell r="D29">
            <v>10.36</v>
          </cell>
          <cell r="E29">
            <v>7.86</v>
          </cell>
          <cell r="G29">
            <v>20.481999999999999</v>
          </cell>
        </row>
        <row r="30">
          <cell r="A30" t="str">
            <v>PE0047I7042CA</v>
          </cell>
          <cell r="B30" t="str">
            <v>SA-021: Dosificación de concreto classe C-28 MPa</v>
          </cell>
          <cell r="C30" t="str">
            <v>m3</v>
          </cell>
          <cell r="D30">
            <v>71.27</v>
          </cell>
          <cell r="E30">
            <v>6.52</v>
          </cell>
          <cell r="G30">
            <v>78.822000000000017</v>
          </cell>
        </row>
        <row r="31">
          <cell r="A31" t="str">
            <v>PE0047I7043CA</v>
          </cell>
          <cell r="B31" t="str">
            <v>SA-022: Dosificación de concreto classe D-28 MPa</v>
          </cell>
          <cell r="C31" t="str">
            <v>m3</v>
          </cell>
          <cell r="D31">
            <v>74.62</v>
          </cell>
          <cell r="E31">
            <v>6.61</v>
          </cell>
          <cell r="G31">
            <v>82.22399999999999</v>
          </cell>
        </row>
        <row r="32">
          <cell r="A32" t="str">
            <v>PE0047I7044CA</v>
          </cell>
          <cell r="B32" t="str">
            <v>SA-023: Dosificación de concreto classe E-24,5 MPa</v>
          </cell>
          <cell r="C32" t="str">
            <v>m3</v>
          </cell>
          <cell r="D32">
            <v>61.21</v>
          </cell>
          <cell r="E32">
            <v>6.11</v>
          </cell>
          <cell r="G32">
            <v>68.375999999999991</v>
          </cell>
        </row>
        <row r="33">
          <cell r="A33" t="str">
            <v>PE0047I7047CA</v>
          </cell>
          <cell r="B33" t="str">
            <v>SA-024: Dosificación de concreto classe H-21 MPa</v>
          </cell>
          <cell r="C33" t="str">
            <v>m3</v>
          </cell>
          <cell r="D33">
            <v>55.38</v>
          </cell>
          <cell r="E33">
            <v>5.88</v>
          </cell>
          <cell r="G33">
            <v>62.332999999999998</v>
          </cell>
        </row>
        <row r="34">
          <cell r="A34" t="str">
            <v>PE0047I7053CA</v>
          </cell>
          <cell r="B34" t="str">
            <v>SA-025: Dosificación de concreto lanzado</v>
          </cell>
          <cell r="C34" t="str">
            <v>m3</v>
          </cell>
          <cell r="D34">
            <v>86.93</v>
          </cell>
          <cell r="E34">
            <v>32.53</v>
          </cell>
          <cell r="G34">
            <v>120.21</v>
          </cell>
        </row>
        <row r="35">
          <cell r="A35" t="str">
            <v>PE0047I7054CA</v>
          </cell>
          <cell r="B35" t="str">
            <v>SA-026: Dosificación de concreto extrudado</v>
          </cell>
          <cell r="C35" t="str">
            <v>m3</v>
          </cell>
          <cell r="D35">
            <v>18.97</v>
          </cell>
          <cell r="E35">
            <v>4.33</v>
          </cell>
          <cell r="G35">
            <v>24.420999999999999</v>
          </cell>
        </row>
        <row r="36">
          <cell r="A36" t="str">
            <v>PE0047I7055CA</v>
          </cell>
          <cell r="B36" t="str">
            <v>SA-027: Dosificación de concreto RCC ( sin cemento )</v>
          </cell>
          <cell r="C36" t="str">
            <v>m3</v>
          </cell>
          <cell r="D36">
            <v>4.1900000000000004</v>
          </cell>
          <cell r="E36">
            <v>4.21</v>
          </cell>
          <cell r="G36">
            <v>9.516</v>
          </cell>
        </row>
        <row r="37">
          <cell r="A37" t="str">
            <v>PE0047I7067CA</v>
          </cell>
          <cell r="B37" t="str">
            <v>SA-028: Transporte de agregados (dmt=0,50 km)</v>
          </cell>
          <cell r="C37" t="str">
            <v>m3/km</v>
          </cell>
          <cell r="D37">
            <v>0.7</v>
          </cell>
          <cell r="E37">
            <v>0.76</v>
          </cell>
          <cell r="G37">
            <v>1.669</v>
          </cell>
        </row>
        <row r="38">
          <cell r="A38" t="str">
            <v>PE0047I7068CA</v>
          </cell>
          <cell r="B38" t="str">
            <v>SA-029: Transporte de agregados (dmt=2,50 km)</v>
          </cell>
          <cell r="C38" t="str">
            <v>m3/km</v>
          </cell>
          <cell r="D38">
            <v>0.32</v>
          </cell>
          <cell r="E38">
            <v>0.35</v>
          </cell>
          <cell r="G38">
            <v>0.76300000000000012</v>
          </cell>
        </row>
        <row r="39">
          <cell r="A39" t="str">
            <v>PE0047I7066CA</v>
          </cell>
          <cell r="B39" t="str">
            <v>SA-030: Transporte de agregados (dmt=3,00 km)</v>
          </cell>
          <cell r="C39" t="str">
            <v>m3/km</v>
          </cell>
          <cell r="D39">
            <v>0.28000000000000003</v>
          </cell>
          <cell r="E39">
            <v>0.31</v>
          </cell>
          <cell r="G39">
            <v>0.67600000000000005</v>
          </cell>
        </row>
        <row r="40">
          <cell r="A40" t="str">
            <v>PE0047I7250CA</v>
          </cell>
          <cell r="B40" t="str">
            <v>SA-031: Transp. suelo con articulado (dmt=3,00 km)</v>
          </cell>
          <cell r="C40" t="str">
            <v>m3/km</v>
          </cell>
          <cell r="D40">
            <v>0.52</v>
          </cell>
          <cell r="E40">
            <v>0.68</v>
          </cell>
          <cell r="G40">
            <v>1.2809999999999999</v>
          </cell>
        </row>
        <row r="41">
          <cell r="A41" t="str">
            <v>PE0047I7259CA</v>
          </cell>
          <cell r="B41" t="str">
            <v>SA-032: Transp. roca alter. con articulado (dmt=3,00 km)</v>
          </cell>
          <cell r="C41" t="str">
            <v>m3/km</v>
          </cell>
          <cell r="D41">
            <v>0.62</v>
          </cell>
          <cell r="E41">
            <v>0.81</v>
          </cell>
          <cell r="G41">
            <v>1.5349999999999999</v>
          </cell>
        </row>
        <row r="42">
          <cell r="A42" t="str">
            <v>PE0047I7280CA</v>
          </cell>
          <cell r="B42" t="str">
            <v>SA-033: Transp. roca con articulado (dmt=3,00 km)</v>
          </cell>
          <cell r="C42" t="str">
            <v>m3/km</v>
          </cell>
          <cell r="D42">
            <v>0.76</v>
          </cell>
          <cell r="E42">
            <v>1.01</v>
          </cell>
          <cell r="G42">
            <v>1.903</v>
          </cell>
        </row>
        <row r="43">
          <cell r="A43" t="str">
            <v>PE0047I7316CA</v>
          </cell>
          <cell r="B43" t="str">
            <v>SA-034: Transp. suelo con volqueta doble tr. (dmt=8 km)</v>
          </cell>
          <cell r="C43" t="str">
            <v>m3/km</v>
          </cell>
          <cell r="D43">
            <v>0.23</v>
          </cell>
          <cell r="E43">
            <v>0.25</v>
          </cell>
          <cell r="G43">
            <v>0.55600000000000005</v>
          </cell>
        </row>
        <row r="44">
          <cell r="A44" t="str">
            <v>PE0047I7317CA</v>
          </cell>
          <cell r="B44" t="str">
            <v>SA-035: Transp. suelo con volqueta doble tr. (dmt=11 km)</v>
          </cell>
          <cell r="C44" t="str">
            <v>m3/km</v>
          </cell>
          <cell r="D44">
            <v>0.2</v>
          </cell>
          <cell r="E44">
            <v>0.22</v>
          </cell>
          <cell r="G44">
            <v>0.48499999999999999</v>
          </cell>
        </row>
        <row r="45">
          <cell r="A45" t="str">
            <v>PE0047I7336CA</v>
          </cell>
          <cell r="B45" t="str">
            <v>SA-036: Transp. roca alter. con volqueta doble tr. (dmt=3 km)</v>
          </cell>
          <cell r="C45" t="str">
            <v>m3/km</v>
          </cell>
          <cell r="D45">
            <v>0.41</v>
          </cell>
          <cell r="E45">
            <v>0.44</v>
          </cell>
          <cell r="G45">
            <v>0.97199999999999998</v>
          </cell>
        </row>
        <row r="46">
          <cell r="A46" t="str">
            <v>PE0047I7337CA</v>
          </cell>
          <cell r="B46" t="str">
            <v>SA-037: Transp. roca alter. con volqueta doble tr. (dmt=8 km)</v>
          </cell>
          <cell r="C46" t="str">
            <v>m3/km</v>
          </cell>
          <cell r="D46">
            <v>0.28000000000000003</v>
          </cell>
          <cell r="E46">
            <v>0.3</v>
          </cell>
          <cell r="G46">
            <v>0.66800000000000004</v>
          </cell>
        </row>
        <row r="47">
          <cell r="A47" t="str">
            <v>PE0047I7338CA</v>
          </cell>
          <cell r="B47" t="str">
            <v>SA-038: Transp. roca alter. con volqueta doble tr. (dmt=11 km)</v>
          </cell>
          <cell r="C47" t="str">
            <v>m3/km</v>
          </cell>
          <cell r="D47">
            <v>0.24</v>
          </cell>
          <cell r="E47">
            <v>0.27</v>
          </cell>
          <cell r="G47">
            <v>0.58099999999999996</v>
          </cell>
        </row>
        <row r="48">
          <cell r="A48" t="str">
            <v>PE0047I7357CA</v>
          </cell>
          <cell r="B48" t="str">
            <v>SA-039: Transp. roca con volqueta doble tr. (dmt=2,5 km)</v>
          </cell>
          <cell r="C48" t="str">
            <v>m3/km</v>
          </cell>
          <cell r="D48">
            <v>0.56000000000000005</v>
          </cell>
          <cell r="E48">
            <v>0.61</v>
          </cell>
          <cell r="G48">
            <v>1.3359999999999999</v>
          </cell>
        </row>
        <row r="49">
          <cell r="A49" t="str">
            <v>PE0047I7356CA</v>
          </cell>
          <cell r="B49" t="str">
            <v>SA-040: Transp. roca con volqueta doble tr. (dmt=3 km)</v>
          </cell>
          <cell r="C49" t="str">
            <v>m3/km</v>
          </cell>
          <cell r="D49">
            <v>0.49</v>
          </cell>
          <cell r="E49">
            <v>0.53</v>
          </cell>
          <cell r="G49">
            <v>1.161</v>
          </cell>
        </row>
        <row r="50">
          <cell r="A50" t="str">
            <v>PE0047I7387CA</v>
          </cell>
          <cell r="B50" t="str">
            <v>SA-041: Transp. roca subt. con volqueta doble tr. (dmt=0,5 km)</v>
          </cell>
          <cell r="C50" t="str">
            <v>m3/km</v>
          </cell>
          <cell r="D50">
            <v>1.18</v>
          </cell>
          <cell r="E50">
            <v>1.28</v>
          </cell>
          <cell r="G50">
            <v>2.887</v>
          </cell>
        </row>
        <row r="51">
          <cell r="A51" t="str">
            <v>PE0047I7388CA</v>
          </cell>
          <cell r="B51" t="str">
            <v>SA-042: Transp. roca subt. con volqueta doble tr. (dmt=2 km)</v>
          </cell>
          <cell r="C51" t="str">
            <v>m3/km</v>
          </cell>
          <cell r="D51">
            <v>0.62</v>
          </cell>
          <cell r="E51">
            <v>0.68</v>
          </cell>
          <cell r="G51">
            <v>1.484</v>
          </cell>
        </row>
        <row r="52">
          <cell r="A52" t="str">
            <v>PE0047I7389CA</v>
          </cell>
          <cell r="B52" t="str">
            <v>SA-043: Transp. roca subt. con volqueta doble tr. (dmt=2,5 km)</v>
          </cell>
          <cell r="C52" t="str">
            <v>m3/km</v>
          </cell>
          <cell r="D52">
            <v>0.56000000000000005</v>
          </cell>
          <cell r="E52">
            <v>0.61</v>
          </cell>
          <cell r="G52">
            <v>1.3359999999999999</v>
          </cell>
        </row>
        <row r="54">
          <cell r="B54" t="str">
            <v>COMPOSIÇÕES AUXILIARES DE ATERROS</v>
          </cell>
        </row>
        <row r="55">
          <cell r="A55" t="str">
            <v>PE0047I7110CA</v>
          </cell>
          <cell r="B55" t="str">
            <v>SA-044: Relleno impermeable</v>
          </cell>
          <cell r="C55" t="str">
            <v>m3</v>
          </cell>
          <cell r="D55">
            <v>0.66</v>
          </cell>
          <cell r="E55">
            <v>0.69</v>
          </cell>
          <cell r="G55">
            <v>1.4839999999999998</v>
          </cell>
        </row>
        <row r="56">
          <cell r="A56" t="str">
            <v>PE0047I7120CA</v>
          </cell>
          <cell r="B56" t="str">
            <v>SA-045: Relleno compac. zona 1A de la presa</v>
          </cell>
          <cell r="C56" t="str">
            <v>m3</v>
          </cell>
          <cell r="D56">
            <v>0.44</v>
          </cell>
          <cell r="E56">
            <v>0.51</v>
          </cell>
          <cell r="G56">
            <v>1.0110000000000001</v>
          </cell>
        </row>
        <row r="57">
          <cell r="A57" t="str">
            <v>PE0047I7125CA</v>
          </cell>
          <cell r="B57" t="str">
            <v>SA-046: Relleno compac. zona 2A de la presa</v>
          </cell>
          <cell r="C57" t="str">
            <v>m3</v>
          </cell>
          <cell r="D57">
            <v>4.92</v>
          </cell>
          <cell r="E57">
            <v>4.47</v>
          </cell>
          <cell r="G57">
            <v>10.555999999999999</v>
          </cell>
        </row>
        <row r="58">
          <cell r="A58" t="str">
            <v>PE0047I7126CA</v>
          </cell>
          <cell r="B58" t="str">
            <v>SA-047: Relleno compac. zona 2B de la presa - Horizontal</v>
          </cell>
          <cell r="C58" t="str">
            <v>m3</v>
          </cell>
          <cell r="D58">
            <v>4.5599999999999996</v>
          </cell>
          <cell r="E58">
            <v>4.09</v>
          </cell>
          <cell r="G58">
            <v>9.7210000000000001</v>
          </cell>
        </row>
        <row r="59">
          <cell r="A59" t="str">
            <v>PE0047I7127CA</v>
          </cell>
          <cell r="B59" t="str">
            <v>SA-048: Relleno compac. zona 2B de la presa - Vertical</v>
          </cell>
          <cell r="C59" t="str">
            <v>m3</v>
          </cell>
          <cell r="D59">
            <v>4.9800000000000004</v>
          </cell>
          <cell r="E59">
            <v>4.47</v>
          </cell>
          <cell r="G59">
            <v>10.62</v>
          </cell>
        </row>
        <row r="60">
          <cell r="A60" t="str">
            <v>PE0047I7128CA</v>
          </cell>
          <cell r="B60" t="str">
            <v>SA-049: Relleno compac. zona 2B de la presa - Inclinado</v>
          </cell>
          <cell r="C60" t="str">
            <v>m3</v>
          </cell>
          <cell r="D60">
            <v>4.9800000000000004</v>
          </cell>
          <cell r="E60">
            <v>4.47</v>
          </cell>
          <cell r="G60">
            <v>10.62</v>
          </cell>
        </row>
        <row r="61">
          <cell r="A61" t="str">
            <v>PE0047I7130CA</v>
          </cell>
          <cell r="B61" t="str">
            <v>SA-050: Relleno compac. zona 3A de la presa</v>
          </cell>
          <cell r="C61" t="str">
            <v>m3</v>
          </cell>
          <cell r="D61">
            <v>4.5</v>
          </cell>
          <cell r="E61">
            <v>4.0199999999999996</v>
          </cell>
          <cell r="G61">
            <v>9.8979999999999997</v>
          </cell>
        </row>
        <row r="62">
          <cell r="A62" t="str">
            <v>PE0047I7131CA</v>
          </cell>
          <cell r="B62" t="str">
            <v>SA-051: Relleno compac. zona 3B de la presa</v>
          </cell>
          <cell r="C62" t="str">
            <v>m3</v>
          </cell>
          <cell r="D62">
            <v>0.34</v>
          </cell>
          <cell r="E62">
            <v>0.36</v>
          </cell>
          <cell r="G62">
            <v>0.75600000000000023</v>
          </cell>
        </row>
        <row r="63">
          <cell r="A63" t="str">
            <v>PE0047I7132CA</v>
          </cell>
          <cell r="B63" t="str">
            <v>SA-052: Relleno compac. zona 3C de la presa</v>
          </cell>
          <cell r="C63" t="str">
            <v>m3</v>
          </cell>
          <cell r="D63">
            <v>0.3</v>
          </cell>
          <cell r="E63">
            <v>0.31</v>
          </cell>
          <cell r="G63">
            <v>0.66000000000000014</v>
          </cell>
        </row>
        <row r="64">
          <cell r="A64" t="str">
            <v>PE0047I7133CA</v>
          </cell>
          <cell r="B64" t="str">
            <v>SA-053: Relleno compac. zona 3D de la presa</v>
          </cell>
          <cell r="C64" t="str">
            <v>m3</v>
          </cell>
          <cell r="D64">
            <v>0.27</v>
          </cell>
          <cell r="E64">
            <v>0.28000000000000003</v>
          </cell>
          <cell r="G64">
            <v>0.58699999999999997</v>
          </cell>
        </row>
        <row r="65">
          <cell r="A65" t="str">
            <v>PE0047I7135CA</v>
          </cell>
          <cell r="B65" t="str">
            <v>SA-054: Relleno compac. zona 4 de la presa - Vertical</v>
          </cell>
          <cell r="C65" t="str">
            <v>m3</v>
          </cell>
          <cell r="D65">
            <v>4.5</v>
          </cell>
          <cell r="E65">
            <v>4.0199999999999996</v>
          </cell>
          <cell r="G65">
            <v>9.8979999999999997</v>
          </cell>
        </row>
        <row r="66">
          <cell r="A66" t="str">
            <v>PE0047I7136CA</v>
          </cell>
          <cell r="B66" t="str">
            <v>SA-055: Relleno compac. zona 4 de la presa - Horizontal</v>
          </cell>
          <cell r="C66" t="str">
            <v>m3</v>
          </cell>
          <cell r="D66">
            <v>3.98</v>
          </cell>
          <cell r="E66">
            <v>3.62</v>
          </cell>
          <cell r="G66">
            <v>8.827</v>
          </cell>
        </row>
        <row r="68">
          <cell r="B68" t="str">
            <v>COMPOSIÇÕES AUXILIARES DE ESCAVAÇÃO À CÉU ABERTO</v>
          </cell>
        </row>
        <row r="69">
          <cell r="A69" t="str">
            <v>PE0047I7200CA</v>
          </cell>
          <cell r="B69" t="str">
            <v>SA-056: Desmonte, despalme y limpieza</v>
          </cell>
          <cell r="C69" t="str">
            <v>m2</v>
          </cell>
          <cell r="D69">
            <v>0.85</v>
          </cell>
          <cell r="E69">
            <v>0.39</v>
          </cell>
          <cell r="G69">
            <v>1.3169999999999999</v>
          </cell>
        </row>
        <row r="70">
          <cell r="A70" t="str">
            <v>PE0047I7201CA</v>
          </cell>
          <cell r="B70" t="str">
            <v>SA-057: Carga de suelo en área de acopio o desecho</v>
          </cell>
          <cell r="C70" t="str">
            <v>m3</v>
          </cell>
          <cell r="D70">
            <v>0.42</v>
          </cell>
          <cell r="E70">
            <v>0.43</v>
          </cell>
          <cell r="G70">
            <v>0.89400000000000013</v>
          </cell>
        </row>
        <row r="71">
          <cell r="A71" t="str">
            <v>PE0047I7202CA</v>
          </cell>
          <cell r="B71" t="str">
            <v>SA-058: Carga de roca/roca alter. en área de acopio o desecho</v>
          </cell>
          <cell r="C71" t="str">
            <v>m3</v>
          </cell>
          <cell r="D71">
            <v>0.45</v>
          </cell>
          <cell r="E71">
            <v>0.53</v>
          </cell>
          <cell r="G71">
            <v>1.0410000000000001</v>
          </cell>
        </row>
        <row r="72">
          <cell r="A72" t="str">
            <v>PE0047I7208CA</v>
          </cell>
          <cell r="B72" t="str">
            <v>SA-059: Remoción de ataguias</v>
          </cell>
          <cell r="C72" t="str">
            <v>m3</v>
          </cell>
          <cell r="D72">
            <v>0.74</v>
          </cell>
          <cell r="E72">
            <v>0.78</v>
          </cell>
          <cell r="G72">
            <v>1.619</v>
          </cell>
        </row>
        <row r="73">
          <cell r="A73" t="str">
            <v>PE0047I7209CA</v>
          </cell>
          <cell r="B73" t="str">
            <v>SA-060: Manutención de ataguias</v>
          </cell>
          <cell r="C73" t="str">
            <v>sg</v>
          </cell>
          <cell r="D73">
            <v>272533.94</v>
          </cell>
          <cell r="E73">
            <v>84969.74</v>
          </cell>
          <cell r="G73">
            <v>433545.6</v>
          </cell>
        </row>
        <row r="74">
          <cell r="A74" t="str">
            <v>PE0047I7210CA</v>
          </cell>
          <cell r="B74" t="str">
            <v>SA-061: Excavación y carga de suelo en portales</v>
          </cell>
          <cell r="C74" t="str">
            <v>m3</v>
          </cell>
          <cell r="D74">
            <v>0.83</v>
          </cell>
          <cell r="E74">
            <v>0.95</v>
          </cell>
          <cell r="G74">
            <v>1.8859999999999999</v>
          </cell>
        </row>
        <row r="75">
          <cell r="A75" t="str">
            <v>PE0047I7211CA</v>
          </cell>
          <cell r="B75" t="str">
            <v>SA-062: Excavación y carga de suelo para la fundación</v>
          </cell>
          <cell r="C75" t="str">
            <v>m3</v>
          </cell>
          <cell r="D75">
            <v>0.89</v>
          </cell>
          <cell r="E75">
            <v>0.98</v>
          </cell>
          <cell r="G75">
            <v>1.98</v>
          </cell>
        </row>
        <row r="76">
          <cell r="A76" t="str">
            <v>PE0047I7212CA</v>
          </cell>
          <cell r="B76" t="str">
            <v>SA-063: Excavación y carga de suelo en vertedero</v>
          </cell>
          <cell r="C76" t="str">
            <v>m3</v>
          </cell>
          <cell r="D76">
            <v>0.67</v>
          </cell>
          <cell r="E76">
            <v>0.74</v>
          </cell>
          <cell r="G76">
            <v>1.5019999999999998</v>
          </cell>
        </row>
        <row r="77">
          <cell r="A77" t="str">
            <v>PE0047I7214CA</v>
          </cell>
          <cell r="B77" t="str">
            <v>SA-064: Excavación y carga de suelo</v>
          </cell>
          <cell r="C77" t="str">
            <v>m3</v>
          </cell>
          <cell r="D77">
            <v>0.9</v>
          </cell>
          <cell r="E77">
            <v>1.05</v>
          </cell>
          <cell r="G77">
            <v>2.0659999999999998</v>
          </cell>
        </row>
        <row r="78">
          <cell r="A78" t="str">
            <v>PE0047I7220CA</v>
          </cell>
          <cell r="B78" t="str">
            <v>SA-065: Excavación y carga de roca alterada en portales</v>
          </cell>
          <cell r="C78" t="str">
            <v>m3</v>
          </cell>
          <cell r="D78">
            <v>2.11</v>
          </cell>
          <cell r="E78">
            <v>2.36</v>
          </cell>
          <cell r="G78">
            <v>4.6240000000000014</v>
          </cell>
        </row>
        <row r="79">
          <cell r="A79" t="str">
            <v>PE0047I7221CA</v>
          </cell>
          <cell r="B79" t="str">
            <v>SA-066: Excavación y carga de roca alterada para la fundación</v>
          </cell>
          <cell r="C79" t="str">
            <v>m3</v>
          </cell>
          <cell r="D79">
            <v>2.17</v>
          </cell>
          <cell r="E79">
            <v>2.38</v>
          </cell>
          <cell r="G79">
            <v>4.7160000000000002</v>
          </cell>
        </row>
        <row r="80">
          <cell r="A80" t="str">
            <v>PE0047I7222CA</v>
          </cell>
          <cell r="B80" t="str">
            <v>SA-067: Excavación y carga de roca alterada en vertedero</v>
          </cell>
          <cell r="C80" t="str">
            <v>m3</v>
          </cell>
          <cell r="D80">
            <v>1.76</v>
          </cell>
          <cell r="E80">
            <v>1.86</v>
          </cell>
          <cell r="G80">
            <v>3.7320000000000002</v>
          </cell>
        </row>
        <row r="81">
          <cell r="A81" t="str">
            <v>PE0047I7224CA</v>
          </cell>
          <cell r="B81" t="str">
            <v>SA-068: Excavación y carga de roca alterada</v>
          </cell>
          <cell r="C81" t="str">
            <v>m3</v>
          </cell>
          <cell r="D81">
            <v>2.11</v>
          </cell>
          <cell r="E81">
            <v>2.36</v>
          </cell>
          <cell r="G81">
            <v>4.6240000000000014</v>
          </cell>
        </row>
        <row r="82">
          <cell r="A82" t="str">
            <v>PE0047I7232CA</v>
          </cell>
          <cell r="B82" t="str">
            <v>SA-069: Excavación y carga de roca a cielo abierto en vertedero</v>
          </cell>
          <cell r="C82" t="str">
            <v>m3</v>
          </cell>
          <cell r="D82">
            <v>2.96</v>
          </cell>
          <cell r="E82">
            <v>3.41</v>
          </cell>
          <cell r="G82">
            <v>6.588000000000001</v>
          </cell>
        </row>
        <row r="83">
          <cell r="A83" t="str">
            <v>PE0047I7150CA</v>
          </cell>
          <cell r="B83" t="str">
            <v>SA-070: Excav. coluvión y suelo residual - frente presa</v>
          </cell>
          <cell r="C83" t="str">
            <v>m3</v>
          </cell>
          <cell r="D83">
            <v>4.76</v>
          </cell>
          <cell r="E83">
            <v>5.45</v>
          </cell>
          <cell r="G83">
            <v>11.243</v>
          </cell>
        </row>
        <row r="84">
          <cell r="A84" t="str">
            <v>PE0047I7151CA</v>
          </cell>
          <cell r="B84" t="str">
            <v>SA-071: Excav. roca nivel IIA - frente presa</v>
          </cell>
          <cell r="C84" t="str">
            <v>m3</v>
          </cell>
          <cell r="D84">
            <v>6.76</v>
          </cell>
          <cell r="E84">
            <v>7.73</v>
          </cell>
          <cell r="G84">
            <v>15.740999999999998</v>
          </cell>
        </row>
        <row r="85">
          <cell r="A85" t="str">
            <v>PE0047I7152CA</v>
          </cell>
          <cell r="B85" t="str">
            <v>SA-072: Excav. coluvión y suelo residual - frente vertedero</v>
          </cell>
          <cell r="C85" t="str">
            <v>m3</v>
          </cell>
          <cell r="D85">
            <v>3.67</v>
          </cell>
          <cell r="E85">
            <v>4.13</v>
          </cell>
          <cell r="G85">
            <v>8.7170000000000005</v>
          </cell>
        </row>
        <row r="86">
          <cell r="A86" t="str">
            <v>PE0047I7153CA</v>
          </cell>
          <cell r="B86" t="str">
            <v>SA-073: Excav. roca nivel IIA - frente vertedero</v>
          </cell>
          <cell r="C86" t="str">
            <v>m3</v>
          </cell>
          <cell r="D86">
            <v>3.64</v>
          </cell>
          <cell r="E86">
            <v>3.98</v>
          </cell>
          <cell r="G86">
            <v>8.2309999999999999</v>
          </cell>
        </row>
        <row r="87">
          <cell r="A87" t="str">
            <v>PE0047I7154CA</v>
          </cell>
          <cell r="B87" t="str">
            <v>SA-074: Excav. roca nivel IIB - frente vertedero</v>
          </cell>
          <cell r="C87" t="str">
            <v>m3</v>
          </cell>
          <cell r="D87">
            <v>4.59</v>
          </cell>
          <cell r="E87">
            <v>5.29</v>
          </cell>
          <cell r="G87">
            <v>10.516</v>
          </cell>
        </row>
        <row r="88">
          <cell r="A88" t="str">
            <v>PE0047I7155CA</v>
          </cell>
          <cell r="B88" t="str">
            <v>SA-075: Excav. roca nivel III - frente vertedero</v>
          </cell>
          <cell r="C88" t="str">
            <v>m3</v>
          </cell>
          <cell r="D88">
            <v>4.5</v>
          </cell>
          <cell r="E88">
            <v>5.07</v>
          </cell>
          <cell r="G88">
            <v>10.222999999999999</v>
          </cell>
        </row>
        <row r="89">
          <cell r="A89" t="str">
            <v>PE0047I7156CA</v>
          </cell>
          <cell r="B89" t="str">
            <v>SA-076: Excav. coluvión y suelo residual - frente sistema de desv.</v>
          </cell>
          <cell r="C89" t="str">
            <v>m3</v>
          </cell>
          <cell r="D89">
            <v>3.2</v>
          </cell>
          <cell r="E89">
            <v>3.51</v>
          </cell>
          <cell r="G89">
            <v>7.5579999999999998</v>
          </cell>
        </row>
        <row r="90">
          <cell r="A90" t="str">
            <v>PE0047I7157CA</v>
          </cell>
          <cell r="B90" t="str">
            <v>SA-077: Excav. roca nivel IIA - frente sistema de desviación</v>
          </cell>
          <cell r="C90" t="str">
            <v>m3</v>
          </cell>
          <cell r="D90">
            <v>4.93</v>
          </cell>
          <cell r="E90">
            <v>5.47</v>
          </cell>
          <cell r="G90">
            <v>11.366999999999999</v>
          </cell>
        </row>
        <row r="91">
          <cell r="A91" t="str">
            <v>PE0047I7158CA</v>
          </cell>
          <cell r="B91" t="str">
            <v>SA-078: Excav. de coluvión y suelo residual - frente desc. fondo</v>
          </cell>
          <cell r="C91" t="str">
            <v>m3</v>
          </cell>
          <cell r="D91">
            <v>3.14</v>
          </cell>
          <cell r="E91">
            <v>3.48</v>
          </cell>
          <cell r="G91">
            <v>7.4640000000000004</v>
          </cell>
        </row>
        <row r="92">
          <cell r="A92" t="str">
            <v>PE0047I7159CA</v>
          </cell>
          <cell r="B92" t="str">
            <v>SA-079: Excav. roca nivel IIA - frente descarga de fondo</v>
          </cell>
          <cell r="C92" t="str">
            <v>m3</v>
          </cell>
          <cell r="D92">
            <v>4.87</v>
          </cell>
          <cell r="E92">
            <v>5.45</v>
          </cell>
          <cell r="G92">
            <v>11.275</v>
          </cell>
        </row>
        <row r="93">
          <cell r="A93" t="str">
            <v>PE0047I7160CA</v>
          </cell>
          <cell r="B93" t="str">
            <v>SA-080: Excav. coluvión y suelo resid.- frente captación y pozo</v>
          </cell>
          <cell r="C93" t="str">
            <v>m3</v>
          </cell>
          <cell r="D93">
            <v>3.14</v>
          </cell>
          <cell r="E93">
            <v>3.48</v>
          </cell>
          <cell r="G93">
            <v>7.4640000000000004</v>
          </cell>
        </row>
        <row r="94">
          <cell r="A94" t="str">
            <v>PE0047I7161CA</v>
          </cell>
          <cell r="B94" t="str">
            <v>SA-081: Excav. roca nivel IIA - frente captación y pozo</v>
          </cell>
          <cell r="C94" t="str">
            <v>m3</v>
          </cell>
          <cell r="D94">
            <v>4.87</v>
          </cell>
          <cell r="E94">
            <v>5.45</v>
          </cell>
          <cell r="G94">
            <v>11.275</v>
          </cell>
        </row>
        <row r="95">
          <cell r="A95" t="str">
            <v>PE0047I7290CA</v>
          </cell>
          <cell r="B95" t="str">
            <v>SA-082: Disposición del suelo en área de acopio y de desechos</v>
          </cell>
          <cell r="C95" t="str">
            <v>m3</v>
          </cell>
          <cell r="D95">
            <v>0.11</v>
          </cell>
          <cell r="E95">
            <v>0.11</v>
          </cell>
          <cell r="G95">
            <v>0.24299999999999999</v>
          </cell>
        </row>
        <row r="96">
          <cell r="A96" t="str">
            <v>PE0047I7291CA</v>
          </cell>
          <cell r="B96" t="str">
            <v>SA-083: Disposición roca alter. en área de acopio y de desechos</v>
          </cell>
          <cell r="C96" t="str">
            <v>m3</v>
          </cell>
          <cell r="D96">
            <v>0.12</v>
          </cell>
          <cell r="E96">
            <v>0.12</v>
          </cell>
          <cell r="G96">
            <v>0.26</v>
          </cell>
        </row>
        <row r="97">
          <cell r="A97" t="str">
            <v>PE0047I7292CA</v>
          </cell>
          <cell r="B97" t="str">
            <v>SA-084: Disposición de la roca en área de acopio y de desechos</v>
          </cell>
          <cell r="C97" t="str">
            <v>m3</v>
          </cell>
          <cell r="D97">
            <v>0.11</v>
          </cell>
          <cell r="E97">
            <v>0.11</v>
          </cell>
          <cell r="G97">
            <v>0.23399999999999999</v>
          </cell>
        </row>
        <row r="98">
          <cell r="A98" t="str">
            <v>PE0047I7293CA</v>
          </cell>
          <cell r="B98" t="str">
            <v>SA-085: Operación y cerramiento de compuertas-túnel de desviac.</v>
          </cell>
          <cell r="C98" t="str">
            <v>sg</v>
          </cell>
          <cell r="D98">
            <v>33583.99</v>
          </cell>
          <cell r="E98">
            <v>16684</v>
          </cell>
          <cell r="G98">
            <v>53958.400000000001</v>
          </cell>
        </row>
        <row r="99">
          <cell r="A99" t="str">
            <v>PE0047I7294CA</v>
          </cell>
          <cell r="B99" t="str">
            <v xml:space="preserve">SA-086: Limpieza y preparac. de superf. excavadas en túneles </v>
          </cell>
          <cell r="C99" t="str">
            <v>m2</v>
          </cell>
          <cell r="D99">
            <v>14.6</v>
          </cell>
          <cell r="E99">
            <v>5.44</v>
          </cell>
          <cell r="G99">
            <v>23.561</v>
          </cell>
        </row>
        <row r="100">
          <cell r="A100" t="str">
            <v>PE0047I7296CA</v>
          </cell>
          <cell r="B100" t="str">
            <v xml:space="preserve">SA-087: Limpieza y preparac. de superf. excavadas p/ presa </v>
          </cell>
          <cell r="C100" t="str">
            <v>m2</v>
          </cell>
          <cell r="D100">
            <v>2.97</v>
          </cell>
          <cell r="E100">
            <v>0.3</v>
          </cell>
          <cell r="G100">
            <v>3.2770000000000001</v>
          </cell>
        </row>
        <row r="101">
          <cell r="A101" t="str">
            <v>PE0047I7299CA</v>
          </cell>
          <cell r="B101" t="str">
            <v>SA-088: Bombeo del agua en ataguias</v>
          </cell>
          <cell r="C101" t="str">
            <v>m3</v>
          </cell>
          <cell r="D101">
            <v>1.47</v>
          </cell>
          <cell r="E101">
            <v>0.41</v>
          </cell>
          <cell r="G101">
            <v>2.262</v>
          </cell>
        </row>
        <row r="103">
          <cell r="B103" t="str">
            <v>COMPOSIÇÕES AUXILIARES DE CONCRETO</v>
          </cell>
        </row>
        <row r="104">
          <cell r="A104" t="str">
            <v>PE0047I7400CA</v>
          </cell>
          <cell r="B104" t="str">
            <v>SA-089: Encofrado bloques y vigas de fundación-torre grúa y grúa</v>
          </cell>
          <cell r="C104" t="str">
            <v>m2</v>
          </cell>
          <cell r="D104">
            <v>77.3</v>
          </cell>
          <cell r="E104">
            <v>4.25</v>
          </cell>
          <cell r="G104">
            <v>72.185000000000002</v>
          </cell>
        </row>
        <row r="105">
          <cell r="A105" t="str">
            <v>PE0047I7402CA</v>
          </cell>
          <cell r="B105" t="str">
            <v>SA-090: Encofrado para vigas y losas con torre grúa y grúa</v>
          </cell>
          <cell r="C105" t="str">
            <v>m2</v>
          </cell>
          <cell r="D105">
            <v>107.7</v>
          </cell>
          <cell r="E105">
            <v>22.98</v>
          </cell>
          <cell r="G105">
            <v>116.35000000000001</v>
          </cell>
        </row>
        <row r="106">
          <cell r="A106" t="str">
            <v>PE0047I7406CA</v>
          </cell>
          <cell r="B106" t="str">
            <v>SA-091: Encofrado plano para pilar y muros con torre grúa y grúa</v>
          </cell>
          <cell r="C106" t="str">
            <v>m2</v>
          </cell>
          <cell r="D106">
            <v>82.81</v>
          </cell>
          <cell r="E106">
            <v>15.19</v>
          </cell>
          <cell r="G106">
            <v>87.153000000000006</v>
          </cell>
        </row>
        <row r="107">
          <cell r="A107" t="str">
            <v>PE0047I7408CA</v>
          </cell>
          <cell r="B107" t="str">
            <v>SA-092: Encofrado comun de madera con torre grúa y grúa</v>
          </cell>
          <cell r="C107" t="str">
            <v>m2</v>
          </cell>
          <cell r="D107">
            <v>77.959999999999994</v>
          </cell>
          <cell r="E107">
            <v>4.25</v>
          </cell>
          <cell r="G107">
            <v>72.724999999999994</v>
          </cell>
        </row>
        <row r="108">
          <cell r="A108" t="str">
            <v>PE0047I7409CA</v>
          </cell>
          <cell r="B108" t="str">
            <v>SA-093: Encofrado comun de madera con grúa</v>
          </cell>
          <cell r="C108" t="str">
            <v>m2</v>
          </cell>
          <cell r="D108">
            <v>80.84</v>
          </cell>
          <cell r="E108">
            <v>3.02</v>
          </cell>
          <cell r="G108">
            <v>73.772999999999996</v>
          </cell>
        </row>
        <row r="109">
          <cell r="A109" t="str">
            <v>PE0047I7413CA</v>
          </cell>
          <cell r="B109" t="str">
            <v>SA-094: Encofrado de malla metálica con torre grúa y grúa</v>
          </cell>
          <cell r="C109" t="str">
            <v>m2</v>
          </cell>
          <cell r="D109">
            <v>128.16</v>
          </cell>
          <cell r="E109">
            <v>8.24</v>
          </cell>
          <cell r="G109">
            <v>117.785</v>
          </cell>
        </row>
        <row r="110">
          <cell r="A110" t="str">
            <v>PE0047I7414CA</v>
          </cell>
          <cell r="B110" t="str">
            <v>SA-095: Encofrado regla deslizante con torre grúa y grúa</v>
          </cell>
          <cell r="C110" t="str">
            <v>m2</v>
          </cell>
          <cell r="D110">
            <v>19.66</v>
          </cell>
          <cell r="E110">
            <v>6.15</v>
          </cell>
          <cell r="G110">
            <v>24.327999999999999</v>
          </cell>
        </row>
        <row r="111">
          <cell r="A111" t="str">
            <v>PE0047I7415CA</v>
          </cell>
          <cell r="B111" t="str">
            <v>SA-096: Encofrado lateral con grúa</v>
          </cell>
          <cell r="C111" t="str">
            <v>m2</v>
          </cell>
          <cell r="D111">
            <v>41.79</v>
          </cell>
          <cell r="E111">
            <v>6.03</v>
          </cell>
          <cell r="G111">
            <v>41.757999999999996</v>
          </cell>
        </row>
        <row r="112">
          <cell r="A112" t="str">
            <v>PE0047I7418CA</v>
          </cell>
          <cell r="B112" t="str">
            <v>SA-097: Encofrado plano trepante con torre grúa y grúa</v>
          </cell>
          <cell r="C112" t="str">
            <v>m2</v>
          </cell>
          <cell r="D112">
            <v>59.45</v>
          </cell>
          <cell r="E112">
            <v>14.51</v>
          </cell>
          <cell r="G112">
            <v>66.884</v>
          </cell>
        </row>
        <row r="113">
          <cell r="A113" t="str">
            <v>PE0047I7419CA</v>
          </cell>
          <cell r="B113" t="str">
            <v>SA-098: Encofrado curvo trepante con torre grúa y grúa</v>
          </cell>
          <cell r="C113" t="str">
            <v>m2</v>
          </cell>
          <cell r="D113">
            <v>72.849999999999994</v>
          </cell>
          <cell r="E113">
            <v>22.87</v>
          </cell>
          <cell r="G113">
            <v>87.689000000000021</v>
          </cell>
        </row>
        <row r="114">
          <cell r="A114" t="str">
            <v>PE0047I7420CA</v>
          </cell>
          <cell r="B114" t="str">
            <v>SA-099: Encofrado temporariamente fija con grúa</v>
          </cell>
          <cell r="C114" t="str">
            <v>m2</v>
          </cell>
          <cell r="D114">
            <v>51.6</v>
          </cell>
          <cell r="E114">
            <v>3.47</v>
          </cell>
          <cell r="G114">
            <v>49.203999999999994</v>
          </cell>
        </row>
        <row r="115">
          <cell r="A115" t="str">
            <v>PE0047I7421CA</v>
          </cell>
          <cell r="B115" t="str">
            <v>SA-100: Encofrado para cara de concreto con grúa</v>
          </cell>
          <cell r="C115" t="str">
            <v>m2</v>
          </cell>
          <cell r="D115">
            <v>10.49</v>
          </cell>
          <cell r="E115">
            <v>2.19</v>
          </cell>
          <cell r="G115">
            <v>11.228000000000002</v>
          </cell>
        </row>
        <row r="116">
          <cell r="A116" t="str">
            <v>PE0047I7424CA</v>
          </cell>
          <cell r="B116" t="str">
            <v>SA-101: Encofrado para concreto RCC</v>
          </cell>
          <cell r="C116" t="str">
            <v>m2</v>
          </cell>
          <cell r="D116">
            <v>43.31</v>
          </cell>
          <cell r="E116">
            <v>1.04</v>
          </cell>
          <cell r="G116">
            <v>38.410999999999994</v>
          </cell>
        </row>
        <row r="117">
          <cell r="A117" t="str">
            <v>PE0047I7426CA</v>
          </cell>
          <cell r="B117" t="str">
            <v>SA-102: Encofrado metálico para túnel de aducción</v>
          </cell>
          <cell r="C117" t="str">
            <v>m2</v>
          </cell>
          <cell r="D117">
            <v>40.049999999999997</v>
          </cell>
          <cell r="E117">
            <v>18.600000000000001</v>
          </cell>
          <cell r="G117">
            <v>54.861000000000004</v>
          </cell>
        </row>
        <row r="118">
          <cell r="A118" t="str">
            <v>PE0047I7440CA</v>
          </cell>
          <cell r="B118" t="str">
            <v>SA-103: Colocación de acero de refuerzo con torre grúa y grúa</v>
          </cell>
          <cell r="C118" t="str">
            <v>kg</v>
          </cell>
          <cell r="D118">
            <v>1.42</v>
          </cell>
          <cell r="E118">
            <v>0.02</v>
          </cell>
          <cell r="G118">
            <v>1.3540000000000001</v>
          </cell>
        </row>
        <row r="119">
          <cell r="A119" t="str">
            <v>PE0047I7441CA</v>
          </cell>
          <cell r="B119" t="str">
            <v>SA-104: Colocación de acero de refuerzo con grúa</v>
          </cell>
          <cell r="C119" t="str">
            <v>kg</v>
          </cell>
          <cell r="D119">
            <v>1.46</v>
          </cell>
          <cell r="E119">
            <v>0.02</v>
          </cell>
          <cell r="G119">
            <v>1.3960000000000001</v>
          </cell>
        </row>
        <row r="120">
          <cell r="A120" t="str">
            <v>PE0047I7443CA</v>
          </cell>
          <cell r="B120" t="str">
            <v>SA-105: Colocación de acero de refuerzo presa</v>
          </cell>
          <cell r="C120" t="str">
            <v>kg</v>
          </cell>
          <cell r="D120">
            <v>1.4</v>
          </cell>
          <cell r="E120">
            <v>0.04</v>
          </cell>
          <cell r="G120">
            <v>1.369</v>
          </cell>
        </row>
        <row r="121">
          <cell r="A121" t="str">
            <v>PE0047I7451CA</v>
          </cell>
          <cell r="B121" t="str">
            <v>SA-106: Concreto estructural con torre grúa y grúa</v>
          </cell>
          <cell r="C121" t="str">
            <v>m3</v>
          </cell>
          <cell r="D121">
            <v>22.52</v>
          </cell>
          <cell r="E121">
            <v>13.36</v>
          </cell>
          <cell r="G121">
            <v>36.76</v>
          </cell>
        </row>
        <row r="122">
          <cell r="A122" t="str">
            <v>PE0047I7452CA</v>
          </cell>
          <cell r="B122" t="str">
            <v>SA-107: Concreto estructural con bomba</v>
          </cell>
          <cell r="C122" t="str">
            <v>m3</v>
          </cell>
          <cell r="D122">
            <v>23.27</v>
          </cell>
          <cell r="E122">
            <v>15.07</v>
          </cell>
          <cell r="G122">
            <v>39.251999999999995</v>
          </cell>
        </row>
        <row r="123">
          <cell r="A123" t="str">
            <v>PE0047I7454CA</v>
          </cell>
          <cell r="B123" t="str">
            <v>SA-108: Concreto para revestimiento de túneles</v>
          </cell>
          <cell r="C123" t="str">
            <v>m3</v>
          </cell>
          <cell r="D123">
            <v>21.84</v>
          </cell>
          <cell r="E123">
            <v>12.7</v>
          </cell>
          <cell r="G123">
            <v>35.393000000000001</v>
          </cell>
        </row>
        <row r="124">
          <cell r="A124" t="str">
            <v>PE0047I7455CA</v>
          </cell>
          <cell r="B124" t="str">
            <v>SA-109: Concreto estructural para cara de concreto</v>
          </cell>
          <cell r="C124" t="str">
            <v>m3</v>
          </cell>
          <cell r="D124">
            <v>27.83</v>
          </cell>
          <cell r="E124">
            <v>15.9</v>
          </cell>
          <cell r="G124">
            <v>44.695999999999991</v>
          </cell>
        </row>
        <row r="125">
          <cell r="A125" t="str">
            <v>PE0047I7456CA</v>
          </cell>
          <cell r="B125" t="str">
            <v>SA-110: Concreto estructural con acabadora</v>
          </cell>
          <cell r="C125" t="str">
            <v>m3</v>
          </cell>
          <cell r="D125">
            <v>28.44</v>
          </cell>
          <cell r="E125">
            <v>12.19</v>
          </cell>
          <cell r="G125">
            <v>40.427999999999997</v>
          </cell>
        </row>
        <row r="126">
          <cell r="A126" t="str">
            <v>PE0047I7463CA</v>
          </cell>
          <cell r="B126" t="str">
            <v>SA-111: Concreto extrudado</v>
          </cell>
          <cell r="C126" t="str">
            <v>m3</v>
          </cell>
          <cell r="D126">
            <v>8.92</v>
          </cell>
          <cell r="E126">
            <v>7.35</v>
          </cell>
          <cell r="G126">
            <v>20.556000000000001</v>
          </cell>
        </row>
        <row r="127">
          <cell r="A127" t="str">
            <v>PE0047I7466CA</v>
          </cell>
          <cell r="B127" t="str">
            <v>SA-112: Concreto compactado con rodillo - RCC</v>
          </cell>
          <cell r="C127" t="str">
            <v>m3</v>
          </cell>
          <cell r="D127">
            <v>20.79</v>
          </cell>
          <cell r="E127">
            <v>11.28</v>
          </cell>
          <cell r="G127">
            <v>34.576000000000001</v>
          </cell>
        </row>
        <row r="128">
          <cell r="A128" t="str">
            <v>PE0047I7467CA</v>
          </cell>
          <cell r="B128" t="str">
            <v>SA-113: Concreto de cara - RCC</v>
          </cell>
          <cell r="C128" t="str">
            <v>m3</v>
          </cell>
          <cell r="D128">
            <v>32.71</v>
          </cell>
          <cell r="E128">
            <v>8.89</v>
          </cell>
          <cell r="G128">
            <v>44.350999999999999</v>
          </cell>
        </row>
        <row r="129">
          <cell r="A129" t="str">
            <v>PE0047I7472CA</v>
          </cell>
          <cell r="B129" t="str">
            <v>SA-114: Concreto lanzado sin fibra a cielo abierto</v>
          </cell>
          <cell r="C129" t="str">
            <v>m3</v>
          </cell>
          <cell r="D129">
            <v>77.06</v>
          </cell>
          <cell r="E129">
            <v>72.099999999999994</v>
          </cell>
          <cell r="G129">
            <v>152.43400000000003</v>
          </cell>
        </row>
        <row r="130">
          <cell r="A130" t="str">
            <v>PE0047I7473CA</v>
          </cell>
          <cell r="B130" t="str">
            <v>SA-115: Concreto lanzado sin fibra subterráneo</v>
          </cell>
          <cell r="C130" t="str">
            <v>m3</v>
          </cell>
          <cell r="D130">
            <v>78.31</v>
          </cell>
          <cell r="E130">
            <v>73.02</v>
          </cell>
          <cell r="G130">
            <v>158.48300000000003</v>
          </cell>
        </row>
        <row r="131">
          <cell r="A131" t="str">
            <v>PE0047I7481CA</v>
          </cell>
          <cell r="B131" t="str">
            <v>SA-116: Cimbrado tubular con torre grúa y grúa</v>
          </cell>
          <cell r="C131" t="str">
            <v>m3</v>
          </cell>
          <cell r="D131">
            <v>12.84</v>
          </cell>
          <cell r="E131">
            <v>0.74</v>
          </cell>
          <cell r="G131">
            <v>11.835999999999999</v>
          </cell>
        </row>
        <row r="133">
          <cell r="B133" t="str">
            <v>COMPOSIÇÕES AUXILIARES DE TRATAMENTOS</v>
          </cell>
        </row>
        <row r="134">
          <cell r="A134" t="str">
            <v>PE0047I7500CA</v>
          </cell>
          <cell r="B134" t="str">
            <v>SA-117: Marco de acero para entibamiento</v>
          </cell>
          <cell r="C134" t="str">
            <v>kg</v>
          </cell>
          <cell r="D134">
            <v>2.64</v>
          </cell>
          <cell r="E134">
            <v>1.55</v>
          </cell>
          <cell r="G134">
            <v>4.338000000000001</v>
          </cell>
        </row>
        <row r="135">
          <cell r="A135" t="str">
            <v>PE0047I7510CA</v>
          </cell>
          <cell r="B135" t="str">
            <v>SA-118: Colocación de anclaje a cielo abierto</v>
          </cell>
          <cell r="C135" t="str">
            <v>kg</v>
          </cell>
          <cell r="D135">
            <v>3.29</v>
          </cell>
          <cell r="E135">
            <v>0.11</v>
          </cell>
          <cell r="G135">
            <v>3.4130000000000003</v>
          </cell>
        </row>
        <row r="136">
          <cell r="A136" t="str">
            <v>PE0047I7511CA</v>
          </cell>
          <cell r="B136" t="str">
            <v>SA-119: Colocación de anclaje subterránea</v>
          </cell>
          <cell r="C136" t="str">
            <v>kg</v>
          </cell>
          <cell r="D136">
            <v>3.3</v>
          </cell>
          <cell r="E136">
            <v>0.11</v>
          </cell>
          <cell r="G136">
            <v>3.4220000000000002</v>
          </cell>
        </row>
        <row r="137">
          <cell r="A137" t="str">
            <v>PE0047I7530CA</v>
          </cell>
          <cell r="B137" t="str">
            <v>SA-120: Inyeccion con resina epóxica a cielo abierto</v>
          </cell>
          <cell r="C137" t="str">
            <v>m</v>
          </cell>
          <cell r="D137">
            <v>15.65</v>
          </cell>
          <cell r="E137">
            <v>3.62</v>
          </cell>
          <cell r="G137">
            <v>23.421999999999997</v>
          </cell>
        </row>
        <row r="138">
          <cell r="A138" t="str">
            <v>PE0047I7531CA</v>
          </cell>
          <cell r="B138" t="str">
            <v>SA-121: Inyeccion con resina epóxica subterránea</v>
          </cell>
          <cell r="C138" t="str">
            <v>m</v>
          </cell>
          <cell r="D138">
            <v>19.18</v>
          </cell>
          <cell r="E138">
            <v>3.62</v>
          </cell>
          <cell r="G138">
            <v>26.732999999999997</v>
          </cell>
        </row>
        <row r="139">
          <cell r="A139" t="str">
            <v>PE0047I7532CA</v>
          </cell>
          <cell r="B139" t="str">
            <v>SA-122: Inyección con lechada de cemento a cielo abierto</v>
          </cell>
          <cell r="C139" t="str">
            <v>t</v>
          </cell>
          <cell r="D139">
            <v>277.23</v>
          </cell>
          <cell r="E139">
            <v>80.25</v>
          </cell>
          <cell r="G139">
            <v>395.72499999999997</v>
          </cell>
        </row>
        <row r="140">
          <cell r="A140" t="str">
            <v>PE0047I7533CA</v>
          </cell>
          <cell r="B140" t="str">
            <v>SA-123: Inyección con lechada de cemento subterránea</v>
          </cell>
          <cell r="C140" t="str">
            <v>t</v>
          </cell>
          <cell r="D140">
            <v>310.07</v>
          </cell>
          <cell r="E140">
            <v>100.31</v>
          </cell>
          <cell r="G140">
            <v>459.21499999999997</v>
          </cell>
        </row>
        <row r="141">
          <cell r="A141" t="str">
            <v>PE0047I7540CA</v>
          </cell>
          <cell r="B141" t="str">
            <v>SA-124: Perforación anclajes cielo abierto perfor. hidr. d = 2 1/4"</v>
          </cell>
          <cell r="C141" t="str">
            <v>m</v>
          </cell>
          <cell r="D141">
            <v>6.85</v>
          </cell>
          <cell r="E141">
            <v>5.93</v>
          </cell>
          <cell r="G141">
            <v>13.238999999999999</v>
          </cell>
        </row>
        <row r="142">
          <cell r="A142" t="str">
            <v>PE0047I7541CA</v>
          </cell>
          <cell r="B142" t="str">
            <v>SA-125: Perforación anclaje subterránea con jumbo d = 2 1/4"</v>
          </cell>
          <cell r="C142" t="str">
            <v>m</v>
          </cell>
          <cell r="D142">
            <v>9.9499999999999993</v>
          </cell>
          <cell r="E142">
            <v>11.85</v>
          </cell>
          <cell r="G142">
            <v>22.109000000000002</v>
          </cell>
        </row>
        <row r="143">
          <cell r="A143" t="str">
            <v>PE0047I7543CA</v>
          </cell>
          <cell r="B143" t="str">
            <v>SA-126: Perforación anclaje subterránea con perfor. hidr. d = 2 1/4"</v>
          </cell>
          <cell r="C143" t="str">
            <v>m</v>
          </cell>
          <cell r="D143">
            <v>9.86</v>
          </cell>
          <cell r="E143">
            <v>8.07</v>
          </cell>
          <cell r="G143">
            <v>18.582000000000001</v>
          </cell>
        </row>
        <row r="144">
          <cell r="A144" t="str">
            <v>PE0047I7560CA</v>
          </cell>
          <cell r="B144" t="str">
            <v>SA-127: Malla electrosoldada tipo Q2 - con torre grúa y grúa</v>
          </cell>
          <cell r="C144" t="str">
            <v>t</v>
          </cell>
          <cell r="D144">
            <v>1679.19</v>
          </cell>
          <cell r="E144">
            <v>14.59</v>
          </cell>
          <cell r="G144">
            <v>1647.5210000000002</v>
          </cell>
        </row>
        <row r="145">
          <cell r="A145" t="str">
            <v>PE0047I7561CA</v>
          </cell>
          <cell r="B145" t="str">
            <v>SA-128: Malla electrosoldada tipo Q2 - con tele handler</v>
          </cell>
          <cell r="C145" t="str">
            <v>t</v>
          </cell>
          <cell r="D145">
            <v>1748.74</v>
          </cell>
          <cell r="E145">
            <v>15.13</v>
          </cell>
          <cell r="G145">
            <v>1710.3980000000001</v>
          </cell>
        </row>
        <row r="146">
          <cell r="A146" t="str">
            <v>PE0047I7565CA</v>
          </cell>
          <cell r="B146" t="str">
            <v>SA-129: Malla electrosoldada tipo Q4 - con tele handler</v>
          </cell>
          <cell r="C146" t="str">
            <v>t</v>
          </cell>
          <cell r="D146">
            <v>1512.91</v>
          </cell>
          <cell r="E146">
            <v>15.13</v>
          </cell>
          <cell r="G146">
            <v>1474.566</v>
          </cell>
        </row>
        <row r="147">
          <cell r="A147" t="str">
            <v>PE0047I7568CA</v>
          </cell>
          <cell r="B147" t="str">
            <v>SA-130: Perforación de huecos hasta 15 m - a cielo abierto</v>
          </cell>
          <cell r="C147" t="str">
            <v>m</v>
          </cell>
          <cell r="D147">
            <v>48.2</v>
          </cell>
          <cell r="E147">
            <v>27.4</v>
          </cell>
          <cell r="G147">
            <v>79.442999999999998</v>
          </cell>
        </row>
        <row r="148">
          <cell r="A148" t="str">
            <v>PE0047I7569CA</v>
          </cell>
          <cell r="B148" t="str">
            <v>SA-131: Perforación de huecos de 15 hasta 50 m - a cielo abierto</v>
          </cell>
          <cell r="C148" t="str">
            <v>m</v>
          </cell>
          <cell r="D148">
            <v>53.41</v>
          </cell>
          <cell r="E148">
            <v>33.5</v>
          </cell>
          <cell r="G148">
            <v>92.050999999999974</v>
          </cell>
        </row>
        <row r="149">
          <cell r="A149" t="str">
            <v>PE0047I7570CA</v>
          </cell>
          <cell r="B149" t="str">
            <v>SA-132: Perforación de huecos de 50 hasta 100 m - a cielo abierto</v>
          </cell>
          <cell r="C149" t="str">
            <v>m</v>
          </cell>
          <cell r="D149">
            <v>62.14</v>
          </cell>
          <cell r="E149">
            <v>43.66</v>
          </cell>
          <cell r="G149">
            <v>113.06400000000001</v>
          </cell>
        </row>
        <row r="150">
          <cell r="A150" t="str">
            <v xml:space="preserve"> </v>
          </cell>
        </row>
        <row r="151">
          <cell r="B151" t="str">
            <v>COMPOSIÇÕES AUXILIARES DE ESCAVAÇÃO SUBTERRÂNEA - PRESA</v>
          </cell>
        </row>
        <row r="152">
          <cell r="A152" t="str">
            <v>PE0047I7600CA</v>
          </cell>
          <cell r="B152" t="str">
            <v>SA-133: Excav. galería de inyecciones y drenaje-presa-tipo I</v>
          </cell>
          <cell r="C152" t="str">
            <v>m3</v>
          </cell>
          <cell r="D152">
            <v>148.34</v>
          </cell>
          <cell r="E152">
            <v>72.180000000000007</v>
          </cell>
          <cell r="G152">
            <v>220.48</v>
          </cell>
        </row>
        <row r="153">
          <cell r="A153" t="str">
            <v>PE0047I7601CA</v>
          </cell>
          <cell r="B153" t="str">
            <v>SA-134: Excav. galería de inyecciones y drenaje-presa-tipo II</v>
          </cell>
          <cell r="C153" t="str">
            <v>m3</v>
          </cell>
          <cell r="D153">
            <v>136.59</v>
          </cell>
          <cell r="E153">
            <v>72.78</v>
          </cell>
          <cell r="G153">
            <v>211.05499999999998</v>
          </cell>
        </row>
        <row r="154">
          <cell r="A154" t="str">
            <v>PE0047I7602CA</v>
          </cell>
          <cell r="B154" t="str">
            <v>SA-135: Excav. galería de inyecciones y drenaje-presa-tipo IIIA</v>
          </cell>
          <cell r="C154" t="str">
            <v>m3</v>
          </cell>
          <cell r="D154">
            <v>135.69999999999999</v>
          </cell>
          <cell r="E154">
            <v>73.19</v>
          </cell>
          <cell r="G154">
            <v>210.84</v>
          </cell>
        </row>
        <row r="155">
          <cell r="A155" t="str">
            <v>PE0047I7615CA</v>
          </cell>
          <cell r="B155" t="str">
            <v>SA-136: Excavación del túnel de desviación - bóveda - tipo I</v>
          </cell>
          <cell r="C155" t="str">
            <v>m3</v>
          </cell>
          <cell r="D155">
            <v>22.58</v>
          </cell>
          <cell r="E155">
            <v>27.93</v>
          </cell>
          <cell r="G155">
            <v>51.685999999999993</v>
          </cell>
        </row>
        <row r="156">
          <cell r="A156" t="str">
            <v>PE0047I7616CA</v>
          </cell>
          <cell r="B156" t="str">
            <v>SA-137: Excavación del túnel de desviación - banqueo - tipo I</v>
          </cell>
          <cell r="C156" t="str">
            <v>m3</v>
          </cell>
          <cell r="D156">
            <v>7.7</v>
          </cell>
          <cell r="E156">
            <v>10.6</v>
          </cell>
          <cell r="G156">
            <v>18.300999999999995</v>
          </cell>
        </row>
        <row r="157">
          <cell r="A157" t="str">
            <v>PE0047I7617CA</v>
          </cell>
          <cell r="B157" t="str">
            <v>SA-138: Excavación del túnel de desviación - bóveda - tipo II</v>
          </cell>
          <cell r="C157" t="str">
            <v>m3</v>
          </cell>
          <cell r="D157">
            <v>27.83</v>
          </cell>
          <cell r="E157">
            <v>29.4</v>
          </cell>
          <cell r="G157">
            <v>59.191000000000003</v>
          </cell>
        </row>
        <row r="158">
          <cell r="A158" t="str">
            <v>PE0047I7618CA</v>
          </cell>
          <cell r="B158" t="str">
            <v>SA-139: Excavación del túnel de desviación - banqueo - tipo II</v>
          </cell>
          <cell r="C158" t="str">
            <v>m3</v>
          </cell>
          <cell r="D158">
            <v>7.94</v>
          </cell>
          <cell r="E158">
            <v>10.64</v>
          </cell>
          <cell r="G158">
            <v>18.642999999999994</v>
          </cell>
        </row>
        <row r="159">
          <cell r="A159" t="str">
            <v>PE0047I7619CA</v>
          </cell>
          <cell r="B159" t="str">
            <v>SA-140: Excavación del túnel de desviación - bóveda - tipo IIIA</v>
          </cell>
          <cell r="C159" t="str">
            <v>m3</v>
          </cell>
          <cell r="D159">
            <v>35.53</v>
          </cell>
          <cell r="E159">
            <v>31.56</v>
          </cell>
          <cell r="G159">
            <v>71.08</v>
          </cell>
        </row>
        <row r="160">
          <cell r="A160" t="str">
            <v>PE0047I7620CA</v>
          </cell>
          <cell r="B160" t="str">
            <v>SA-141: Excavación del túnel de desviación - banqueo - tipo IIIA</v>
          </cell>
          <cell r="C160" t="str">
            <v>m3</v>
          </cell>
          <cell r="D160">
            <v>9.66</v>
          </cell>
          <cell r="E160">
            <v>10.97</v>
          </cell>
          <cell r="G160">
            <v>21.021999999999995</v>
          </cell>
        </row>
        <row r="161">
          <cell r="A161" t="str">
            <v>PE0047I7625CA</v>
          </cell>
          <cell r="B161" t="str">
            <v>SA-142: Excav. túnel desc. fondo - 7,0 x 7,0 m - bóveda-tipo I</v>
          </cell>
          <cell r="C161" t="str">
            <v>m3</v>
          </cell>
          <cell r="D161">
            <v>41.6</v>
          </cell>
          <cell r="E161">
            <v>35.47</v>
          </cell>
          <cell r="G161">
            <v>81.95</v>
          </cell>
        </row>
        <row r="162">
          <cell r="A162" t="str">
            <v>PE0047I7626CA</v>
          </cell>
          <cell r="B162" t="str">
            <v>SA-143: Excav. túnel desc. fondo - 7,0 x 7,0 m - banqueo-tipo I</v>
          </cell>
          <cell r="C162" t="str">
            <v>m3</v>
          </cell>
          <cell r="D162">
            <v>11.33</v>
          </cell>
          <cell r="E162">
            <v>14.98</v>
          </cell>
          <cell r="G162">
            <v>26.466000000000001</v>
          </cell>
        </row>
        <row r="163">
          <cell r="A163" t="str">
            <v>PE0047I7627CA</v>
          </cell>
          <cell r="B163" t="str">
            <v>SA-144: Excav. túnel desc. fondo - 7,0 x 7,0 m - bóveda-tipo II</v>
          </cell>
          <cell r="C163" t="str">
            <v>m3</v>
          </cell>
          <cell r="D163">
            <v>59.12</v>
          </cell>
          <cell r="E163">
            <v>39.65</v>
          </cell>
          <cell r="G163">
            <v>106.75699999999999</v>
          </cell>
        </row>
        <row r="164">
          <cell r="A164" t="str">
            <v>PE0047I7628CA</v>
          </cell>
          <cell r="B164" t="str">
            <v>SA-145: Excav. túnel desc. fondo - 7,0 x 7,0 m - banqueo-tipo II</v>
          </cell>
          <cell r="C164" t="str">
            <v>m3</v>
          </cell>
          <cell r="D164">
            <v>11.68</v>
          </cell>
          <cell r="E164">
            <v>15.25</v>
          </cell>
          <cell r="G164">
            <v>27.22</v>
          </cell>
        </row>
        <row r="165">
          <cell r="A165" t="str">
            <v>PE0047I7629CA</v>
          </cell>
          <cell r="B165" t="str">
            <v>SA-146: Excav. túnel desc. fondo - 7,0 x 7,0 m - bóveda-tipo IIIA</v>
          </cell>
          <cell r="C165" t="str">
            <v>m3</v>
          </cell>
          <cell r="D165">
            <v>78.290000000000006</v>
          </cell>
          <cell r="E165">
            <v>44.38</v>
          </cell>
          <cell r="G165">
            <v>135.78300000000004</v>
          </cell>
        </row>
        <row r="166">
          <cell r="A166" t="str">
            <v>PE0047I7630CA</v>
          </cell>
          <cell r="B166" t="str">
            <v>SA-147: Excav. túnel desc. fondo - 7,0 x 7,0 m - banqueo-tipo IIIA</v>
          </cell>
          <cell r="C166" t="str">
            <v>m3</v>
          </cell>
          <cell r="D166">
            <v>15.09</v>
          </cell>
          <cell r="E166">
            <v>16.5</v>
          </cell>
          <cell r="G166">
            <v>32.347000000000001</v>
          </cell>
        </row>
        <row r="167">
          <cell r="A167" t="str">
            <v>PE0047I7631CA</v>
          </cell>
          <cell r="B167" t="str">
            <v>SA-148: Excav. túnel desc. fondo - 6,0 x 6,0 m - bóveda-tipo I</v>
          </cell>
          <cell r="C167" t="str">
            <v>m3</v>
          </cell>
          <cell r="D167">
            <v>54.34</v>
          </cell>
          <cell r="E167">
            <v>41</v>
          </cell>
          <cell r="G167">
            <v>99.269999999999982</v>
          </cell>
        </row>
        <row r="168">
          <cell r="A168" t="str">
            <v>PE0047I7632CA</v>
          </cell>
          <cell r="B168" t="str">
            <v>SA-149: Excav. túnel desc. fondo - 6,0 x 6,0 m - banqueo-tipo I</v>
          </cell>
          <cell r="C168" t="str">
            <v>m3</v>
          </cell>
          <cell r="D168">
            <v>14.27</v>
          </cell>
          <cell r="E168">
            <v>17.04</v>
          </cell>
          <cell r="G168">
            <v>31.860000000000003</v>
          </cell>
        </row>
        <row r="169">
          <cell r="A169" t="str">
            <v>PE0047I7633CA</v>
          </cell>
          <cell r="B169" t="str">
            <v>SA-150: Excav. túnel desc. fondo - 6,0 x 6,0 m - bóveda-tipo II</v>
          </cell>
          <cell r="C169" t="str">
            <v>m3</v>
          </cell>
          <cell r="D169">
            <v>75.17</v>
          </cell>
          <cell r="E169">
            <v>46.07</v>
          </cell>
          <cell r="G169">
            <v>129.20200000000003</v>
          </cell>
        </row>
        <row r="170">
          <cell r="A170" t="str">
            <v>PE0047I7634CA</v>
          </cell>
          <cell r="B170" t="str">
            <v>SA-151: Excav. túnel desc. fondo - 6,0 x 6,0 m - banqueo-tipo II</v>
          </cell>
          <cell r="C170" t="str">
            <v>m3</v>
          </cell>
          <cell r="D170">
            <v>15.1</v>
          </cell>
          <cell r="E170">
            <v>17.29</v>
          </cell>
          <cell r="G170">
            <v>33.254000000000012</v>
          </cell>
        </row>
        <row r="171">
          <cell r="A171" t="str">
            <v>PE0047I7635CA</v>
          </cell>
          <cell r="B171" t="str">
            <v>SA-152: Excav. túnel desc. fondo - 6,0 x 6,0 m - bóveda-tipo IIIA</v>
          </cell>
          <cell r="C171" t="str">
            <v>m3</v>
          </cell>
          <cell r="D171">
            <v>119.02</v>
          </cell>
          <cell r="E171">
            <v>52.2</v>
          </cell>
          <cell r="G171">
            <v>174.18899999999991</v>
          </cell>
        </row>
        <row r="172">
          <cell r="A172" t="str">
            <v>PE0047I7636CA</v>
          </cell>
          <cell r="B172" t="str">
            <v>SA-153: Excav. túnel desc. fondo - 6,0 x 6,0 m - banqueo-tipo IIIA</v>
          </cell>
          <cell r="C172" t="str">
            <v>m3</v>
          </cell>
          <cell r="D172">
            <v>21.07</v>
          </cell>
          <cell r="E172">
            <v>18.39</v>
          </cell>
          <cell r="G172">
            <v>40.988</v>
          </cell>
        </row>
        <row r="173">
          <cell r="A173" t="str">
            <v>PE0047I7668CA</v>
          </cell>
          <cell r="B173" t="str">
            <v>SA-154: Escavación túnel superior aducción - bóveda - tipo I</v>
          </cell>
          <cell r="C173" t="str">
            <v>m3</v>
          </cell>
          <cell r="D173">
            <v>17</v>
          </cell>
          <cell r="E173">
            <v>21.5</v>
          </cell>
          <cell r="G173">
            <v>39.295000000000009</v>
          </cell>
        </row>
        <row r="174">
          <cell r="A174" t="str">
            <v>PE0047I7669CA</v>
          </cell>
          <cell r="B174" t="str">
            <v>SA-155: Excavación túnel superior aducción - banqueo - tipo I</v>
          </cell>
          <cell r="C174" t="str">
            <v>m3</v>
          </cell>
          <cell r="D174">
            <v>10.85</v>
          </cell>
          <cell r="E174">
            <v>12.42</v>
          </cell>
          <cell r="G174">
            <v>23.591999999999995</v>
          </cell>
        </row>
        <row r="175">
          <cell r="A175" t="str">
            <v>PE0047I7670CA</v>
          </cell>
          <cell r="B175" t="str">
            <v>SA-156: Escavación túnel superior aducción - bóveda - tipo II</v>
          </cell>
          <cell r="C175" t="str">
            <v>m3</v>
          </cell>
          <cell r="D175">
            <v>19.71</v>
          </cell>
          <cell r="E175">
            <v>22.08</v>
          </cell>
          <cell r="G175">
            <v>43.036000000000001</v>
          </cell>
        </row>
        <row r="176">
          <cell r="A176" t="str">
            <v>PE0047I7671CA</v>
          </cell>
          <cell r="B176" t="str">
            <v>SA-157: Excavación túnel superior aducción - banqueo - tipo II</v>
          </cell>
          <cell r="C176" t="str">
            <v>m3</v>
          </cell>
          <cell r="D176">
            <v>11.53</v>
          </cell>
          <cell r="E176">
            <v>12.42</v>
          </cell>
          <cell r="G176">
            <v>24.406999999999993</v>
          </cell>
        </row>
        <row r="177">
          <cell r="A177" t="str">
            <v>PE0047I7672CA</v>
          </cell>
          <cell r="B177" t="str">
            <v>SA-158: Escavación túnel superior aducción - bóveda - tipo IIIA</v>
          </cell>
          <cell r="C177" t="str">
            <v>m3</v>
          </cell>
          <cell r="D177">
            <v>27.85</v>
          </cell>
          <cell r="E177">
            <v>24.34</v>
          </cell>
          <cell r="G177">
            <v>55.274999999999991</v>
          </cell>
        </row>
        <row r="178">
          <cell r="A178" t="str">
            <v>PE0047I7673CA</v>
          </cell>
          <cell r="B178" t="str">
            <v>SA-159: Excavación túnel superior aducción - banqueo - tipo IIIA</v>
          </cell>
          <cell r="C178" t="str">
            <v>m3</v>
          </cell>
          <cell r="D178">
            <v>14.63</v>
          </cell>
          <cell r="E178">
            <v>12.85</v>
          </cell>
          <cell r="G178">
            <v>28.670999999999999</v>
          </cell>
        </row>
        <row r="179">
          <cell r="A179" t="str">
            <v>PE0047I7674CA</v>
          </cell>
          <cell r="B179" t="str">
            <v>SA-160: Escavación túnel superior aducción - bóveda - tipo IIIB</v>
          </cell>
          <cell r="C179" t="str">
            <v>m3</v>
          </cell>
          <cell r="D179">
            <v>50.72</v>
          </cell>
          <cell r="E179">
            <v>29.58</v>
          </cell>
          <cell r="G179">
            <v>84.335999999999984</v>
          </cell>
        </row>
        <row r="180">
          <cell r="A180" t="str">
            <v>PE0047I7675CA</v>
          </cell>
          <cell r="B180" t="str">
            <v>SA-161: Excavación túnel superior aducción - banqueo - tipo IIIB</v>
          </cell>
          <cell r="C180" t="str">
            <v>m3</v>
          </cell>
          <cell r="D180">
            <v>16.579999999999998</v>
          </cell>
          <cell r="E180">
            <v>13.21</v>
          </cell>
          <cell r="G180">
            <v>31.012</v>
          </cell>
        </row>
        <row r="181">
          <cell r="A181" t="str">
            <v>PE0047I7676CA</v>
          </cell>
          <cell r="B181" t="str">
            <v>SA-162: Excav. túnel superior aducción-bóveda sec.sup.-tipo IIIIC</v>
          </cell>
          <cell r="C181" t="str">
            <v>m3</v>
          </cell>
          <cell r="D181">
            <v>75.73</v>
          </cell>
          <cell r="E181">
            <v>37.39</v>
          </cell>
          <cell r="G181">
            <v>119.50799999999995</v>
          </cell>
        </row>
        <row r="182">
          <cell r="A182" t="str">
            <v>PE0047I7677CA</v>
          </cell>
          <cell r="B182" t="str">
            <v>SA-163: Excav. túnel superior aducción-banqueo sec.inf.-tipo IIIIC</v>
          </cell>
          <cell r="C182" t="str">
            <v>m3</v>
          </cell>
          <cell r="D182">
            <v>12.18</v>
          </cell>
          <cell r="E182">
            <v>12.46</v>
          </cell>
          <cell r="G182">
            <v>25.413000000000004</v>
          </cell>
        </row>
        <row r="183">
          <cell r="A183" t="str">
            <v>PE0047I7678CA</v>
          </cell>
          <cell r="B183" t="str">
            <v>SA-164: Excav. túnel superior aducción-banqueo solera-tipo IIIIC</v>
          </cell>
          <cell r="C183" t="str">
            <v>m3</v>
          </cell>
          <cell r="D183">
            <v>36.619999999999997</v>
          </cell>
          <cell r="E183">
            <v>16.66</v>
          </cell>
          <cell r="G183">
            <v>58.778000000000027</v>
          </cell>
        </row>
        <row r="184">
          <cell r="A184" t="str">
            <v>PE0047I7680CA</v>
          </cell>
          <cell r="B184" t="str">
            <v>SA-165: Excavación da ventana 1 - tipo I</v>
          </cell>
          <cell r="C184" t="str">
            <v>m3</v>
          </cell>
          <cell r="D184">
            <v>19.760000000000002</v>
          </cell>
          <cell r="E184">
            <v>24.37</v>
          </cell>
          <cell r="G184">
            <v>45.304000000000002</v>
          </cell>
        </row>
        <row r="185">
          <cell r="A185" t="str">
            <v>PE0047I7681CA</v>
          </cell>
          <cell r="B185" t="str">
            <v>SA-166: Excavación da ventana 1 - tipo II</v>
          </cell>
          <cell r="C185" t="str">
            <v>m3</v>
          </cell>
          <cell r="D185">
            <v>23.04</v>
          </cell>
          <cell r="E185">
            <v>24.7</v>
          </cell>
          <cell r="G185">
            <v>49.402000000000001</v>
          </cell>
        </row>
        <row r="186">
          <cell r="A186" t="str">
            <v>PE0047I7682CA</v>
          </cell>
          <cell r="B186" t="str">
            <v>SA-167: Excavación da ventana 1 - bóveda - tipo IIIA</v>
          </cell>
          <cell r="C186" t="str">
            <v>m3</v>
          </cell>
          <cell r="D186">
            <v>78.03</v>
          </cell>
          <cell r="E186">
            <v>45.94</v>
          </cell>
          <cell r="G186">
            <v>132.13100000000006</v>
          </cell>
        </row>
        <row r="187">
          <cell r="A187" t="str">
            <v>PE0047I7683CA</v>
          </cell>
          <cell r="B187" t="str">
            <v>SA-168: Excavación da ventana 1 - banqueo - tipo IIIA</v>
          </cell>
          <cell r="C187" t="str">
            <v>m3</v>
          </cell>
          <cell r="D187">
            <v>20.76</v>
          </cell>
          <cell r="E187">
            <v>17.52</v>
          </cell>
          <cell r="G187">
            <v>39.692000000000007</v>
          </cell>
        </row>
        <row r="188">
          <cell r="A188" t="str">
            <v>PE0047I7684CA</v>
          </cell>
          <cell r="B188" t="str">
            <v>SA-169: Excavación da ventana 1 - bóveda - tipo IIIB</v>
          </cell>
          <cell r="C188" t="str">
            <v>m3</v>
          </cell>
          <cell r="D188">
            <v>119.02</v>
          </cell>
          <cell r="E188">
            <v>52.67</v>
          </cell>
          <cell r="G188">
            <v>180.21799999999996</v>
          </cell>
        </row>
        <row r="189">
          <cell r="A189" t="str">
            <v>PE0047I7685CA</v>
          </cell>
          <cell r="B189" t="str">
            <v>SA-170: Excavación da ventana 1 - banqueo - tipo IIIB</v>
          </cell>
          <cell r="C189" t="str">
            <v>m3</v>
          </cell>
          <cell r="D189">
            <v>21.12</v>
          </cell>
          <cell r="E189">
            <v>18.73</v>
          </cell>
          <cell r="G189">
            <v>41.661000000000008</v>
          </cell>
        </row>
        <row r="190">
          <cell r="A190" t="str">
            <v>PE0047I7687CA</v>
          </cell>
          <cell r="B190" t="str">
            <v>SA-171: Excavaciones adicionales - túnel y ventanas de aducción</v>
          </cell>
          <cell r="C190" t="str">
            <v>m3</v>
          </cell>
          <cell r="D190">
            <v>24.26</v>
          </cell>
          <cell r="E190">
            <v>30.91</v>
          </cell>
          <cell r="G190">
            <v>57.771000000000008</v>
          </cell>
        </row>
        <row r="191">
          <cell r="A191" t="str">
            <v>PE0047I7690CA</v>
          </cell>
          <cell r="B191" t="str">
            <v>SA-172: Bombeo de frentes de servicios subterráneos</v>
          </cell>
          <cell r="C191" t="str">
            <v>m3</v>
          </cell>
          <cell r="D191">
            <v>1.44</v>
          </cell>
          <cell r="E191">
            <v>0.27</v>
          </cell>
          <cell r="G191">
            <v>2.0869999999999997</v>
          </cell>
        </row>
      </sheetData>
      <sheetData sheetId="1">
        <row r="1">
          <cell r="A1" t="str">
            <v>INSUMOS - EQUIPAMENTOS</v>
          </cell>
        </row>
        <row r="3">
          <cell r="A3" t="str">
            <v>EQUIPAMENTOS</v>
          </cell>
        </row>
        <row r="4">
          <cell r="A4" t="str">
            <v>CÓDIGO</v>
          </cell>
          <cell r="B4" t="str">
            <v>DESCRIÇÃO</v>
          </cell>
          <cell r="C4" t="str">
            <v>MARCA</v>
          </cell>
          <cell r="D4" t="str">
            <v>TIPO</v>
          </cell>
          <cell r="E4" t="str">
            <v>TARIFA/HORA</v>
          </cell>
          <cell r="H4" t="str">
            <v>CUSTO</v>
          </cell>
        </row>
        <row r="5">
          <cell r="E5" t="str">
            <v>C.N.</v>
          </cell>
          <cell r="F5" t="str">
            <v>C.E.</v>
          </cell>
          <cell r="H5" t="str">
            <v>US$</v>
          </cell>
        </row>
        <row r="6">
          <cell r="A6" t="str">
            <v xml:space="preserve"> </v>
          </cell>
        </row>
        <row r="7">
          <cell r="A7" t="str">
            <v>TESTE</v>
          </cell>
          <cell r="B7" t="str">
            <v>DESCRIÇÃO EQUIP</v>
          </cell>
          <cell r="C7" t="str">
            <v>MARCA</v>
          </cell>
          <cell r="D7" t="str">
            <v>TIPO</v>
          </cell>
          <cell r="E7">
            <v>1</v>
          </cell>
          <cell r="F7">
            <v>2</v>
          </cell>
        </row>
        <row r="9">
          <cell r="A9">
            <v>890079</v>
          </cell>
          <cell r="B9" t="str">
            <v>Volqueta articulado 25/30 T</v>
          </cell>
          <cell r="C9" t="str">
            <v>Volvo</v>
          </cell>
          <cell r="D9" t="str">
            <v>A-25 / A-30</v>
          </cell>
          <cell r="E9">
            <v>30.79</v>
          </cell>
          <cell r="F9">
            <v>50.23</v>
          </cell>
          <cell r="H9">
            <v>81.02</v>
          </cell>
        </row>
        <row r="10">
          <cell r="A10">
            <v>821511</v>
          </cell>
          <cell r="B10" t="str">
            <v>Volqueta dumpcret - 3 m³</v>
          </cell>
          <cell r="C10" t="str">
            <v>Ford</v>
          </cell>
          <cell r="D10" t="str">
            <v>Cargo 2425</v>
          </cell>
          <cell r="E10">
            <v>10.81</v>
          </cell>
          <cell r="F10">
            <v>17.649999999999999</v>
          </cell>
          <cell r="H10">
            <v>28.46</v>
          </cell>
        </row>
        <row r="11">
          <cell r="A11">
            <v>822170</v>
          </cell>
          <cell r="B11" t="str">
            <v>Volqueta doble troque - 6x4 - 12 m³</v>
          </cell>
          <cell r="C11" t="str">
            <v>Volvo</v>
          </cell>
          <cell r="D11" t="str">
            <v>FM-12</v>
          </cell>
          <cell r="E11">
            <v>14.92</v>
          </cell>
          <cell r="F11">
            <v>24.34</v>
          </cell>
          <cell r="H11">
            <v>39.26</v>
          </cell>
        </row>
        <row r="12">
          <cell r="A12">
            <v>821506</v>
          </cell>
          <cell r="B12" t="str">
            <v>Camión mezclador - 6x4 - 7 m³</v>
          </cell>
          <cell r="C12" t="str">
            <v>Ford</v>
          </cell>
          <cell r="D12" t="str">
            <v>Cargo 2626</v>
          </cell>
          <cell r="E12">
            <v>10.01</v>
          </cell>
          <cell r="F12">
            <v>16.329999999999998</v>
          </cell>
          <cell r="H12">
            <v>26.34</v>
          </cell>
        </row>
        <row r="13">
          <cell r="A13">
            <v>890136</v>
          </cell>
          <cell r="B13" t="str">
            <v>Bomba concreto proyectado</v>
          </cell>
          <cell r="C13" t="str">
            <v>Aliva</v>
          </cell>
          <cell r="D13" t="str">
            <v>AL-262</v>
          </cell>
          <cell r="E13">
            <v>11.8</v>
          </cell>
          <cell r="F13">
            <v>19.25</v>
          </cell>
          <cell r="H13">
            <v>31.05</v>
          </cell>
        </row>
        <row r="14">
          <cell r="A14">
            <v>802506</v>
          </cell>
          <cell r="B14" t="str">
            <v>Bomba de concreto 30 m³/h</v>
          </cell>
          <cell r="C14" t="str">
            <v>Schwing</v>
          </cell>
          <cell r="D14" t="str">
            <v>BP-200 HDR</v>
          </cell>
          <cell r="E14">
            <v>16.579999999999998</v>
          </cell>
          <cell r="F14">
            <v>27.04</v>
          </cell>
          <cell r="H14">
            <v>43.62</v>
          </cell>
        </row>
        <row r="15">
          <cell r="A15">
            <v>875010</v>
          </cell>
          <cell r="B15" t="str">
            <v>Bomba de agua chorro alta presión</v>
          </cell>
          <cell r="C15" t="str">
            <v>Singular</v>
          </cell>
          <cell r="D15">
            <v>5075</v>
          </cell>
          <cell r="E15">
            <v>3.29</v>
          </cell>
          <cell r="F15">
            <v>5.37</v>
          </cell>
          <cell r="H15">
            <v>8.66</v>
          </cell>
        </row>
        <row r="16">
          <cell r="A16">
            <v>890035</v>
          </cell>
          <cell r="B16" t="str">
            <v>Camión dumpster - 4 m³</v>
          </cell>
          <cell r="C16" t="str">
            <v>Ford</v>
          </cell>
          <cell r="D16" t="str">
            <v>Cargo 1517</v>
          </cell>
          <cell r="E16">
            <v>7.92</v>
          </cell>
          <cell r="F16">
            <v>12.93</v>
          </cell>
          <cell r="H16">
            <v>20.85</v>
          </cell>
        </row>
        <row r="17">
          <cell r="A17">
            <v>890081</v>
          </cell>
          <cell r="B17" t="str">
            <v>Camión redillas - 4x2</v>
          </cell>
          <cell r="C17" t="str">
            <v>Ford</v>
          </cell>
          <cell r="D17" t="str">
            <v>F-4000</v>
          </cell>
          <cell r="E17">
            <v>6.55</v>
          </cell>
          <cell r="F17">
            <v>10.69</v>
          </cell>
          <cell r="H17">
            <v>17.239999999999998</v>
          </cell>
        </row>
        <row r="18">
          <cell r="A18">
            <v>890085</v>
          </cell>
          <cell r="B18" t="str">
            <v>Camión de abastecimiento 8000 L</v>
          </cell>
          <cell r="C18" t="str">
            <v>Ford</v>
          </cell>
          <cell r="D18" t="str">
            <v>Cargo 1517</v>
          </cell>
          <cell r="E18">
            <v>9.69</v>
          </cell>
          <cell r="F18">
            <v>15.81</v>
          </cell>
          <cell r="H18">
            <v>25.5</v>
          </cell>
        </row>
        <row r="19">
          <cell r="A19">
            <v>890083</v>
          </cell>
          <cell r="B19" t="str">
            <v>Camión de lubricación</v>
          </cell>
          <cell r="C19" t="str">
            <v>Ford</v>
          </cell>
          <cell r="D19" t="str">
            <v>F-14000</v>
          </cell>
          <cell r="E19">
            <v>11</v>
          </cell>
          <cell r="F19">
            <v>17.940000000000001</v>
          </cell>
          <cell r="H19">
            <v>28.94</v>
          </cell>
        </row>
        <row r="20">
          <cell r="A20">
            <v>821517</v>
          </cell>
          <cell r="B20" t="str">
            <v>Camión roll on / roll-off</v>
          </cell>
          <cell r="C20" t="str">
            <v>Ford</v>
          </cell>
          <cell r="D20" t="str">
            <v>Cargo 1517</v>
          </cell>
          <cell r="E20">
            <v>11.74</v>
          </cell>
          <cell r="F20">
            <v>19.16</v>
          </cell>
          <cell r="H20">
            <v>30.9</v>
          </cell>
        </row>
        <row r="21">
          <cell r="A21">
            <v>890084</v>
          </cell>
          <cell r="B21" t="str">
            <v>Camión vaccum</v>
          </cell>
          <cell r="C21" t="str">
            <v>Ford</v>
          </cell>
          <cell r="D21" t="str">
            <v>Cargo 1517</v>
          </cell>
          <cell r="E21">
            <v>8.23</v>
          </cell>
          <cell r="F21">
            <v>13.42</v>
          </cell>
          <cell r="H21">
            <v>21.65</v>
          </cell>
        </row>
        <row r="22">
          <cell r="A22">
            <v>890038</v>
          </cell>
          <cell r="B22" t="str">
            <v>Camión grúa - 14 T x m</v>
          </cell>
          <cell r="C22" t="str">
            <v>Ford</v>
          </cell>
          <cell r="D22" t="str">
            <v>Cargo 1517</v>
          </cell>
          <cell r="E22">
            <v>8.8699999999999992</v>
          </cell>
          <cell r="F22">
            <v>14.46</v>
          </cell>
          <cell r="H22">
            <v>23.33</v>
          </cell>
        </row>
        <row r="23">
          <cell r="A23">
            <v>821520</v>
          </cell>
          <cell r="B23" t="str">
            <v>Camión con bomba de concreto</v>
          </cell>
          <cell r="C23" t="str">
            <v>Ford</v>
          </cell>
          <cell r="D23" t="str">
            <v>Cargo 2626</v>
          </cell>
          <cell r="E23">
            <v>31.13</v>
          </cell>
          <cell r="F23">
            <v>50.79</v>
          </cell>
          <cell r="H23">
            <v>81.92</v>
          </cell>
        </row>
        <row r="24">
          <cell r="A24">
            <v>890067</v>
          </cell>
          <cell r="B24" t="str">
            <v>Cargador frontal - potencia 180 HP</v>
          </cell>
          <cell r="C24" t="str">
            <v>Caterpillar</v>
          </cell>
          <cell r="D24" t="str">
            <v>CAT-950 G</v>
          </cell>
          <cell r="E24">
            <v>20.440000000000001</v>
          </cell>
          <cell r="F24">
            <v>33.340000000000003</v>
          </cell>
          <cell r="H24">
            <v>53.78</v>
          </cell>
        </row>
        <row r="25">
          <cell r="A25">
            <v>890068</v>
          </cell>
          <cell r="B25" t="str">
            <v>Cargador frontal - potencia 200 HP</v>
          </cell>
          <cell r="C25" t="str">
            <v>Caterpillar</v>
          </cell>
          <cell r="D25" t="str">
            <v>CAT-962 G</v>
          </cell>
          <cell r="E25">
            <v>25.92</v>
          </cell>
          <cell r="F25">
            <v>42.29</v>
          </cell>
          <cell r="H25">
            <v>68.209999999999994</v>
          </cell>
        </row>
        <row r="26">
          <cell r="A26">
            <v>890049</v>
          </cell>
          <cell r="B26" t="str">
            <v>Cargador frontal - potencia 300 HP</v>
          </cell>
          <cell r="C26" t="str">
            <v>Caterpillar</v>
          </cell>
          <cell r="D26" t="str">
            <v>CAT-980 G</v>
          </cell>
          <cell r="E26">
            <v>43.99</v>
          </cell>
          <cell r="F26">
            <v>71.78</v>
          </cell>
          <cell r="H26">
            <v>115.77</v>
          </cell>
        </row>
        <row r="27">
          <cell r="A27">
            <v>890155</v>
          </cell>
          <cell r="B27" t="str">
            <v>Cargador frontal rebajada - 3,5 m³</v>
          </cell>
          <cell r="C27" t="str">
            <v>Toro</v>
          </cell>
          <cell r="D27" t="str">
            <v>151-D</v>
          </cell>
          <cell r="E27">
            <v>41.24</v>
          </cell>
          <cell r="F27">
            <v>67.290000000000006</v>
          </cell>
          <cell r="H27">
            <v>108.53</v>
          </cell>
        </row>
        <row r="28">
          <cell r="A28">
            <v>807170</v>
          </cell>
          <cell r="B28" t="str">
            <v>Camión con plataforma - 50 T - 6x4</v>
          </cell>
          <cell r="C28" t="str">
            <v>Volvo</v>
          </cell>
          <cell r="D28" t="str">
            <v>NT2 - 50 t</v>
          </cell>
          <cell r="E28">
            <v>14.09</v>
          </cell>
          <cell r="F28">
            <v>22.98</v>
          </cell>
          <cell r="H28">
            <v>37.07</v>
          </cell>
        </row>
        <row r="29">
          <cell r="A29">
            <v>890116</v>
          </cell>
          <cell r="B29" t="str">
            <v xml:space="preserve">Planta trituradora y clasific. provisória </v>
          </cell>
          <cell r="C29" t="str">
            <v>Scorpion</v>
          </cell>
          <cell r="D29">
            <v>2000</v>
          </cell>
          <cell r="E29">
            <v>17.96</v>
          </cell>
          <cell r="F29">
            <v>29.3</v>
          </cell>
          <cell r="H29">
            <v>47.25</v>
          </cell>
        </row>
        <row r="30">
          <cell r="A30">
            <v>890169</v>
          </cell>
          <cell r="B30" t="str">
            <v>Planta trituración - 250 t/h</v>
          </cell>
          <cell r="C30" t="str">
            <v>Svedala/Metso</v>
          </cell>
          <cell r="D30" t="str">
            <v>D153-F-353-F393</v>
          </cell>
          <cell r="E30">
            <v>70.73</v>
          </cell>
          <cell r="F30">
            <v>115.39</v>
          </cell>
          <cell r="H30">
            <v>186.12</v>
          </cell>
        </row>
        <row r="31">
          <cell r="A31">
            <v>804870</v>
          </cell>
          <cell r="B31" t="str">
            <v>Planta de trituración</v>
          </cell>
          <cell r="C31" t="str">
            <v>Barmac</v>
          </cell>
          <cell r="D31">
            <v>7000</v>
          </cell>
          <cell r="E31">
            <v>10.55</v>
          </cell>
          <cell r="F31">
            <v>17.22</v>
          </cell>
          <cell r="H31">
            <v>27.77</v>
          </cell>
        </row>
        <row r="32">
          <cell r="A32">
            <v>890170</v>
          </cell>
          <cell r="B32" t="str">
            <v>Planta de concreto - 100 m³/h</v>
          </cell>
          <cell r="C32" t="str">
            <v>Betonmac</v>
          </cell>
          <cell r="D32" t="str">
            <v>100 m3/h</v>
          </cell>
          <cell r="E32">
            <v>24</v>
          </cell>
          <cell r="F32">
            <v>39.17</v>
          </cell>
          <cell r="H32">
            <v>63.17</v>
          </cell>
        </row>
        <row r="33">
          <cell r="A33">
            <v>890005</v>
          </cell>
          <cell r="B33" t="str">
            <v>Compresor estacionário eléctrico</v>
          </cell>
          <cell r="C33" t="str">
            <v>Atlas Copco</v>
          </cell>
          <cell r="D33" t="str">
            <v>GA-160</v>
          </cell>
          <cell r="E33">
            <v>1.91</v>
          </cell>
          <cell r="F33">
            <v>3.12</v>
          </cell>
          <cell r="H33">
            <v>5.03</v>
          </cell>
        </row>
        <row r="34">
          <cell r="A34">
            <v>811900</v>
          </cell>
          <cell r="B34" t="str">
            <v>Compresor portatil diesel 750 PCM</v>
          </cell>
          <cell r="C34" t="str">
            <v>Atlas Copco</v>
          </cell>
          <cell r="D34" t="str">
            <v>XA-350</v>
          </cell>
          <cell r="E34">
            <v>13.59</v>
          </cell>
          <cell r="F34">
            <v>22.17</v>
          </cell>
          <cell r="H34">
            <v>35.76</v>
          </cell>
        </row>
        <row r="35">
          <cell r="A35">
            <v>807502</v>
          </cell>
          <cell r="B35" t="str">
            <v>Pavimentadora de concreto</v>
          </cell>
          <cell r="C35" t="str">
            <v>Gomaco</v>
          </cell>
          <cell r="D35" t="str">
            <v>RC-240</v>
          </cell>
          <cell r="E35">
            <v>9.5500000000000007</v>
          </cell>
          <cell r="F35">
            <v>15.59</v>
          </cell>
          <cell r="H35">
            <v>25.14</v>
          </cell>
        </row>
        <row r="36">
          <cell r="A36">
            <v>890115</v>
          </cell>
          <cell r="B36" t="str">
            <v>Excavadora hidráulica front shovel</v>
          </cell>
          <cell r="C36" t="str">
            <v>Broyt</v>
          </cell>
          <cell r="D36" t="str">
            <v>D600W</v>
          </cell>
          <cell r="E36">
            <v>43.36</v>
          </cell>
          <cell r="F36">
            <v>70.75</v>
          </cell>
          <cell r="H36">
            <v>114.11</v>
          </cell>
        </row>
        <row r="37">
          <cell r="A37">
            <v>890158</v>
          </cell>
          <cell r="B37" t="str">
            <v>Excavadora hidráulica  20 T c/ martillo</v>
          </cell>
          <cell r="C37" t="str">
            <v>Komatsu</v>
          </cell>
          <cell r="D37" t="str">
            <v>PC-160</v>
          </cell>
          <cell r="E37">
            <v>18.16</v>
          </cell>
          <cell r="F37">
            <v>29.62</v>
          </cell>
          <cell r="H37">
            <v>47.78</v>
          </cell>
        </row>
        <row r="38">
          <cell r="A38">
            <v>890174</v>
          </cell>
          <cell r="B38" t="str">
            <v>Excavadora hidráulica  30 T</v>
          </cell>
          <cell r="C38" t="str">
            <v>Komatsu</v>
          </cell>
          <cell r="D38" t="str">
            <v>PC-300</v>
          </cell>
          <cell r="E38">
            <v>37.369999999999997</v>
          </cell>
          <cell r="F38">
            <v>60.96</v>
          </cell>
          <cell r="H38">
            <v>98.33</v>
          </cell>
        </row>
        <row r="39">
          <cell r="A39">
            <v>890178</v>
          </cell>
          <cell r="B39" t="str">
            <v>Excavadora hidráulica  20 T</v>
          </cell>
          <cell r="C39" t="str">
            <v>Caterpillar</v>
          </cell>
          <cell r="D39" t="str">
            <v>CAT-320</v>
          </cell>
          <cell r="E39">
            <v>14.91</v>
          </cell>
          <cell r="F39">
            <v>24.32</v>
          </cell>
          <cell r="H39">
            <v>39.229999999999997</v>
          </cell>
        </row>
        <row r="40">
          <cell r="A40">
            <v>890015</v>
          </cell>
          <cell r="B40" t="str">
            <v>Sist. transil. cemento y pozolana</v>
          </cell>
          <cell r="C40" t="str">
            <v>Dynamic</v>
          </cell>
          <cell r="D40" t="str">
            <v>15 t/h</v>
          </cell>
          <cell r="E40">
            <v>5.33</v>
          </cell>
          <cell r="F40">
            <v>8.6999999999999993</v>
          </cell>
          <cell r="H40">
            <v>14.03</v>
          </cell>
        </row>
        <row r="41">
          <cell r="A41">
            <v>855301</v>
          </cell>
          <cell r="B41" t="str">
            <v>Empiladera - 4 T</v>
          </cell>
          <cell r="C41" t="str">
            <v>Hyster</v>
          </cell>
          <cell r="D41" t="str">
            <v>H80</v>
          </cell>
          <cell r="E41">
            <v>7.14</v>
          </cell>
          <cell r="F41">
            <v>11.64</v>
          </cell>
          <cell r="H41">
            <v>18.78</v>
          </cell>
        </row>
        <row r="42">
          <cell r="A42">
            <v>871032</v>
          </cell>
          <cell r="B42" t="str">
            <v>Planta eléctrica de 40 a 100 KVA</v>
          </cell>
          <cell r="C42" t="str">
            <v>Atlas Copco</v>
          </cell>
          <cell r="D42" t="str">
            <v>QEG86</v>
          </cell>
          <cell r="E42">
            <v>3.97</v>
          </cell>
          <cell r="F42">
            <v>6.47</v>
          </cell>
          <cell r="H42">
            <v>10.44</v>
          </cell>
        </row>
        <row r="43">
          <cell r="A43">
            <v>890089</v>
          </cell>
          <cell r="B43" t="str">
            <v>NT</v>
          </cell>
          <cell r="C43" t="str">
            <v xml:space="preserve"> </v>
          </cell>
          <cell r="D43" t="str">
            <v xml:space="preserve"> </v>
          </cell>
          <cell r="E43">
            <v>19.28</v>
          </cell>
          <cell r="F43">
            <v>31.45</v>
          </cell>
          <cell r="H43">
            <v>50.73</v>
          </cell>
        </row>
        <row r="44">
          <cell r="A44">
            <v>852715</v>
          </cell>
          <cell r="B44" t="str">
            <v>Torre grúa 710 Txm</v>
          </cell>
          <cell r="C44" t="str">
            <v>Peiner</v>
          </cell>
          <cell r="D44" t="str">
            <v>VTN 710</v>
          </cell>
          <cell r="E44">
            <v>33.35</v>
          </cell>
          <cell r="F44">
            <v>54.42</v>
          </cell>
          <cell r="H44">
            <v>87.77</v>
          </cell>
        </row>
        <row r="45">
          <cell r="A45">
            <v>852760</v>
          </cell>
          <cell r="B45" t="str">
            <v xml:space="preserve">Torre grúa 32 Txm </v>
          </cell>
          <cell r="C45" t="str">
            <v>Potain</v>
          </cell>
          <cell r="D45" t="str">
            <v>HD-40</v>
          </cell>
          <cell r="E45">
            <v>2.44</v>
          </cell>
          <cell r="F45">
            <v>3.98</v>
          </cell>
          <cell r="H45">
            <v>6.42</v>
          </cell>
        </row>
        <row r="46">
          <cell r="A46">
            <v>852952</v>
          </cell>
          <cell r="B46" t="str">
            <v>Grúa hidráulica telesc. neumático 80 T</v>
          </cell>
          <cell r="C46" t="str">
            <v>Grove</v>
          </cell>
          <cell r="D46" t="str">
            <v>RT-890E</v>
          </cell>
          <cell r="E46">
            <v>37.049999999999997</v>
          </cell>
          <cell r="F46">
            <v>60.44</v>
          </cell>
          <cell r="H46">
            <v>97.49</v>
          </cell>
        </row>
        <row r="47">
          <cell r="A47">
            <v>811519</v>
          </cell>
          <cell r="B47" t="str">
            <v>Grúa hidráulica telesc. volqueta 35 T</v>
          </cell>
          <cell r="C47" t="str">
            <v>Luna / Ford</v>
          </cell>
          <cell r="D47" t="str">
            <v>GT 40/32 -C2626</v>
          </cell>
          <cell r="E47">
            <v>17.86</v>
          </cell>
          <cell r="F47">
            <v>29.15</v>
          </cell>
          <cell r="H47">
            <v>47.01</v>
          </cell>
        </row>
        <row r="48">
          <cell r="A48">
            <v>852100</v>
          </cell>
          <cell r="B48" t="str">
            <v>Grúa hidráulica telesc. neumático 10 T</v>
          </cell>
          <cell r="C48" t="str">
            <v>Madal</v>
          </cell>
          <cell r="D48" t="str">
            <v>MD 11605</v>
          </cell>
          <cell r="E48">
            <v>8.98</v>
          </cell>
          <cell r="F48">
            <v>14.65</v>
          </cell>
          <cell r="H48">
            <v>23.63</v>
          </cell>
        </row>
        <row r="49">
          <cell r="A49">
            <v>890037</v>
          </cell>
          <cell r="B49" t="str">
            <v>Camión cisterna - 16000 L</v>
          </cell>
          <cell r="C49" t="str">
            <v>Ford</v>
          </cell>
          <cell r="D49" t="str">
            <v>Cargo 2626</v>
          </cell>
          <cell r="E49">
            <v>12.41</v>
          </cell>
          <cell r="F49">
            <v>20.260000000000002</v>
          </cell>
          <cell r="H49">
            <v>32.67</v>
          </cell>
        </row>
        <row r="50">
          <cell r="A50">
            <v>890173</v>
          </cell>
          <cell r="B50" t="str">
            <v>Perforador Jumbo 2 o 3 brazos artic.</v>
          </cell>
          <cell r="C50" t="str">
            <v>Tamrock</v>
          </cell>
          <cell r="D50" t="str">
            <v>Axera D06 o T8</v>
          </cell>
          <cell r="E50">
            <v>116.59</v>
          </cell>
          <cell r="F50">
            <v>190.22</v>
          </cell>
          <cell r="H50">
            <v>306.81</v>
          </cell>
        </row>
        <row r="51">
          <cell r="A51">
            <v>890844</v>
          </cell>
          <cell r="B51" t="str">
            <v>Perforador Jumbo 3 brazos artic.</v>
          </cell>
          <cell r="C51" t="str">
            <v>Tamrock</v>
          </cell>
          <cell r="D51" t="str">
            <v>Axera T11</v>
          </cell>
          <cell r="E51">
            <v>138.37</v>
          </cell>
          <cell r="F51">
            <v>225.76</v>
          </cell>
          <cell r="H51">
            <v>364.13</v>
          </cell>
        </row>
        <row r="52">
          <cell r="A52">
            <v>855400</v>
          </cell>
          <cell r="B52" t="str">
            <v>Tele handler</v>
          </cell>
          <cell r="C52" t="str">
            <v>Manitou</v>
          </cell>
          <cell r="D52" t="str">
            <v>MT 1337</v>
          </cell>
          <cell r="E52">
            <v>9.48</v>
          </cell>
          <cell r="F52">
            <v>15.47</v>
          </cell>
          <cell r="H52">
            <v>24.95</v>
          </cell>
        </row>
        <row r="53">
          <cell r="A53">
            <v>802510</v>
          </cell>
          <cell r="B53" t="str">
            <v>Brazo para concreto 28 m</v>
          </cell>
          <cell r="C53" t="str">
            <v>Schwing</v>
          </cell>
          <cell r="D53" t="str">
            <v>KVM 28/24</v>
          </cell>
          <cell r="E53">
            <v>26.06</v>
          </cell>
          <cell r="F53">
            <v>42.52</v>
          </cell>
          <cell r="H53">
            <v>68.58</v>
          </cell>
        </row>
        <row r="54">
          <cell r="A54">
            <v>890177</v>
          </cell>
          <cell r="B54" t="str">
            <v>Excavadora hidráulica - 2,5 T</v>
          </cell>
          <cell r="C54" t="str">
            <v>Caterpillar</v>
          </cell>
          <cell r="D54" t="str">
            <v>CAT-302,5</v>
          </cell>
          <cell r="E54">
            <v>8.5500000000000007</v>
          </cell>
          <cell r="F54">
            <v>13.95</v>
          </cell>
          <cell r="H54">
            <v>22.5</v>
          </cell>
        </row>
        <row r="55">
          <cell r="A55">
            <v>890816</v>
          </cell>
          <cell r="B55" t="str">
            <v>Motoniveladora - potencia 165 HP</v>
          </cell>
          <cell r="C55" t="str">
            <v>Caterpillar</v>
          </cell>
          <cell r="D55" t="str">
            <v>CAT-140</v>
          </cell>
          <cell r="E55">
            <v>23.12</v>
          </cell>
          <cell r="F55">
            <v>37.71</v>
          </cell>
          <cell r="H55">
            <v>60.83</v>
          </cell>
        </row>
        <row r="56">
          <cell r="A56">
            <v>839400</v>
          </cell>
          <cell r="B56" t="str">
            <v>Camión taller</v>
          </cell>
          <cell r="C56" t="str">
            <v>Random</v>
          </cell>
          <cell r="D56" t="str">
            <v>10 t</v>
          </cell>
          <cell r="E56">
            <v>3.5</v>
          </cell>
          <cell r="F56">
            <v>5.7</v>
          </cell>
          <cell r="H56">
            <v>9.1999999999999993</v>
          </cell>
        </row>
        <row r="57">
          <cell r="A57">
            <v>826093</v>
          </cell>
          <cell r="B57" t="str">
            <v>Perforadora hidráulica sob. orugas - 4"</v>
          </cell>
          <cell r="C57" t="str">
            <v>Tamrock</v>
          </cell>
          <cell r="D57" t="str">
            <v>Ranger 600</v>
          </cell>
          <cell r="E57">
            <v>30.92</v>
          </cell>
          <cell r="F57">
            <v>50.44</v>
          </cell>
          <cell r="H57">
            <v>81.36</v>
          </cell>
        </row>
        <row r="58">
          <cell r="A58">
            <v>890013</v>
          </cell>
          <cell r="B58" t="str">
            <v>Grúa móvil 26 m / 20 T</v>
          </cell>
          <cell r="C58" t="str">
            <v>Woebke</v>
          </cell>
          <cell r="D58" t="str">
            <v>20 t</v>
          </cell>
          <cell r="E58">
            <v>7.19</v>
          </cell>
          <cell r="F58">
            <v>11.73</v>
          </cell>
          <cell r="H58">
            <v>18.920000000000002</v>
          </cell>
        </row>
        <row r="59">
          <cell r="A59">
            <v>804850</v>
          </cell>
          <cell r="B59" t="str">
            <v>Retroexcavadora categoria 80-90 HP</v>
          </cell>
          <cell r="C59" t="str">
            <v>Caterpillar</v>
          </cell>
          <cell r="D59" t="str">
            <v>CAT-416</v>
          </cell>
          <cell r="E59">
            <v>9.7799999999999994</v>
          </cell>
          <cell r="F59">
            <v>15.95</v>
          </cell>
          <cell r="H59">
            <v>25.73</v>
          </cell>
        </row>
        <row r="60">
          <cell r="A60">
            <v>802033</v>
          </cell>
          <cell r="B60" t="str">
            <v>Conjunto p/ proyección de concreto</v>
          </cell>
          <cell r="C60" t="str">
            <v>Aliva</v>
          </cell>
          <cell r="D60" t="str">
            <v>AL-501</v>
          </cell>
          <cell r="E60">
            <v>31.52</v>
          </cell>
          <cell r="F60">
            <v>51.43</v>
          </cell>
          <cell r="H60">
            <v>82.95</v>
          </cell>
        </row>
        <row r="61">
          <cell r="A61">
            <v>890104</v>
          </cell>
          <cell r="B61" t="str">
            <v>Rodillo compactador p/ concreto 2,3 T</v>
          </cell>
          <cell r="C61" t="str">
            <v>Dynapac</v>
          </cell>
          <cell r="D61" t="str">
            <v>CC-102</v>
          </cell>
          <cell r="E61">
            <v>5.94</v>
          </cell>
          <cell r="F61">
            <v>9.69</v>
          </cell>
          <cell r="H61">
            <v>15.63</v>
          </cell>
        </row>
        <row r="62">
          <cell r="A62">
            <v>858531</v>
          </cell>
          <cell r="B62" t="str">
            <v>Rodillo compactador p/ concreto 12 T</v>
          </cell>
          <cell r="C62" t="str">
            <v>Dynapac</v>
          </cell>
          <cell r="D62" t="str">
            <v>CC-522</v>
          </cell>
          <cell r="E62">
            <v>10.130000000000001</v>
          </cell>
          <cell r="F62">
            <v>16.54</v>
          </cell>
          <cell r="H62">
            <v>26.67</v>
          </cell>
        </row>
        <row r="63">
          <cell r="A63">
            <v>855170</v>
          </cell>
          <cell r="B63" t="str">
            <v>Rodillo compact. vibratório liso 10 T</v>
          </cell>
          <cell r="C63" t="str">
            <v>Dynapac</v>
          </cell>
          <cell r="D63" t="str">
            <v>CA-25 D LISO</v>
          </cell>
          <cell r="E63">
            <v>16.63</v>
          </cell>
          <cell r="F63">
            <v>27.14</v>
          </cell>
          <cell r="H63">
            <v>43.77</v>
          </cell>
        </row>
        <row r="64">
          <cell r="A64">
            <v>855171</v>
          </cell>
          <cell r="B64" t="str">
            <v>Rodillo compact. pata de cabra 10 T</v>
          </cell>
          <cell r="C64" t="str">
            <v>Dynapac</v>
          </cell>
          <cell r="D64" t="str">
            <v>CA-25 PD</v>
          </cell>
          <cell r="E64">
            <v>15.11</v>
          </cell>
          <cell r="F64">
            <v>24.66</v>
          </cell>
          <cell r="H64">
            <v>39.770000000000003</v>
          </cell>
        </row>
        <row r="65">
          <cell r="A65">
            <v>811705</v>
          </cell>
          <cell r="B65" t="str">
            <v>Planta de refrigeracción - 18000 L/h</v>
          </cell>
          <cell r="C65" t="str">
            <v>Trane</v>
          </cell>
          <cell r="D65" t="str">
            <v>Coldcrete-95</v>
          </cell>
          <cell r="E65">
            <v>143.88</v>
          </cell>
          <cell r="F65">
            <v>234.74</v>
          </cell>
          <cell r="H65">
            <v>378.62</v>
          </cell>
        </row>
        <row r="66">
          <cell r="A66">
            <v>800073</v>
          </cell>
          <cell r="B66" t="str">
            <v>Tractor de orugas potencia 175 HP</v>
          </cell>
          <cell r="C66" t="str">
            <v>Caterpillar</v>
          </cell>
          <cell r="D66" t="str">
            <v>CAT-D6</v>
          </cell>
          <cell r="E66">
            <v>31.13</v>
          </cell>
          <cell r="F66">
            <v>50.8</v>
          </cell>
          <cell r="H66">
            <v>81.93</v>
          </cell>
        </row>
        <row r="67">
          <cell r="A67">
            <v>800085</v>
          </cell>
          <cell r="B67" t="str">
            <v>Tractor de orugas potencia 305 HP</v>
          </cell>
          <cell r="C67" t="str">
            <v>Caterpillar</v>
          </cell>
          <cell r="D67" t="str">
            <v>CAT-D8</v>
          </cell>
          <cell r="E67">
            <v>45.33</v>
          </cell>
          <cell r="F67">
            <v>73.95</v>
          </cell>
          <cell r="H67">
            <v>119.28</v>
          </cell>
        </row>
        <row r="68">
          <cell r="A68">
            <v>802045</v>
          </cell>
          <cell r="B68" t="str">
            <v>Tractor sobre ruedas</v>
          </cell>
          <cell r="C68" t="str">
            <v>M. Ferguson</v>
          </cell>
          <cell r="D68" t="str">
            <v>MF 3690 4x4</v>
          </cell>
          <cell r="E68">
            <v>12.05</v>
          </cell>
          <cell r="F68">
            <v>19.649999999999999</v>
          </cell>
          <cell r="H68">
            <v>31.7</v>
          </cell>
        </row>
        <row r="69">
          <cell r="A69">
            <v>808302</v>
          </cell>
          <cell r="B69" t="str">
            <v>Acabadora de concreto</v>
          </cell>
          <cell r="C69" t="str">
            <v>Gomaco</v>
          </cell>
          <cell r="D69" t="str">
            <v>C-450</v>
          </cell>
          <cell r="E69">
            <v>7.93</v>
          </cell>
          <cell r="F69">
            <v>12.94</v>
          </cell>
          <cell r="H69">
            <v>20.87</v>
          </cell>
        </row>
        <row r="71">
          <cell r="A71">
            <v>890017</v>
          </cell>
          <cell r="B71" t="str">
            <v>Mezcladora manual 580 L</v>
          </cell>
          <cell r="C71" t="str">
            <v>CSM</v>
          </cell>
          <cell r="D71" t="str">
            <v>Concreto-580L</v>
          </cell>
          <cell r="E71">
            <v>4.1500000000000004</v>
          </cell>
          <cell r="F71">
            <v>6.77</v>
          </cell>
          <cell r="H71">
            <v>10.92</v>
          </cell>
        </row>
        <row r="72">
          <cell r="A72">
            <v>890001</v>
          </cell>
          <cell r="B72" t="str">
            <v>NT</v>
          </cell>
          <cell r="C72">
            <v>0</v>
          </cell>
          <cell r="D72">
            <v>0</v>
          </cell>
          <cell r="E72">
            <v>5.87</v>
          </cell>
          <cell r="F72">
            <v>9.58</v>
          </cell>
          <cell r="H72">
            <v>15.45</v>
          </cell>
        </row>
        <row r="73">
          <cell r="A73">
            <v>890152</v>
          </cell>
          <cell r="B73" t="str">
            <v>Bomba de inyección</v>
          </cell>
          <cell r="C73" t="str">
            <v>Putzmeister</v>
          </cell>
          <cell r="D73" t="str">
            <v>P-13</v>
          </cell>
          <cell r="E73">
            <v>8.5500000000000007</v>
          </cell>
          <cell r="F73">
            <v>13.95</v>
          </cell>
          <cell r="H73">
            <v>22.5</v>
          </cell>
        </row>
        <row r="74">
          <cell r="A74">
            <v>850360</v>
          </cell>
          <cell r="B74" t="str">
            <v>Bomba de agua 1 hp</v>
          </cell>
          <cell r="C74" t="str">
            <v>Flygt</v>
          </cell>
          <cell r="D74" t="str">
            <v>Sumergible-1 HP</v>
          </cell>
          <cell r="E74">
            <v>1.47</v>
          </cell>
          <cell r="F74">
            <v>2.4</v>
          </cell>
          <cell r="H74">
            <v>3.87</v>
          </cell>
        </row>
        <row r="75">
          <cell r="A75">
            <v>850340</v>
          </cell>
          <cell r="B75" t="str">
            <v>Bomba de agua 8 hp</v>
          </cell>
          <cell r="C75" t="str">
            <v>Flygt</v>
          </cell>
          <cell r="D75" t="str">
            <v>Sumergible-8 HP</v>
          </cell>
          <cell r="E75">
            <v>2.34</v>
          </cell>
          <cell r="F75">
            <v>3.81</v>
          </cell>
          <cell r="H75">
            <v>6.15</v>
          </cell>
        </row>
        <row r="76">
          <cell r="A76">
            <v>890801</v>
          </cell>
          <cell r="B76" t="str">
            <v>Bomba de agua 6 hp</v>
          </cell>
          <cell r="C76" t="str">
            <v>SPV</v>
          </cell>
          <cell r="D76" t="str">
            <v>Sumergible-6 HP</v>
          </cell>
          <cell r="E76">
            <v>2.25</v>
          </cell>
          <cell r="F76">
            <v>3.66</v>
          </cell>
          <cell r="H76">
            <v>5.91</v>
          </cell>
        </row>
        <row r="77">
          <cell r="A77">
            <v>851100</v>
          </cell>
          <cell r="B77" t="str">
            <v>Compactador neumático</v>
          </cell>
          <cell r="C77" t="str">
            <v>Dynapac</v>
          </cell>
          <cell r="D77" t="str">
            <v>CA-20</v>
          </cell>
          <cell r="E77">
            <v>3.17</v>
          </cell>
          <cell r="F77">
            <v>5.17</v>
          </cell>
          <cell r="H77">
            <v>8.34</v>
          </cell>
        </row>
        <row r="78">
          <cell r="A78">
            <v>890051</v>
          </cell>
          <cell r="B78" t="str">
            <v>Conjunto maquin. taller carpinteria</v>
          </cell>
          <cell r="C78" t="str">
            <v>diversos</v>
          </cell>
          <cell r="D78" t="str">
            <v>diversos</v>
          </cell>
          <cell r="E78">
            <v>7.82</v>
          </cell>
          <cell r="F78">
            <v>12.76</v>
          </cell>
          <cell r="H78">
            <v>20.58</v>
          </cell>
        </row>
        <row r="79">
          <cell r="A79">
            <v>890114</v>
          </cell>
          <cell r="B79" t="str">
            <v>Conjunto maquin. taller montaje</v>
          </cell>
          <cell r="C79" t="str">
            <v>diversos</v>
          </cell>
          <cell r="D79" t="str">
            <v>diversos</v>
          </cell>
          <cell r="E79">
            <v>18.239999999999998</v>
          </cell>
          <cell r="F79">
            <v>29.75</v>
          </cell>
          <cell r="H79">
            <v>47.99</v>
          </cell>
        </row>
        <row r="80">
          <cell r="A80">
            <v>890053</v>
          </cell>
          <cell r="B80" t="str">
            <v>Conjunto maquin. taller cabilla</v>
          </cell>
          <cell r="C80" t="str">
            <v>diversos</v>
          </cell>
          <cell r="D80" t="str">
            <v>diversos</v>
          </cell>
          <cell r="E80">
            <v>12.98</v>
          </cell>
          <cell r="F80">
            <v>21.19</v>
          </cell>
          <cell r="H80">
            <v>34.17</v>
          </cell>
        </row>
        <row r="81">
          <cell r="A81">
            <v>890011</v>
          </cell>
          <cell r="B81" t="str">
            <v>Conjunto maquin. taller soldadura</v>
          </cell>
          <cell r="C81" t="str">
            <v>diversos</v>
          </cell>
          <cell r="D81" t="str">
            <v>diversos</v>
          </cell>
          <cell r="E81">
            <v>4.63</v>
          </cell>
          <cell r="F81">
            <v>7.55</v>
          </cell>
          <cell r="H81">
            <v>12.18</v>
          </cell>
        </row>
        <row r="82">
          <cell r="A82">
            <v>890009</v>
          </cell>
          <cell r="B82" t="str">
            <v>Equipo de oxiacetileno</v>
          </cell>
          <cell r="C82" t="str">
            <v>W.Martins</v>
          </cell>
          <cell r="D82" t="str">
            <v>MC-46</v>
          </cell>
          <cell r="E82">
            <v>0.89</v>
          </cell>
          <cell r="F82">
            <v>1.45</v>
          </cell>
          <cell r="H82">
            <v>2.34</v>
          </cell>
        </row>
        <row r="83">
          <cell r="A83" t="str">
            <v>SE0427</v>
          </cell>
          <cell r="B83" t="str">
            <v>Guincho 5 T</v>
          </cell>
          <cell r="C83" t="str">
            <v>Strauss</v>
          </cell>
          <cell r="D83" t="str">
            <v>5 T</v>
          </cell>
          <cell r="E83">
            <v>1.76</v>
          </cell>
          <cell r="F83">
            <v>2.88</v>
          </cell>
          <cell r="H83">
            <v>4.6399999999999997</v>
          </cell>
        </row>
        <row r="84">
          <cell r="A84" t="str">
            <v>SE0444</v>
          </cell>
          <cell r="B84" t="str">
            <v>Martillo</v>
          </cell>
          <cell r="C84" t="str">
            <v>TEX</v>
          </cell>
          <cell r="D84" t="str">
            <v>18 PS</v>
          </cell>
          <cell r="E84">
            <v>2.2400000000000002</v>
          </cell>
          <cell r="F84">
            <v>3.66</v>
          </cell>
          <cell r="H84">
            <v>5.9</v>
          </cell>
        </row>
        <row r="85">
          <cell r="A85">
            <v>890062</v>
          </cell>
          <cell r="B85" t="str">
            <v>Moto sierra</v>
          </cell>
          <cell r="C85" t="str">
            <v>STIHL</v>
          </cell>
          <cell r="D85" t="str">
            <v>051 AV</v>
          </cell>
          <cell r="E85">
            <v>1.99</v>
          </cell>
          <cell r="F85">
            <v>3.25</v>
          </cell>
          <cell r="H85">
            <v>5.24</v>
          </cell>
        </row>
        <row r="86">
          <cell r="A86">
            <v>890012</v>
          </cell>
          <cell r="B86" t="str">
            <v>Perforador manual</v>
          </cell>
          <cell r="C86" t="str">
            <v>Atlas Copco</v>
          </cell>
          <cell r="D86" t="str">
            <v>BBC-17W</v>
          </cell>
          <cell r="E86">
            <v>4.6399999999999997</v>
          </cell>
          <cell r="F86">
            <v>7.56</v>
          </cell>
          <cell r="H86">
            <v>12.2</v>
          </cell>
        </row>
        <row r="87">
          <cell r="A87" t="str">
            <v>SE0713</v>
          </cell>
          <cell r="B87" t="str">
            <v>Equipo de rotopercusión</v>
          </cell>
          <cell r="C87" t="str">
            <v>PW</v>
          </cell>
          <cell r="D87" t="str">
            <v>PW-5000/PW-131LS</v>
          </cell>
          <cell r="E87">
            <v>39.9</v>
          </cell>
          <cell r="F87">
            <v>65.099999999999994</v>
          </cell>
          <cell r="H87">
            <v>105</v>
          </cell>
        </row>
        <row r="88">
          <cell r="A88">
            <v>890129</v>
          </cell>
          <cell r="B88" t="str">
            <v>NT</v>
          </cell>
          <cell r="C88">
            <v>0</v>
          </cell>
          <cell r="D88">
            <v>0</v>
          </cell>
          <cell r="E88">
            <v>1.88</v>
          </cell>
          <cell r="F88">
            <v>3.07</v>
          </cell>
          <cell r="H88">
            <v>4.95</v>
          </cell>
        </row>
        <row r="89">
          <cell r="A89">
            <v>890119</v>
          </cell>
          <cell r="B89" t="str">
            <v>NT</v>
          </cell>
          <cell r="C89">
            <v>0</v>
          </cell>
          <cell r="D89">
            <v>0</v>
          </cell>
          <cell r="E89">
            <v>1.71</v>
          </cell>
          <cell r="F89">
            <v>2.79</v>
          </cell>
          <cell r="H89">
            <v>4.5</v>
          </cell>
        </row>
      </sheetData>
      <sheetData sheetId="2">
        <row r="1">
          <cell r="B1" t="str">
            <v>INSUMOS - MATERIAIS</v>
          </cell>
        </row>
        <row r="3">
          <cell r="A3" t="str">
            <v>MATERIAIS</v>
          </cell>
        </row>
        <row r="4">
          <cell r="A4" t="str">
            <v>CÓDIGO</v>
          </cell>
          <cell r="B4" t="str">
            <v>DESCRIÇÃO</v>
          </cell>
          <cell r="C4" t="str">
            <v>UNIDADE</v>
          </cell>
          <cell r="D4" t="str">
            <v>TARIFA/HORA</v>
          </cell>
          <cell r="G4" t="str">
            <v>CUSTO</v>
          </cell>
        </row>
        <row r="5">
          <cell r="D5" t="str">
            <v>C.N.</v>
          </cell>
          <cell r="E5" t="str">
            <v>C.E.</v>
          </cell>
          <cell r="G5" t="str">
            <v>US$</v>
          </cell>
        </row>
        <row r="6">
          <cell r="A6" t="str">
            <v xml:space="preserve"> </v>
          </cell>
        </row>
        <row r="7">
          <cell r="A7" t="str">
            <v>TESTE</v>
          </cell>
          <cell r="B7" t="str">
            <v>DESCRIÇÃO MAT</v>
          </cell>
          <cell r="C7" t="str">
            <v>UNID M</v>
          </cell>
          <cell r="D7">
            <v>3</v>
          </cell>
          <cell r="E7">
            <v>4</v>
          </cell>
          <cell r="G7">
            <v>3</v>
          </cell>
        </row>
        <row r="9">
          <cell r="A9">
            <v>317012</v>
          </cell>
          <cell r="B9" t="str">
            <v>Acero de refuerzo fy=240 MPa</v>
          </cell>
          <cell r="C9" t="str">
            <v>kg</v>
          </cell>
          <cell r="D9">
            <v>0.78</v>
          </cell>
          <cell r="E9">
            <v>0</v>
          </cell>
          <cell r="G9">
            <v>0.78</v>
          </cell>
        </row>
        <row r="10">
          <cell r="A10">
            <v>349032</v>
          </cell>
          <cell r="B10" t="str">
            <v>Acero de refuerzo fy=240 MPa</v>
          </cell>
          <cell r="C10" t="str">
            <v>t</v>
          </cell>
          <cell r="D10">
            <v>781.55</v>
          </cell>
          <cell r="E10">
            <v>0</v>
          </cell>
          <cell r="G10">
            <v>781.55</v>
          </cell>
        </row>
        <row r="11">
          <cell r="A11">
            <v>270394</v>
          </cell>
          <cell r="B11" t="str">
            <v>Acero de refuerzo fy=420 MPa</v>
          </cell>
          <cell r="C11" t="str">
            <v>t</v>
          </cell>
          <cell r="D11">
            <v>781.55</v>
          </cell>
          <cell r="E11">
            <v>0</v>
          </cell>
          <cell r="G11">
            <v>781.55</v>
          </cell>
        </row>
        <row r="12">
          <cell r="A12">
            <v>368253</v>
          </cell>
          <cell r="B12" t="str">
            <v>Acero de refuerzo fy=420 MPa</v>
          </cell>
          <cell r="C12" t="str">
            <v>kg</v>
          </cell>
          <cell r="D12">
            <v>0.78</v>
          </cell>
          <cell r="E12">
            <v>0</v>
          </cell>
          <cell r="G12">
            <v>0.78</v>
          </cell>
        </row>
        <row r="13">
          <cell r="A13">
            <v>376575</v>
          </cell>
          <cell r="B13" t="str">
            <v>Cables de acero de alta resistencia</v>
          </cell>
          <cell r="C13" t="str">
            <v>kg</v>
          </cell>
          <cell r="D13">
            <v>1.38</v>
          </cell>
          <cell r="E13">
            <v>0</v>
          </cell>
          <cell r="G13">
            <v>1.38</v>
          </cell>
        </row>
        <row r="14">
          <cell r="A14">
            <v>340884</v>
          </cell>
          <cell r="B14" t="str">
            <v>Acoplamiento para acero helicoidal d=4"</v>
          </cell>
          <cell r="C14" t="str">
            <v>un</v>
          </cell>
          <cell r="D14">
            <v>0</v>
          </cell>
          <cell r="E14">
            <v>20.93</v>
          </cell>
          <cell r="G14">
            <v>20.93</v>
          </cell>
        </row>
        <row r="15">
          <cell r="A15">
            <v>63850</v>
          </cell>
          <cell r="B15" t="str">
            <v>X</v>
          </cell>
          <cell r="C15" t="str">
            <v>kg</v>
          </cell>
          <cell r="D15">
            <v>0</v>
          </cell>
          <cell r="E15">
            <v>15.68</v>
          </cell>
          <cell r="G15">
            <v>15.68</v>
          </cell>
        </row>
        <row r="16">
          <cell r="A16">
            <v>361480</v>
          </cell>
          <cell r="B16" t="str">
            <v>Aditivo incorporador de aire</v>
          </cell>
          <cell r="C16" t="str">
            <v>kg</v>
          </cell>
          <cell r="D16">
            <v>0</v>
          </cell>
          <cell r="E16">
            <v>0.83</v>
          </cell>
          <cell r="G16">
            <v>0.83</v>
          </cell>
        </row>
        <row r="17">
          <cell r="A17">
            <v>329325</v>
          </cell>
          <cell r="B17" t="str">
            <v>Aditivo acelerante para concreto lanzado</v>
          </cell>
          <cell r="C17" t="str">
            <v>kg</v>
          </cell>
          <cell r="D17">
            <v>0</v>
          </cell>
          <cell r="E17">
            <v>1.05</v>
          </cell>
          <cell r="G17">
            <v>1.05</v>
          </cell>
        </row>
        <row r="18">
          <cell r="A18">
            <v>303011</v>
          </cell>
          <cell r="B18" t="str">
            <v>Aditivo plastificante de fraguado normal</v>
          </cell>
          <cell r="C18" t="str">
            <v>kg</v>
          </cell>
          <cell r="D18">
            <v>0</v>
          </cell>
          <cell r="E18">
            <v>0.96</v>
          </cell>
          <cell r="G18">
            <v>0.96</v>
          </cell>
        </row>
        <row r="19">
          <cell r="A19">
            <v>423194</v>
          </cell>
          <cell r="B19" t="str">
            <v>Aditivo plastificante - retardante</v>
          </cell>
          <cell r="C19" t="str">
            <v>kg</v>
          </cell>
          <cell r="D19">
            <v>0</v>
          </cell>
          <cell r="E19">
            <v>0.75</v>
          </cell>
          <cell r="G19">
            <v>0.75</v>
          </cell>
        </row>
        <row r="20">
          <cell r="A20">
            <v>422886</v>
          </cell>
          <cell r="B20" t="str">
            <v xml:space="preserve">Adhesivo Sikadur 31 </v>
          </cell>
          <cell r="C20" t="str">
            <v>kg</v>
          </cell>
          <cell r="D20">
            <v>0</v>
          </cell>
          <cell r="E20">
            <v>15.68</v>
          </cell>
          <cell r="G20">
            <v>15.68</v>
          </cell>
        </row>
        <row r="21">
          <cell r="A21">
            <v>379441</v>
          </cell>
          <cell r="B21" t="str">
            <v>Adhesivo Sikadur 32</v>
          </cell>
          <cell r="C21" t="str">
            <v>kg</v>
          </cell>
          <cell r="D21">
            <v>0</v>
          </cell>
          <cell r="E21">
            <v>19.79</v>
          </cell>
          <cell r="G21">
            <v>19.79</v>
          </cell>
        </row>
        <row r="22">
          <cell r="A22">
            <v>156209</v>
          </cell>
          <cell r="B22" t="str">
            <v>Aditivo Sikaflex 1A</v>
          </cell>
          <cell r="C22" t="str">
            <v>kg</v>
          </cell>
          <cell r="D22">
            <v>8.23</v>
          </cell>
          <cell r="E22">
            <v>0</v>
          </cell>
          <cell r="G22">
            <v>8.23</v>
          </cell>
        </row>
        <row r="23">
          <cell r="A23">
            <v>422888</v>
          </cell>
          <cell r="B23" t="str">
            <v>Aditivo Sikafloor 40</v>
          </cell>
          <cell r="C23" t="str">
            <v>kg</v>
          </cell>
          <cell r="D23">
            <v>0.32</v>
          </cell>
          <cell r="E23">
            <v>0</v>
          </cell>
          <cell r="G23">
            <v>0.32</v>
          </cell>
        </row>
        <row r="24">
          <cell r="A24">
            <v>939789</v>
          </cell>
          <cell r="B24" t="str">
            <v>Aditivo Sikagrout</v>
          </cell>
          <cell r="C24" t="str">
            <v>kg</v>
          </cell>
          <cell r="D24">
            <v>0</v>
          </cell>
          <cell r="E24">
            <v>0.92</v>
          </cell>
          <cell r="G24">
            <v>0.92</v>
          </cell>
        </row>
        <row r="25">
          <cell r="A25">
            <v>422889</v>
          </cell>
          <cell r="B25" t="str">
            <v>Aditivo Sikaguard-HT</v>
          </cell>
          <cell r="C25" t="str">
            <v>kg</v>
          </cell>
          <cell r="D25">
            <v>0</v>
          </cell>
          <cell r="E25">
            <v>14.28</v>
          </cell>
          <cell r="G25">
            <v>14.28</v>
          </cell>
        </row>
        <row r="26">
          <cell r="A26">
            <v>411019</v>
          </cell>
          <cell r="B26" t="str">
            <v>Anclaje HILTI ø=10 mm</v>
          </cell>
          <cell r="C26" t="str">
            <v>un</v>
          </cell>
          <cell r="D26">
            <v>0</v>
          </cell>
          <cell r="E26">
            <v>0.5</v>
          </cell>
          <cell r="G26">
            <v>0.5</v>
          </cell>
        </row>
        <row r="27">
          <cell r="A27">
            <v>385355</v>
          </cell>
          <cell r="B27" t="str">
            <v>Alambre galvanizado nº 18</v>
          </cell>
          <cell r="C27" t="str">
            <v>kg</v>
          </cell>
          <cell r="D27">
            <v>1.64</v>
          </cell>
          <cell r="E27">
            <v>0</v>
          </cell>
          <cell r="G27">
            <v>1.64</v>
          </cell>
        </row>
        <row r="28">
          <cell r="A28">
            <v>317015</v>
          </cell>
          <cell r="B28" t="str">
            <v>Alambre recocido nº 18</v>
          </cell>
          <cell r="C28" t="str">
            <v>kg</v>
          </cell>
          <cell r="D28">
            <v>1.1499999999999999</v>
          </cell>
          <cell r="E28">
            <v>0</v>
          </cell>
          <cell r="G28">
            <v>1.1499999999999999</v>
          </cell>
        </row>
        <row r="29">
          <cell r="A29">
            <v>422190</v>
          </cell>
          <cell r="B29" t="str">
            <v>Arandela biselada</v>
          </cell>
          <cell r="C29" t="str">
            <v>un</v>
          </cell>
          <cell r="D29">
            <v>1.2</v>
          </cell>
          <cell r="E29">
            <v>0</v>
          </cell>
          <cell r="G29">
            <v>1.2</v>
          </cell>
        </row>
        <row r="30">
          <cell r="A30">
            <v>422189</v>
          </cell>
          <cell r="B30" t="str">
            <v>Arandela plana</v>
          </cell>
          <cell r="C30" t="str">
            <v>un</v>
          </cell>
          <cell r="D30">
            <v>1.2</v>
          </cell>
          <cell r="E30">
            <v>0</v>
          </cell>
          <cell r="G30">
            <v>1.2</v>
          </cell>
        </row>
        <row r="31">
          <cell r="A31">
            <v>411509</v>
          </cell>
          <cell r="B31" t="str">
            <v xml:space="preserve">Asfálto diluído CR-250 </v>
          </cell>
          <cell r="C31" t="str">
            <v>t</v>
          </cell>
          <cell r="D31">
            <v>240</v>
          </cell>
          <cell r="E31">
            <v>0</v>
          </cell>
          <cell r="G31">
            <v>240</v>
          </cell>
        </row>
        <row r="32">
          <cell r="A32">
            <v>411020</v>
          </cell>
          <cell r="B32" t="str">
            <v>Banda de Hypalon e=8 mm</v>
          </cell>
          <cell r="C32" t="str">
            <v>m2</v>
          </cell>
          <cell r="D32">
            <v>80.08</v>
          </cell>
          <cell r="E32">
            <v>0</v>
          </cell>
          <cell r="G32">
            <v>80.08</v>
          </cell>
        </row>
        <row r="33">
          <cell r="A33">
            <v>353114</v>
          </cell>
          <cell r="B33" t="str">
            <v>Banda de PVC e=6 mm</v>
          </cell>
          <cell r="C33" t="str">
            <v>m2</v>
          </cell>
          <cell r="D33">
            <v>36</v>
          </cell>
          <cell r="E33">
            <v>0</v>
          </cell>
          <cell r="G33">
            <v>36</v>
          </cell>
        </row>
        <row r="34">
          <cell r="A34">
            <v>380768</v>
          </cell>
          <cell r="B34" t="str">
            <v>Bulbo de neopreno e=12 mm x 45 mm</v>
          </cell>
          <cell r="C34" t="str">
            <v>m</v>
          </cell>
          <cell r="D34">
            <v>0</v>
          </cell>
          <cell r="E34">
            <v>8.24</v>
          </cell>
          <cell r="G34">
            <v>8.24</v>
          </cell>
        </row>
        <row r="35">
          <cell r="A35">
            <v>370740</v>
          </cell>
          <cell r="B35" t="str">
            <v>Bentonita</v>
          </cell>
          <cell r="C35" t="str">
            <v>kg</v>
          </cell>
          <cell r="D35">
            <v>0.14000000000000001</v>
          </cell>
          <cell r="E35">
            <v>0</v>
          </cell>
          <cell r="G35">
            <v>0.14000000000000001</v>
          </cell>
        </row>
        <row r="36">
          <cell r="A36">
            <v>375598</v>
          </cell>
          <cell r="B36" t="str">
            <v>Bit de botones R32 58 mm 2 1/4"</v>
          </cell>
          <cell r="C36" t="str">
            <v>un</v>
          </cell>
          <cell r="D36">
            <v>0</v>
          </cell>
          <cell r="E36">
            <v>196.34</v>
          </cell>
          <cell r="G36">
            <v>196.34</v>
          </cell>
        </row>
        <row r="37">
          <cell r="A37">
            <v>356064</v>
          </cell>
          <cell r="B37" t="str">
            <v>Bit de botones T38 64 mm 2 1/2"</v>
          </cell>
          <cell r="C37" t="str">
            <v>un</v>
          </cell>
          <cell r="D37">
            <v>0</v>
          </cell>
          <cell r="E37">
            <v>177.81</v>
          </cell>
          <cell r="G37">
            <v>177.81</v>
          </cell>
        </row>
        <row r="38">
          <cell r="A38">
            <v>374913</v>
          </cell>
          <cell r="B38" t="str">
            <v>Bit de botones T38 76 mm 3"</v>
          </cell>
          <cell r="C38" t="str">
            <v>un</v>
          </cell>
          <cell r="D38">
            <v>0</v>
          </cell>
          <cell r="E38">
            <v>232.86</v>
          </cell>
          <cell r="G38">
            <v>232.86</v>
          </cell>
        </row>
        <row r="39">
          <cell r="A39">
            <v>399374</v>
          </cell>
          <cell r="B39" t="str">
            <v>Bit de botones T45 100 mm 4"</v>
          </cell>
          <cell r="C39" t="str">
            <v>un</v>
          </cell>
          <cell r="D39">
            <v>0</v>
          </cell>
          <cell r="E39">
            <v>309</v>
          </cell>
          <cell r="G39">
            <v>309</v>
          </cell>
        </row>
        <row r="40">
          <cell r="A40">
            <v>310461</v>
          </cell>
          <cell r="B40" t="str">
            <v>X</v>
          </cell>
          <cell r="C40" t="str">
            <v>m3</v>
          </cell>
          <cell r="D40">
            <v>24.1</v>
          </cell>
          <cell r="E40">
            <v>0</v>
          </cell>
          <cell r="G40">
            <v>24.1</v>
          </cell>
        </row>
        <row r="41">
          <cell r="A41">
            <v>382510</v>
          </cell>
          <cell r="B41" t="str">
            <v>Broca integral 7/8" x 2,00 m-38 mm</v>
          </cell>
          <cell r="C41" t="str">
            <v>un</v>
          </cell>
          <cell r="D41">
            <v>0</v>
          </cell>
          <cell r="E41">
            <v>97.5</v>
          </cell>
          <cell r="G41">
            <v>97.5</v>
          </cell>
        </row>
        <row r="42">
          <cell r="A42">
            <v>411649</v>
          </cell>
          <cell r="B42" t="str">
            <v>Cable de acero  e=3/4"</v>
          </cell>
          <cell r="C42" t="str">
            <v>m</v>
          </cell>
          <cell r="D42">
            <v>4.1399999999999997</v>
          </cell>
          <cell r="E42">
            <v>0</v>
          </cell>
          <cell r="G42">
            <v>4.1399999999999997</v>
          </cell>
        </row>
        <row r="43">
          <cell r="A43">
            <v>376303</v>
          </cell>
          <cell r="B43" t="str">
            <v>Cable de acero e=5/16"</v>
          </cell>
          <cell r="C43" t="str">
            <v>m</v>
          </cell>
          <cell r="D43">
            <v>0.34</v>
          </cell>
          <cell r="E43">
            <v>0</v>
          </cell>
          <cell r="G43">
            <v>0.34</v>
          </cell>
        </row>
        <row r="44">
          <cell r="A44">
            <v>379839</v>
          </cell>
          <cell r="B44" t="str">
            <v>Cable de cobre desnudo  ø=35 mm</v>
          </cell>
          <cell r="C44" t="str">
            <v>m</v>
          </cell>
          <cell r="D44">
            <v>4.3600000000000003</v>
          </cell>
          <cell r="E44">
            <v>0</v>
          </cell>
          <cell r="G44">
            <v>4.3600000000000003</v>
          </cell>
        </row>
        <row r="45">
          <cell r="A45">
            <v>379840</v>
          </cell>
          <cell r="B45" t="str">
            <v>Cable de cobre desnudo  ø=95 mm</v>
          </cell>
          <cell r="C45" t="str">
            <v>m</v>
          </cell>
          <cell r="D45">
            <v>11.52</v>
          </cell>
          <cell r="E45">
            <v>0</v>
          </cell>
          <cell r="G45">
            <v>11.52</v>
          </cell>
        </row>
        <row r="46">
          <cell r="A46">
            <v>383348</v>
          </cell>
          <cell r="B46" t="str">
            <v xml:space="preserve">Cable de cobre 0,75/1 KV  1 x 150 mm² </v>
          </cell>
          <cell r="C46" t="str">
            <v>m</v>
          </cell>
          <cell r="D46">
            <v>0</v>
          </cell>
          <cell r="E46">
            <v>11.64</v>
          </cell>
          <cell r="G46">
            <v>11.64</v>
          </cell>
        </row>
        <row r="47">
          <cell r="A47">
            <v>383683</v>
          </cell>
          <cell r="B47" t="str">
            <v xml:space="preserve">Cable de cobre 0,75/1 KV  2 x 150 mm² </v>
          </cell>
          <cell r="C47" t="str">
            <v>m</v>
          </cell>
          <cell r="D47">
            <v>0</v>
          </cell>
          <cell r="E47">
            <v>35.25</v>
          </cell>
          <cell r="G47">
            <v>35.25</v>
          </cell>
        </row>
        <row r="48">
          <cell r="A48">
            <v>411053</v>
          </cell>
          <cell r="B48" t="str">
            <v xml:space="preserve">Cable de cobre 0,75/1 KV  3 x 150 mm² </v>
          </cell>
          <cell r="C48" t="str">
            <v>m</v>
          </cell>
          <cell r="D48">
            <v>0</v>
          </cell>
          <cell r="E48">
            <v>40.92</v>
          </cell>
          <cell r="G48">
            <v>40.92</v>
          </cell>
        </row>
        <row r="49">
          <cell r="A49">
            <v>411054</v>
          </cell>
          <cell r="B49" t="str">
            <v xml:space="preserve">Cable de cobre 0,75/1 KV  3 x 240 mm² </v>
          </cell>
          <cell r="C49" t="str">
            <v>m</v>
          </cell>
          <cell r="D49">
            <v>0</v>
          </cell>
          <cell r="E49">
            <v>58.92</v>
          </cell>
          <cell r="G49">
            <v>58.92</v>
          </cell>
        </row>
        <row r="50">
          <cell r="A50">
            <v>383684</v>
          </cell>
          <cell r="B50" t="str">
            <v xml:space="preserve">Cable de cobre 0,75/1 KV  4 x 150 mm² </v>
          </cell>
          <cell r="C50" t="str">
            <v>m</v>
          </cell>
          <cell r="D50">
            <v>0</v>
          </cell>
          <cell r="E50">
            <v>52.91</v>
          </cell>
          <cell r="G50">
            <v>52.91</v>
          </cell>
        </row>
        <row r="51">
          <cell r="A51">
            <v>383679</v>
          </cell>
          <cell r="B51" t="str">
            <v xml:space="preserve">Cable de cobre Fisefix 8,7/15 KV 1 x 25 mm² </v>
          </cell>
          <cell r="C51" t="str">
            <v>m</v>
          </cell>
          <cell r="D51">
            <v>0</v>
          </cell>
          <cell r="E51">
            <v>10.5</v>
          </cell>
          <cell r="G51">
            <v>10.5</v>
          </cell>
        </row>
        <row r="52">
          <cell r="A52">
            <v>397502</v>
          </cell>
          <cell r="B52" t="str">
            <v>Cable de cobre flexible 750V x 4" x 10 mm²</v>
          </cell>
          <cell r="C52" t="str">
            <v>m</v>
          </cell>
          <cell r="D52">
            <v>0</v>
          </cell>
          <cell r="E52">
            <v>5.48</v>
          </cell>
          <cell r="G52">
            <v>5.48</v>
          </cell>
        </row>
        <row r="53">
          <cell r="A53">
            <v>397503</v>
          </cell>
          <cell r="B53" t="str">
            <v>Cable de cobre flexible 750V x 4" x 16 mm²</v>
          </cell>
          <cell r="C53" t="str">
            <v>m</v>
          </cell>
          <cell r="D53">
            <v>0</v>
          </cell>
          <cell r="E53">
            <v>8.15</v>
          </cell>
          <cell r="G53">
            <v>8.15</v>
          </cell>
        </row>
        <row r="54">
          <cell r="A54">
            <v>383652</v>
          </cell>
          <cell r="B54" t="str">
            <v xml:space="preserve">Cable de cobre 750 V 4 x  6 mm² </v>
          </cell>
          <cell r="C54" t="str">
            <v>m</v>
          </cell>
          <cell r="D54">
            <v>0</v>
          </cell>
          <cell r="E54">
            <v>3.65</v>
          </cell>
          <cell r="G54">
            <v>3.65</v>
          </cell>
        </row>
        <row r="55">
          <cell r="A55">
            <v>383651</v>
          </cell>
          <cell r="B55" t="str">
            <v xml:space="preserve">Cable de cobre 750 V 4 x 10 mm² </v>
          </cell>
          <cell r="C55" t="str">
            <v>m</v>
          </cell>
          <cell r="D55">
            <v>0</v>
          </cell>
          <cell r="E55">
            <v>5.94</v>
          </cell>
          <cell r="G55">
            <v>5.94</v>
          </cell>
        </row>
        <row r="56">
          <cell r="A56">
            <v>383650</v>
          </cell>
          <cell r="B56" t="str">
            <v xml:space="preserve">Cable de cobre 750 V 4 x 16 mm² </v>
          </cell>
          <cell r="C56" t="str">
            <v>m</v>
          </cell>
          <cell r="D56">
            <v>0</v>
          </cell>
          <cell r="E56">
            <v>9.2100000000000009</v>
          </cell>
          <cell r="G56">
            <v>9.2100000000000009</v>
          </cell>
        </row>
        <row r="57">
          <cell r="A57">
            <v>383648</v>
          </cell>
          <cell r="B57" t="str">
            <v xml:space="preserve">Cable de cobre 750 V 4 x 25 mm² </v>
          </cell>
          <cell r="C57" t="str">
            <v>m</v>
          </cell>
          <cell r="D57">
            <v>0</v>
          </cell>
          <cell r="E57">
            <v>13.98</v>
          </cell>
          <cell r="G57">
            <v>13.98</v>
          </cell>
        </row>
        <row r="58">
          <cell r="A58">
            <v>372630</v>
          </cell>
          <cell r="B58" t="str">
            <v>Cuneta metálica para lanzamiento de concreto</v>
          </cell>
          <cell r="C58" t="str">
            <v>un</v>
          </cell>
          <cell r="D58">
            <v>117.76</v>
          </cell>
          <cell r="E58">
            <v>0</v>
          </cell>
          <cell r="G58">
            <v>117.76</v>
          </cell>
        </row>
        <row r="59">
          <cell r="A59">
            <v>411510</v>
          </cell>
          <cell r="B59" t="str">
            <v>Arco metálico-perfil W 6x25</v>
          </cell>
          <cell r="C59" t="str">
            <v>kg</v>
          </cell>
          <cell r="D59">
            <v>0.86</v>
          </cell>
          <cell r="E59">
            <v>1.29</v>
          </cell>
          <cell r="G59">
            <v>2.15</v>
          </cell>
        </row>
        <row r="60">
          <cell r="A60">
            <v>368255</v>
          </cell>
          <cell r="B60" t="str">
            <v>X</v>
          </cell>
          <cell r="C60" t="str">
            <v>m</v>
          </cell>
          <cell r="D60">
            <v>7.56</v>
          </cell>
          <cell r="E60">
            <v>0</v>
          </cell>
          <cell r="G60">
            <v>7.56</v>
          </cell>
        </row>
        <row r="61">
          <cell r="A61">
            <v>380156</v>
          </cell>
          <cell r="B61" t="str">
            <v>X</v>
          </cell>
          <cell r="C61" t="str">
            <v>m</v>
          </cell>
          <cell r="D61">
            <v>10.72</v>
          </cell>
          <cell r="E61">
            <v>0</v>
          </cell>
          <cell r="G61">
            <v>10.72</v>
          </cell>
        </row>
        <row r="62">
          <cell r="A62">
            <v>317234</v>
          </cell>
          <cell r="B62" t="str">
            <v>X</v>
          </cell>
          <cell r="C62" t="str">
            <v>m</v>
          </cell>
          <cell r="D62">
            <v>13.86</v>
          </cell>
          <cell r="E62">
            <v>0</v>
          </cell>
          <cell r="G62">
            <v>13.86</v>
          </cell>
        </row>
        <row r="63">
          <cell r="A63">
            <v>376579</v>
          </cell>
          <cell r="B63" t="str">
            <v>Cartucho de resina epoxica de fraguado lento</v>
          </cell>
          <cell r="C63" t="str">
            <v>un</v>
          </cell>
          <cell r="D63">
            <v>2.5099999999999998</v>
          </cell>
          <cell r="E63">
            <v>0</v>
          </cell>
          <cell r="G63">
            <v>2.5099999999999998</v>
          </cell>
        </row>
        <row r="64">
          <cell r="A64">
            <v>376578</v>
          </cell>
          <cell r="B64" t="str">
            <v>Cartucho de resina epoxica de fraguado rápido</v>
          </cell>
          <cell r="C64" t="str">
            <v>un</v>
          </cell>
          <cell r="D64">
            <v>2.5099999999999998</v>
          </cell>
          <cell r="E64">
            <v>0</v>
          </cell>
          <cell r="G64">
            <v>2.5099999999999998</v>
          </cell>
        </row>
        <row r="65">
          <cell r="A65">
            <v>376548</v>
          </cell>
          <cell r="B65" t="str">
            <v>Lámina de cobre</v>
          </cell>
          <cell r="C65" t="str">
            <v>m2</v>
          </cell>
          <cell r="D65">
            <v>181.75</v>
          </cell>
          <cell r="E65">
            <v>0</v>
          </cell>
          <cell r="G65">
            <v>181.75</v>
          </cell>
        </row>
        <row r="66">
          <cell r="A66">
            <v>317023</v>
          </cell>
          <cell r="B66" t="str">
            <v>Lámina metálica</v>
          </cell>
          <cell r="C66" t="str">
            <v>kg</v>
          </cell>
          <cell r="D66">
            <v>1.19</v>
          </cell>
          <cell r="E66">
            <v>0</v>
          </cell>
          <cell r="G66">
            <v>1.19</v>
          </cell>
        </row>
        <row r="67">
          <cell r="A67">
            <v>378172</v>
          </cell>
          <cell r="B67" t="str">
            <v>Cilindro de borracha  ø=12 mm</v>
          </cell>
          <cell r="C67" t="str">
            <v>m</v>
          </cell>
          <cell r="D67">
            <v>1.1299999999999999</v>
          </cell>
          <cell r="E67">
            <v>0</v>
          </cell>
          <cell r="G67">
            <v>1.1299999999999999</v>
          </cell>
        </row>
        <row r="68">
          <cell r="A68">
            <v>337907</v>
          </cell>
          <cell r="B68" t="str">
            <v>Cemento tipo I</v>
          </cell>
          <cell r="C68" t="str">
            <v>t</v>
          </cell>
          <cell r="D68">
            <v>164.22</v>
          </cell>
          <cell r="E68">
            <v>0</v>
          </cell>
          <cell r="G68">
            <v>164.22</v>
          </cell>
        </row>
        <row r="69">
          <cell r="A69">
            <v>368675</v>
          </cell>
          <cell r="B69" t="str">
            <v>Cemento tipo I</v>
          </cell>
          <cell r="C69" t="str">
            <v>kg</v>
          </cell>
          <cell r="D69">
            <v>0.17</v>
          </cell>
          <cell r="E69">
            <v>0</v>
          </cell>
          <cell r="G69">
            <v>0.17</v>
          </cell>
        </row>
        <row r="70">
          <cell r="A70">
            <v>395949</v>
          </cell>
          <cell r="B70" t="str">
            <v>Cemento tipo III</v>
          </cell>
          <cell r="C70" t="str">
            <v>kg</v>
          </cell>
          <cell r="D70">
            <v>0.15</v>
          </cell>
          <cell r="E70">
            <v>0</v>
          </cell>
          <cell r="G70">
            <v>0.15</v>
          </cell>
        </row>
        <row r="71">
          <cell r="A71">
            <v>376550</v>
          </cell>
          <cell r="B71" t="str">
            <v>Ceniza volante</v>
          </cell>
          <cell r="C71" t="str">
            <v>kg</v>
          </cell>
          <cell r="D71">
            <v>0.43</v>
          </cell>
          <cell r="E71">
            <v>0</v>
          </cell>
          <cell r="G71">
            <v>0.43</v>
          </cell>
        </row>
        <row r="72">
          <cell r="A72">
            <v>326384</v>
          </cell>
          <cell r="B72" t="str">
            <v>Madera para encofrado tratada e=18mm</v>
          </cell>
          <cell r="C72" t="str">
            <v>m2</v>
          </cell>
          <cell r="D72">
            <v>17.11</v>
          </cell>
          <cell r="E72">
            <v>0</v>
          </cell>
          <cell r="G72">
            <v>17.11</v>
          </cell>
        </row>
        <row r="73">
          <cell r="A73">
            <v>319028</v>
          </cell>
          <cell r="B73" t="str">
            <v>Madera para encofrado e=10mm</v>
          </cell>
          <cell r="C73" t="str">
            <v>m2</v>
          </cell>
          <cell r="D73">
            <v>6.64</v>
          </cell>
          <cell r="E73">
            <v>0</v>
          </cell>
          <cell r="G73">
            <v>6.64</v>
          </cell>
        </row>
        <row r="74">
          <cell r="A74">
            <v>320838</v>
          </cell>
          <cell r="B74" t="str">
            <v>Madera para encofrado e=12mm</v>
          </cell>
          <cell r="C74" t="str">
            <v>m2</v>
          </cell>
          <cell r="D74">
            <v>8.08</v>
          </cell>
          <cell r="E74">
            <v>0</v>
          </cell>
          <cell r="G74">
            <v>8.08</v>
          </cell>
        </row>
        <row r="75">
          <cell r="A75">
            <v>319029</v>
          </cell>
          <cell r="B75" t="str">
            <v>Madera para encofrado e=15mm</v>
          </cell>
          <cell r="C75" t="str">
            <v>m2</v>
          </cell>
          <cell r="D75">
            <v>10.4</v>
          </cell>
          <cell r="E75">
            <v>0</v>
          </cell>
          <cell r="G75">
            <v>10.4</v>
          </cell>
        </row>
        <row r="76">
          <cell r="A76">
            <v>383643</v>
          </cell>
          <cell r="B76" t="str">
            <v>Tubería PVC para electricidad ø=2"</v>
          </cell>
          <cell r="C76" t="str">
            <v>m</v>
          </cell>
          <cell r="D76">
            <v>2.94</v>
          </cell>
          <cell r="E76">
            <v>0</v>
          </cell>
          <cell r="G76">
            <v>2.94</v>
          </cell>
        </row>
        <row r="77">
          <cell r="A77">
            <v>63528</v>
          </cell>
          <cell r="B77" t="str">
            <v>Emulsión asfáltica CRR-2</v>
          </cell>
          <cell r="C77" t="str">
            <v>t</v>
          </cell>
          <cell r="D77">
            <v>192</v>
          </cell>
          <cell r="E77">
            <v>0</v>
          </cell>
          <cell r="G77">
            <v>192</v>
          </cell>
        </row>
        <row r="78">
          <cell r="A78">
            <v>321214</v>
          </cell>
          <cell r="B78" t="str">
            <v>Estructura metálica</v>
          </cell>
          <cell r="C78" t="str">
            <v>kg</v>
          </cell>
          <cell r="D78">
            <v>0.7</v>
          </cell>
          <cell r="E78">
            <v>1.04</v>
          </cell>
          <cell r="G78">
            <v>1.74</v>
          </cell>
        </row>
        <row r="79">
          <cell r="A79">
            <v>338348</v>
          </cell>
          <cell r="B79" t="str">
            <v>Fibras metálicas Dramix RC65/35 BN</v>
          </cell>
          <cell r="C79" t="str">
            <v>kg</v>
          </cell>
          <cell r="D79">
            <v>2.84</v>
          </cell>
          <cell r="E79">
            <v>0</v>
          </cell>
          <cell r="G79">
            <v>2.84</v>
          </cell>
        </row>
        <row r="80">
          <cell r="A80">
            <v>310498</v>
          </cell>
          <cell r="B80" t="str">
            <v>Encofrado industrializado-curvo</v>
          </cell>
          <cell r="C80" t="str">
            <v>m2</v>
          </cell>
          <cell r="D80">
            <v>0</v>
          </cell>
          <cell r="E80">
            <v>14.03</v>
          </cell>
          <cell r="G80">
            <v>14.03</v>
          </cell>
        </row>
        <row r="81">
          <cell r="A81">
            <v>338344</v>
          </cell>
          <cell r="B81" t="str">
            <v>Encofrado industrializado-plano</v>
          </cell>
          <cell r="C81" t="str">
            <v>m2</v>
          </cell>
          <cell r="D81">
            <v>0</v>
          </cell>
          <cell r="E81">
            <v>8.7799999999999994</v>
          </cell>
          <cell r="G81">
            <v>8.7799999999999994</v>
          </cell>
        </row>
        <row r="82">
          <cell r="A82">
            <v>368257</v>
          </cell>
          <cell r="B82" t="str">
            <v>Encofrado industrializado-vigas y losas</v>
          </cell>
          <cell r="C82" t="str">
            <v>m2</v>
          </cell>
          <cell r="D82">
            <v>0</v>
          </cell>
          <cell r="E82">
            <v>16.350000000000001</v>
          </cell>
          <cell r="G82">
            <v>16.350000000000001</v>
          </cell>
        </row>
        <row r="83">
          <cell r="A83">
            <v>411981</v>
          </cell>
          <cell r="B83" t="str">
            <v>Encofrado metálico-túneles</v>
          </cell>
          <cell r="C83" t="str">
            <v>kg</v>
          </cell>
          <cell r="D83">
            <v>1.83</v>
          </cell>
          <cell r="E83">
            <v>2.75</v>
          </cell>
          <cell r="G83">
            <v>4.58</v>
          </cell>
        </row>
        <row r="84">
          <cell r="A84">
            <v>380378</v>
          </cell>
          <cell r="B84" t="str">
            <v>Encofrado metálico túneles diversos</v>
          </cell>
          <cell r="C84" t="str">
            <v>m2</v>
          </cell>
          <cell r="D84">
            <v>624</v>
          </cell>
          <cell r="E84">
            <v>936</v>
          </cell>
          <cell r="G84">
            <v>1560</v>
          </cell>
        </row>
        <row r="85">
          <cell r="A85">
            <v>382152</v>
          </cell>
          <cell r="B85" t="str">
            <v>Encofrado metálico para túnel de aducción</v>
          </cell>
          <cell r="C85" t="str">
            <v>m2</v>
          </cell>
          <cell r="D85">
            <v>624</v>
          </cell>
          <cell r="E85">
            <v>936</v>
          </cell>
          <cell r="G85">
            <v>1560</v>
          </cell>
        </row>
        <row r="86">
          <cell r="A86">
            <v>382153</v>
          </cell>
          <cell r="B86" t="str">
            <v>Encofrado metálica-pozo</v>
          </cell>
          <cell r="C86" t="str">
            <v>m2</v>
          </cell>
          <cell r="D86">
            <v>432</v>
          </cell>
          <cell r="E86">
            <v>648</v>
          </cell>
          <cell r="G86">
            <v>1080</v>
          </cell>
        </row>
        <row r="87">
          <cell r="A87">
            <v>379837</v>
          </cell>
          <cell r="B87" t="str">
            <v xml:space="preserve">Gavión h=1,00 m con revestimiento </v>
          </cell>
          <cell r="C87" t="str">
            <v>m3</v>
          </cell>
          <cell r="D87">
            <v>18.95</v>
          </cell>
          <cell r="E87">
            <v>0</v>
          </cell>
          <cell r="G87">
            <v>18.95</v>
          </cell>
        </row>
        <row r="88">
          <cell r="A88">
            <v>374912</v>
          </cell>
          <cell r="B88" t="str">
            <v>Barreno MF T38</v>
          </cell>
          <cell r="C88" t="str">
            <v>un</v>
          </cell>
          <cell r="D88">
            <v>0</v>
          </cell>
          <cell r="E88">
            <v>568.42999999999995</v>
          </cell>
          <cell r="G88">
            <v>568.42999999999995</v>
          </cell>
        </row>
        <row r="89">
          <cell r="A89">
            <v>356066</v>
          </cell>
          <cell r="B89" t="str">
            <v>Barreno R32 x R38 12'</v>
          </cell>
          <cell r="C89" t="str">
            <v>un</v>
          </cell>
          <cell r="D89">
            <v>0</v>
          </cell>
          <cell r="E89">
            <v>467.42</v>
          </cell>
          <cell r="G89">
            <v>467.42</v>
          </cell>
        </row>
        <row r="90">
          <cell r="A90">
            <v>399701</v>
          </cell>
          <cell r="B90" t="str">
            <v>Icopor</v>
          </cell>
          <cell r="C90" t="str">
            <v>m3</v>
          </cell>
          <cell r="D90">
            <v>106.94</v>
          </cell>
          <cell r="E90">
            <v>0</v>
          </cell>
          <cell r="G90">
            <v>106.94</v>
          </cell>
        </row>
        <row r="91">
          <cell r="A91">
            <v>394150</v>
          </cell>
          <cell r="B91" t="str">
            <v>Cinta PVC O-14</v>
          </cell>
          <cell r="C91" t="str">
            <v>m</v>
          </cell>
          <cell r="D91">
            <v>5.48</v>
          </cell>
          <cell r="E91">
            <v>0</v>
          </cell>
          <cell r="G91">
            <v>5.48</v>
          </cell>
        </row>
        <row r="92">
          <cell r="A92">
            <v>305550</v>
          </cell>
          <cell r="B92" t="str">
            <v>Cinta PVC O-22</v>
          </cell>
          <cell r="C92" t="str">
            <v>m</v>
          </cell>
          <cell r="D92">
            <v>9.59</v>
          </cell>
          <cell r="E92">
            <v>0</v>
          </cell>
          <cell r="G92">
            <v>9.59</v>
          </cell>
        </row>
        <row r="93">
          <cell r="A93">
            <v>324281</v>
          </cell>
          <cell r="B93" t="str">
            <v>Cinta PVC O-33</v>
          </cell>
          <cell r="C93" t="str">
            <v>m</v>
          </cell>
          <cell r="D93">
            <v>15.67</v>
          </cell>
          <cell r="E93">
            <v>0</v>
          </cell>
          <cell r="G93">
            <v>15.67</v>
          </cell>
        </row>
        <row r="94">
          <cell r="A94">
            <v>315562</v>
          </cell>
          <cell r="B94" t="str">
            <v>Cinta PVC O-35</v>
          </cell>
          <cell r="C94" t="str">
            <v>m</v>
          </cell>
          <cell r="D94">
            <v>21.9</v>
          </cell>
          <cell r="E94">
            <v>0</v>
          </cell>
          <cell r="G94">
            <v>21.9</v>
          </cell>
        </row>
        <row r="95">
          <cell r="A95">
            <v>332054</v>
          </cell>
          <cell r="B95" t="str">
            <v>Lámpara halógena 220V 300W E-40</v>
          </cell>
          <cell r="C95" t="str">
            <v>un</v>
          </cell>
          <cell r="D95">
            <v>0</v>
          </cell>
          <cell r="E95">
            <v>27.78</v>
          </cell>
          <cell r="G95">
            <v>27.78</v>
          </cell>
        </row>
        <row r="96">
          <cell r="A96">
            <v>397457</v>
          </cell>
          <cell r="B96" t="str">
            <v>Lámpara HQI T 2000W/N ODB E40</v>
          </cell>
          <cell r="C96" t="str">
            <v>un</v>
          </cell>
          <cell r="D96">
            <v>0</v>
          </cell>
          <cell r="E96">
            <v>342.51</v>
          </cell>
          <cell r="G96">
            <v>342.51</v>
          </cell>
        </row>
        <row r="97">
          <cell r="A97">
            <v>411225</v>
          </cell>
          <cell r="B97" t="str">
            <v xml:space="preserve">Lámpara de vapor de sódio 220V 400W </v>
          </cell>
          <cell r="C97" t="str">
            <v>un</v>
          </cell>
          <cell r="D97">
            <v>30</v>
          </cell>
          <cell r="E97">
            <v>0</v>
          </cell>
          <cell r="G97">
            <v>30</v>
          </cell>
        </row>
        <row r="98">
          <cell r="A98">
            <v>315563</v>
          </cell>
          <cell r="B98" t="str">
            <v>Lona plástica negra</v>
          </cell>
          <cell r="C98" t="str">
            <v>m2</v>
          </cell>
          <cell r="D98">
            <v>0.34</v>
          </cell>
          <cell r="E98">
            <v>0</v>
          </cell>
          <cell r="G98">
            <v>0.34</v>
          </cell>
        </row>
        <row r="99">
          <cell r="A99">
            <v>343762</v>
          </cell>
          <cell r="B99" t="str">
            <v>Acople R38 x R32</v>
          </cell>
          <cell r="C99" t="str">
            <v>un</v>
          </cell>
          <cell r="D99">
            <v>0</v>
          </cell>
          <cell r="E99">
            <v>75.290000000000006</v>
          </cell>
          <cell r="G99">
            <v>75.290000000000006</v>
          </cell>
        </row>
        <row r="100">
          <cell r="A100">
            <v>374914</v>
          </cell>
          <cell r="B100" t="str">
            <v>Acople T38</v>
          </cell>
          <cell r="C100" t="str">
            <v>un</v>
          </cell>
          <cell r="D100">
            <v>0</v>
          </cell>
          <cell r="E100">
            <v>91.31</v>
          </cell>
          <cell r="G100">
            <v>91.31</v>
          </cell>
        </row>
        <row r="101">
          <cell r="A101">
            <v>316236</v>
          </cell>
          <cell r="B101" t="str">
            <v>Madera de 1ª</v>
          </cell>
          <cell r="C101" t="str">
            <v>m3</v>
          </cell>
          <cell r="D101">
            <v>517.14</v>
          </cell>
          <cell r="E101">
            <v>0</v>
          </cell>
          <cell r="G101">
            <v>517.14</v>
          </cell>
        </row>
        <row r="102">
          <cell r="A102">
            <v>310505</v>
          </cell>
          <cell r="B102" t="str">
            <v>Madera de 3ª</v>
          </cell>
          <cell r="C102" t="str">
            <v>m3</v>
          </cell>
          <cell r="D102">
            <v>475.02</v>
          </cell>
          <cell r="E102">
            <v>0</v>
          </cell>
          <cell r="G102">
            <v>475.02</v>
          </cell>
        </row>
        <row r="103">
          <cell r="A103">
            <v>382662</v>
          </cell>
          <cell r="B103" t="str">
            <v>Manguera ø=4"- concreto</v>
          </cell>
          <cell r="C103" t="str">
            <v>m</v>
          </cell>
          <cell r="D103">
            <v>142.96</v>
          </cell>
          <cell r="E103">
            <v>0</v>
          </cell>
          <cell r="G103">
            <v>142.96</v>
          </cell>
        </row>
        <row r="104">
          <cell r="A104">
            <v>375694</v>
          </cell>
          <cell r="B104" t="str">
            <v xml:space="preserve">Manguera p/ aire ø=1" </v>
          </cell>
          <cell r="C104" t="str">
            <v>m</v>
          </cell>
          <cell r="D104">
            <v>9.76</v>
          </cell>
          <cell r="E104">
            <v>0</v>
          </cell>
          <cell r="G104">
            <v>9.76</v>
          </cell>
        </row>
        <row r="105">
          <cell r="A105">
            <v>368261</v>
          </cell>
          <cell r="B105" t="str">
            <v>Manguera para equipos ø=6"</v>
          </cell>
          <cell r="C105" t="str">
            <v>m</v>
          </cell>
          <cell r="D105">
            <v>67.2</v>
          </cell>
          <cell r="E105">
            <v>0</v>
          </cell>
          <cell r="G105">
            <v>67.2</v>
          </cell>
        </row>
        <row r="106">
          <cell r="A106">
            <v>404663</v>
          </cell>
          <cell r="B106" t="str">
            <v xml:space="preserve">Geotextiles </v>
          </cell>
          <cell r="C106" t="str">
            <v>m2</v>
          </cell>
          <cell r="D106">
            <v>2.16</v>
          </cell>
          <cell r="E106">
            <v>0</v>
          </cell>
          <cell r="G106">
            <v>2.16</v>
          </cell>
        </row>
        <row r="107">
          <cell r="A107">
            <v>319266</v>
          </cell>
          <cell r="B107" t="str">
            <v>Mastique Sikaflex T-68</v>
          </cell>
          <cell r="C107" t="str">
            <v>kg</v>
          </cell>
          <cell r="D107">
            <v>2.4</v>
          </cell>
          <cell r="E107">
            <v>0</v>
          </cell>
          <cell r="G107">
            <v>2.4</v>
          </cell>
        </row>
        <row r="108">
          <cell r="A108">
            <v>906232</v>
          </cell>
          <cell r="B108" t="str">
            <v>Materiales para barrenado</v>
          </cell>
          <cell r="C108" t="str">
            <v>sg</v>
          </cell>
          <cell r="D108">
            <v>0</v>
          </cell>
          <cell r="E108">
            <v>1</v>
          </cell>
          <cell r="G108">
            <v>1</v>
          </cell>
        </row>
        <row r="109">
          <cell r="A109">
            <v>338644</v>
          </cell>
          <cell r="B109" t="str">
            <v>Juego de materiales rotopercussión</v>
          </cell>
          <cell r="C109" t="str">
            <v>sg</v>
          </cell>
          <cell r="D109">
            <v>0</v>
          </cell>
          <cell r="E109">
            <v>10000</v>
          </cell>
          <cell r="G109">
            <v>10000</v>
          </cell>
        </row>
        <row r="110">
          <cell r="A110">
            <v>335112</v>
          </cell>
          <cell r="B110" t="str">
            <v>X</v>
          </cell>
          <cell r="C110" t="str">
            <v>sg</v>
          </cell>
          <cell r="D110">
            <v>0</v>
          </cell>
          <cell r="E110">
            <v>1</v>
          </cell>
          <cell r="G110">
            <v>1</v>
          </cell>
        </row>
        <row r="111">
          <cell r="A111">
            <v>328252</v>
          </cell>
          <cell r="B111" t="str">
            <v>Materiales para soldadura</v>
          </cell>
          <cell r="C111" t="str">
            <v>sg</v>
          </cell>
          <cell r="D111">
            <v>1</v>
          </cell>
          <cell r="E111">
            <v>0</v>
          </cell>
          <cell r="G111">
            <v>1</v>
          </cell>
        </row>
        <row r="112">
          <cell r="A112">
            <v>315565</v>
          </cell>
          <cell r="B112" t="str">
            <v>X</v>
          </cell>
          <cell r="C112" t="str">
            <v>sg</v>
          </cell>
          <cell r="D112">
            <v>0</v>
          </cell>
          <cell r="E112">
            <v>1</v>
          </cell>
          <cell r="G112">
            <v>1</v>
          </cell>
        </row>
        <row r="113">
          <cell r="A113">
            <v>397452</v>
          </cell>
          <cell r="B113" t="str">
            <v>X</v>
          </cell>
          <cell r="C113" t="str">
            <v>sg</v>
          </cell>
          <cell r="D113">
            <v>0</v>
          </cell>
          <cell r="E113">
            <v>1</v>
          </cell>
          <cell r="G113">
            <v>1</v>
          </cell>
        </row>
        <row r="114">
          <cell r="A114">
            <v>361602</v>
          </cell>
          <cell r="B114" t="str">
            <v>Materiales eléctricos</v>
          </cell>
          <cell r="C114" t="str">
            <v>sg</v>
          </cell>
          <cell r="D114">
            <v>1</v>
          </cell>
          <cell r="E114">
            <v>0</v>
          </cell>
          <cell r="G114">
            <v>1</v>
          </cell>
        </row>
        <row r="115">
          <cell r="A115">
            <v>338645</v>
          </cell>
          <cell r="B115" t="str">
            <v>Produtos quimicos</v>
          </cell>
          <cell r="C115" t="str">
            <v>sg</v>
          </cell>
          <cell r="D115">
            <v>0</v>
          </cell>
          <cell r="E115">
            <v>1</v>
          </cell>
          <cell r="G115">
            <v>1</v>
          </cell>
        </row>
        <row r="116">
          <cell r="A116">
            <v>383644</v>
          </cell>
          <cell r="B116" t="str">
            <v>Mufla externa 13,8 KV até 35 mm²</v>
          </cell>
          <cell r="C116" t="str">
            <v>un</v>
          </cell>
          <cell r="D116">
            <v>0</v>
          </cell>
          <cell r="E116">
            <v>150</v>
          </cell>
          <cell r="G116">
            <v>150</v>
          </cell>
        </row>
        <row r="117">
          <cell r="A117">
            <v>315246</v>
          </cell>
          <cell r="B117" t="str">
            <v>Perfil metálico</v>
          </cell>
          <cell r="C117" t="str">
            <v>kg</v>
          </cell>
          <cell r="D117">
            <v>0.53</v>
          </cell>
          <cell r="E117">
            <v>0.79</v>
          </cell>
          <cell r="G117">
            <v>1.32</v>
          </cell>
        </row>
        <row r="118">
          <cell r="A118">
            <v>411018</v>
          </cell>
          <cell r="B118" t="str">
            <v>Pintura bituminosa</v>
          </cell>
          <cell r="C118" t="str">
            <v>m2</v>
          </cell>
          <cell r="D118">
            <v>2.16</v>
          </cell>
          <cell r="E118">
            <v>0</v>
          </cell>
          <cell r="G118">
            <v>2.16</v>
          </cell>
        </row>
        <row r="119">
          <cell r="A119">
            <v>411224</v>
          </cell>
          <cell r="B119" t="str">
            <v>Platina de asiento</v>
          </cell>
          <cell r="C119" t="str">
            <v>un</v>
          </cell>
          <cell r="D119">
            <v>0</v>
          </cell>
          <cell r="E119">
            <v>5.91</v>
          </cell>
          <cell r="G119">
            <v>5.91</v>
          </cell>
        </row>
        <row r="120">
          <cell r="A120">
            <v>393584</v>
          </cell>
          <cell r="B120" t="str">
            <v>Plancha de acero e = 6mm</v>
          </cell>
          <cell r="C120" t="str">
            <v>m2</v>
          </cell>
          <cell r="D120">
            <v>45.86</v>
          </cell>
          <cell r="E120">
            <v>0</v>
          </cell>
          <cell r="G120">
            <v>45.86</v>
          </cell>
        </row>
        <row r="121">
          <cell r="A121">
            <v>411102</v>
          </cell>
          <cell r="B121" t="str">
            <v>Plancha de asfalto premoldeado e = 12mm</v>
          </cell>
          <cell r="C121" t="str">
            <v>m2</v>
          </cell>
          <cell r="D121">
            <v>30.6</v>
          </cell>
          <cell r="E121">
            <v>0</v>
          </cell>
          <cell r="G121">
            <v>30.6</v>
          </cell>
        </row>
        <row r="122">
          <cell r="A122">
            <v>381517</v>
          </cell>
          <cell r="B122" t="str">
            <v>Tuerca 25 mm</v>
          </cell>
          <cell r="C122" t="str">
            <v>un</v>
          </cell>
          <cell r="D122">
            <v>0.61</v>
          </cell>
          <cell r="E122">
            <v>0</v>
          </cell>
          <cell r="G122">
            <v>0.61</v>
          </cell>
        </row>
        <row r="123">
          <cell r="A123">
            <v>317029</v>
          </cell>
          <cell r="B123" t="str">
            <v>Clavos</v>
          </cell>
          <cell r="C123" t="str">
            <v>kg</v>
          </cell>
          <cell r="D123">
            <v>1.62</v>
          </cell>
          <cell r="E123">
            <v>0</v>
          </cell>
          <cell r="G123">
            <v>1.62</v>
          </cell>
        </row>
        <row r="124">
          <cell r="A124">
            <v>397504</v>
          </cell>
          <cell r="B124" t="str">
            <v>Proyector rectangular IPT 06/3 400W E-40</v>
          </cell>
          <cell r="C124" t="str">
            <v>un</v>
          </cell>
          <cell r="D124">
            <v>29.4</v>
          </cell>
          <cell r="E124">
            <v>0</v>
          </cell>
          <cell r="G124">
            <v>29.4</v>
          </cell>
        </row>
        <row r="125">
          <cell r="A125">
            <v>423104</v>
          </cell>
          <cell r="B125" t="str">
            <v>Puño HL 560</v>
          </cell>
          <cell r="C125" t="str">
            <v>un</v>
          </cell>
          <cell r="D125">
            <v>0</v>
          </cell>
          <cell r="E125">
            <v>356.73</v>
          </cell>
          <cell r="G125">
            <v>356.73</v>
          </cell>
        </row>
        <row r="126">
          <cell r="A126">
            <v>374915</v>
          </cell>
          <cell r="B126" t="str">
            <v>Puño HL 600 T38</v>
          </cell>
          <cell r="C126" t="str">
            <v>un</v>
          </cell>
          <cell r="D126">
            <v>0</v>
          </cell>
          <cell r="E126">
            <v>337.1</v>
          </cell>
          <cell r="G126">
            <v>337.1</v>
          </cell>
        </row>
        <row r="127">
          <cell r="A127">
            <v>397458</v>
          </cell>
          <cell r="B127" t="str">
            <v>Reactor para lámpara HQI 220V 2000W</v>
          </cell>
          <cell r="C127" t="str">
            <v>un</v>
          </cell>
          <cell r="D127">
            <v>0</v>
          </cell>
          <cell r="E127">
            <v>287.39999999999998</v>
          </cell>
          <cell r="G127">
            <v>287.39999999999998</v>
          </cell>
        </row>
        <row r="128">
          <cell r="A128">
            <v>397459</v>
          </cell>
          <cell r="B128" t="str">
            <v>Reflector HQI 2000W</v>
          </cell>
          <cell r="C128" t="str">
            <v>un</v>
          </cell>
          <cell r="D128">
            <v>112.96</v>
          </cell>
          <cell r="E128">
            <v>0</v>
          </cell>
          <cell r="G128">
            <v>112.96</v>
          </cell>
        </row>
        <row r="129">
          <cell r="A129">
            <v>356086</v>
          </cell>
          <cell r="B129" t="str">
            <v>Reflector  500 W x 220 V E-40</v>
          </cell>
          <cell r="C129" t="str">
            <v>un</v>
          </cell>
          <cell r="D129">
            <v>28.24</v>
          </cell>
          <cell r="E129">
            <v>0</v>
          </cell>
          <cell r="G129">
            <v>28.24</v>
          </cell>
        </row>
        <row r="130">
          <cell r="A130">
            <v>307729</v>
          </cell>
          <cell r="B130" t="str">
            <v xml:space="preserve">Sellante plasto-elástico Igas </v>
          </cell>
          <cell r="C130" t="str">
            <v>kg</v>
          </cell>
          <cell r="D130">
            <v>0</v>
          </cell>
          <cell r="E130">
            <v>3.38</v>
          </cell>
          <cell r="G130">
            <v>3.38</v>
          </cell>
        </row>
        <row r="131">
          <cell r="A131">
            <v>372592</v>
          </cell>
          <cell r="B131" t="str">
            <v>Malla electrosoldada Q-138</v>
          </cell>
          <cell r="C131" t="str">
            <v>kg</v>
          </cell>
          <cell r="D131">
            <v>1</v>
          </cell>
          <cell r="E131">
            <v>0</v>
          </cell>
          <cell r="G131">
            <v>1</v>
          </cell>
        </row>
        <row r="132">
          <cell r="A132">
            <v>425203</v>
          </cell>
          <cell r="B132" t="str">
            <v>Malla electrosoldada Q-2</v>
          </cell>
          <cell r="C132" t="str">
            <v>m2</v>
          </cell>
          <cell r="D132">
            <v>1.62</v>
          </cell>
          <cell r="E132">
            <v>0</v>
          </cell>
          <cell r="G132">
            <v>1.62</v>
          </cell>
        </row>
        <row r="133">
          <cell r="A133">
            <v>425207</v>
          </cell>
          <cell r="B133" t="str">
            <v>Malla electrosoldada Q-3.1</v>
          </cell>
          <cell r="C133" t="str">
            <v>m2</v>
          </cell>
          <cell r="D133">
            <v>2.0499999999999998</v>
          </cell>
          <cell r="E133">
            <v>0</v>
          </cell>
          <cell r="G133">
            <v>2.0499999999999998</v>
          </cell>
        </row>
        <row r="134">
          <cell r="A134">
            <v>425208</v>
          </cell>
          <cell r="B134" t="str">
            <v>Malla electrosoldada Q-4</v>
          </cell>
          <cell r="C134" t="str">
            <v>m2</v>
          </cell>
          <cell r="D134">
            <v>2.52</v>
          </cell>
          <cell r="E134">
            <v>0</v>
          </cell>
          <cell r="G134">
            <v>2.52</v>
          </cell>
        </row>
        <row r="135">
          <cell r="A135">
            <v>372048</v>
          </cell>
          <cell r="B135" t="str">
            <v>Malla tipo gallinero</v>
          </cell>
          <cell r="C135" t="str">
            <v>m2</v>
          </cell>
          <cell r="D135">
            <v>2.86</v>
          </cell>
          <cell r="E135">
            <v>0</v>
          </cell>
          <cell r="G135">
            <v>2.86</v>
          </cell>
        </row>
        <row r="136">
          <cell r="A136">
            <v>411223</v>
          </cell>
          <cell r="B136" t="str">
            <v>Pernos de anclaje ø=25mm x 11,8m</v>
          </cell>
          <cell r="C136" t="str">
            <v>un</v>
          </cell>
          <cell r="D136">
            <v>58.45</v>
          </cell>
          <cell r="E136">
            <v>0</v>
          </cell>
          <cell r="G136">
            <v>58.45</v>
          </cell>
        </row>
        <row r="137">
          <cell r="A137">
            <v>411109</v>
          </cell>
          <cell r="B137" t="str">
            <v>Pernos de anclaje ø=25mm x 3m</v>
          </cell>
          <cell r="C137" t="str">
            <v>un</v>
          </cell>
          <cell r="D137">
            <v>12.98</v>
          </cell>
          <cell r="E137">
            <v>0</v>
          </cell>
          <cell r="G137">
            <v>12.98</v>
          </cell>
        </row>
        <row r="138">
          <cell r="A138">
            <v>411110</v>
          </cell>
          <cell r="B138" t="str">
            <v>Pernos de anclaje ø=25mm x 4m</v>
          </cell>
          <cell r="C138" t="str">
            <v>un</v>
          </cell>
          <cell r="D138">
            <v>19.920000000000002</v>
          </cell>
          <cell r="E138">
            <v>0</v>
          </cell>
          <cell r="G138">
            <v>19.920000000000002</v>
          </cell>
        </row>
        <row r="139">
          <cell r="A139">
            <v>411111</v>
          </cell>
          <cell r="B139" t="str">
            <v>Pernos de anclaje ø=25mm x 5m</v>
          </cell>
          <cell r="C139" t="str">
            <v>un</v>
          </cell>
          <cell r="D139">
            <v>24.36</v>
          </cell>
          <cell r="E139">
            <v>0</v>
          </cell>
          <cell r="G139">
            <v>24.36</v>
          </cell>
        </row>
        <row r="140">
          <cell r="A140">
            <v>411222</v>
          </cell>
          <cell r="B140" t="str">
            <v>Pernos de anclaje ø=25mm x 6m</v>
          </cell>
          <cell r="C140" t="str">
            <v>un</v>
          </cell>
          <cell r="D140">
            <v>29.23</v>
          </cell>
          <cell r="E140">
            <v>0</v>
          </cell>
          <cell r="G140">
            <v>29.23</v>
          </cell>
        </row>
        <row r="141">
          <cell r="A141">
            <v>411108</v>
          </cell>
          <cell r="B141" t="str">
            <v>Pernos de anclaje ø=25mm x 2,5m</v>
          </cell>
          <cell r="C141" t="str">
            <v>un</v>
          </cell>
          <cell r="D141">
            <v>12.17</v>
          </cell>
          <cell r="E141">
            <v>0</v>
          </cell>
          <cell r="G141">
            <v>12.17</v>
          </cell>
        </row>
        <row r="142">
          <cell r="A142">
            <v>411227</v>
          </cell>
          <cell r="B142" t="str">
            <v>Pernos de anclaje ø=32mm x 11,8m</v>
          </cell>
          <cell r="C142" t="str">
            <v>un</v>
          </cell>
          <cell r="D142">
            <v>94.5</v>
          </cell>
          <cell r="E142">
            <v>0</v>
          </cell>
          <cell r="G142">
            <v>94.5</v>
          </cell>
        </row>
        <row r="143">
          <cell r="A143">
            <v>412102</v>
          </cell>
          <cell r="B143" t="str">
            <v>X</v>
          </cell>
          <cell r="C143" t="str">
            <v>un</v>
          </cell>
          <cell r="D143">
            <v>2.16</v>
          </cell>
          <cell r="E143">
            <v>0</v>
          </cell>
          <cell r="G143">
            <v>2.16</v>
          </cell>
        </row>
        <row r="144">
          <cell r="A144">
            <v>356082</v>
          </cell>
          <cell r="B144" t="str">
            <v>Tubería de acero galvanizado helicoidal ASTM A-36 ø=4"</v>
          </cell>
          <cell r="C144" t="str">
            <v>m</v>
          </cell>
          <cell r="D144">
            <v>0</v>
          </cell>
          <cell r="E144">
            <v>24.83</v>
          </cell>
          <cell r="G144">
            <v>24.83</v>
          </cell>
        </row>
        <row r="145">
          <cell r="A145">
            <v>376218</v>
          </cell>
          <cell r="B145" t="str">
            <v>Tubería de acero galvanizado helicoidal ASTM A-36 ø=6"</v>
          </cell>
          <cell r="C145" t="str">
            <v>m</v>
          </cell>
          <cell r="D145">
            <v>0</v>
          </cell>
          <cell r="E145">
            <v>31.61</v>
          </cell>
          <cell r="G145">
            <v>31.61</v>
          </cell>
        </row>
        <row r="146">
          <cell r="A146">
            <v>412104</v>
          </cell>
          <cell r="B146" t="str">
            <v>X</v>
          </cell>
          <cell r="C146" t="str">
            <v>m</v>
          </cell>
          <cell r="D146">
            <v>0</v>
          </cell>
          <cell r="E146">
            <v>1763.69</v>
          </cell>
          <cell r="G146">
            <v>1763.69</v>
          </cell>
        </row>
        <row r="147">
          <cell r="A147">
            <v>387768</v>
          </cell>
          <cell r="B147" t="str">
            <v>X</v>
          </cell>
          <cell r="C147" t="str">
            <v>m</v>
          </cell>
          <cell r="D147">
            <v>0</v>
          </cell>
          <cell r="E147">
            <v>241.61</v>
          </cell>
          <cell r="G147">
            <v>241.61</v>
          </cell>
        </row>
        <row r="148">
          <cell r="A148">
            <v>407379</v>
          </cell>
          <cell r="B148" t="str">
            <v>X</v>
          </cell>
          <cell r="C148" t="str">
            <v>m</v>
          </cell>
          <cell r="D148">
            <v>0</v>
          </cell>
          <cell r="E148">
            <v>326.63</v>
          </cell>
          <cell r="G148">
            <v>326.63</v>
          </cell>
        </row>
        <row r="149">
          <cell r="A149">
            <v>395844</v>
          </cell>
          <cell r="B149" t="str">
            <v>X</v>
          </cell>
          <cell r="C149" t="str">
            <v>m</v>
          </cell>
          <cell r="D149">
            <v>0</v>
          </cell>
          <cell r="E149">
            <v>389.46</v>
          </cell>
          <cell r="G149">
            <v>389.46</v>
          </cell>
        </row>
        <row r="150">
          <cell r="A150">
            <v>422342</v>
          </cell>
          <cell r="B150" t="str">
            <v>Tubería de acero SCH 40 ø=2"</v>
          </cell>
          <cell r="C150" t="str">
            <v>m</v>
          </cell>
          <cell r="D150">
            <v>9.65</v>
          </cell>
          <cell r="E150">
            <v>0</v>
          </cell>
          <cell r="G150">
            <v>9.65</v>
          </cell>
        </row>
        <row r="151">
          <cell r="A151">
            <v>411392</v>
          </cell>
          <cell r="B151" t="str">
            <v>Tubería de acero SCH 40 ø=3"</v>
          </cell>
          <cell r="C151" t="str">
            <v>m</v>
          </cell>
          <cell r="D151">
            <v>20.03</v>
          </cell>
          <cell r="E151">
            <v>0</v>
          </cell>
          <cell r="G151">
            <v>20.03</v>
          </cell>
        </row>
        <row r="152">
          <cell r="A152">
            <v>328477</v>
          </cell>
          <cell r="B152" t="str">
            <v>X</v>
          </cell>
          <cell r="C152" t="str">
            <v>m</v>
          </cell>
          <cell r="D152">
            <v>69</v>
          </cell>
          <cell r="E152">
            <v>0</v>
          </cell>
          <cell r="G152">
            <v>69</v>
          </cell>
        </row>
        <row r="153">
          <cell r="A153">
            <v>382145</v>
          </cell>
          <cell r="B153" t="str">
            <v>X</v>
          </cell>
          <cell r="C153" t="str">
            <v>m</v>
          </cell>
          <cell r="D153">
            <v>82.8</v>
          </cell>
          <cell r="E153">
            <v>0</v>
          </cell>
          <cell r="G153">
            <v>82.8</v>
          </cell>
        </row>
        <row r="154">
          <cell r="A154">
            <v>380157</v>
          </cell>
          <cell r="B154" t="str">
            <v>X</v>
          </cell>
          <cell r="C154" t="str">
            <v>m</v>
          </cell>
          <cell r="D154">
            <v>118.8</v>
          </cell>
          <cell r="E154">
            <v>0</v>
          </cell>
          <cell r="G154">
            <v>118.8</v>
          </cell>
        </row>
        <row r="155">
          <cell r="A155">
            <v>380158</v>
          </cell>
          <cell r="B155" t="str">
            <v>X</v>
          </cell>
          <cell r="C155" t="str">
            <v>m</v>
          </cell>
          <cell r="D155">
            <v>73.08</v>
          </cell>
          <cell r="E155">
            <v>0</v>
          </cell>
          <cell r="G155">
            <v>73.08</v>
          </cell>
        </row>
        <row r="156">
          <cell r="A156">
            <v>356675</v>
          </cell>
          <cell r="B156" t="str">
            <v>Tubería de concreto perforado ø= 20 cm</v>
          </cell>
          <cell r="C156" t="str">
            <v>m</v>
          </cell>
          <cell r="D156">
            <v>20.64</v>
          </cell>
          <cell r="E156">
            <v>0</v>
          </cell>
          <cell r="G156">
            <v>20.64</v>
          </cell>
        </row>
        <row r="157">
          <cell r="A157">
            <v>343331</v>
          </cell>
          <cell r="B157" t="str">
            <v>Tubería PVC ø=2.1/2"- drenaje</v>
          </cell>
          <cell r="C157" t="str">
            <v>m</v>
          </cell>
          <cell r="D157">
            <v>8.2799999999999994</v>
          </cell>
          <cell r="E157">
            <v>0</v>
          </cell>
          <cell r="G157">
            <v>8.2799999999999994</v>
          </cell>
        </row>
        <row r="158">
          <cell r="A158">
            <v>360730</v>
          </cell>
          <cell r="B158" t="str">
            <v>Tubería PVC ø=4"- drenaje</v>
          </cell>
          <cell r="C158" t="str">
            <v>m</v>
          </cell>
          <cell r="D158">
            <v>11.86</v>
          </cell>
          <cell r="E158">
            <v>0</v>
          </cell>
          <cell r="G158">
            <v>11.86</v>
          </cell>
        </row>
        <row r="159">
          <cell r="A159">
            <v>375407</v>
          </cell>
          <cell r="B159" t="str">
            <v>Tubería PVC ø=6"- drenaje</v>
          </cell>
          <cell r="C159" t="str">
            <v>m</v>
          </cell>
          <cell r="D159">
            <v>16.8</v>
          </cell>
          <cell r="E159">
            <v>0</v>
          </cell>
          <cell r="G159">
            <v>16.8</v>
          </cell>
        </row>
        <row r="160">
          <cell r="A160">
            <v>411932</v>
          </cell>
          <cell r="B160" t="str">
            <v>Tubería PVC ø=8"- drenaje</v>
          </cell>
          <cell r="C160" t="str">
            <v>m</v>
          </cell>
          <cell r="D160">
            <v>20.399999999999999</v>
          </cell>
          <cell r="E160">
            <v>0</v>
          </cell>
          <cell r="G160">
            <v>20.399999999999999</v>
          </cell>
        </row>
        <row r="161">
          <cell r="A161">
            <v>394483</v>
          </cell>
          <cell r="B161" t="str">
            <v>X</v>
          </cell>
          <cell r="C161" t="str">
            <v>m</v>
          </cell>
          <cell r="D161">
            <v>24</v>
          </cell>
          <cell r="E161">
            <v>0</v>
          </cell>
          <cell r="G161">
            <v>24</v>
          </cell>
        </row>
        <row r="162">
          <cell r="A162">
            <v>324006</v>
          </cell>
          <cell r="B162" t="str">
            <v>Tubería  metálica</v>
          </cell>
          <cell r="C162" t="str">
            <v>kg</v>
          </cell>
          <cell r="D162">
            <v>0.71</v>
          </cell>
          <cell r="E162">
            <v>1.07</v>
          </cell>
          <cell r="G162">
            <v>1.78</v>
          </cell>
        </row>
        <row r="163">
          <cell r="A163">
            <v>343763</v>
          </cell>
          <cell r="B163" t="str">
            <v>Ducto de ventilación ø=800 mm</v>
          </cell>
          <cell r="C163" t="str">
            <v>m</v>
          </cell>
          <cell r="D163">
            <v>0</v>
          </cell>
          <cell r="E163">
            <v>22.4</v>
          </cell>
          <cell r="G163">
            <v>22.4</v>
          </cell>
        </row>
        <row r="164">
          <cell r="A164">
            <v>382143</v>
          </cell>
          <cell r="B164" t="str">
            <v>Ducto de ventilación ø=1500 mm</v>
          </cell>
          <cell r="C164" t="str">
            <v>m</v>
          </cell>
          <cell r="D164">
            <v>0</v>
          </cell>
          <cell r="E164">
            <v>37.89</v>
          </cell>
          <cell r="G164">
            <v>37.89</v>
          </cell>
        </row>
        <row r="165">
          <cell r="A165">
            <v>374555</v>
          </cell>
          <cell r="B165" t="str">
            <v>Ducto de ventilación ø=1800 mm</v>
          </cell>
          <cell r="C165" t="str">
            <v>m</v>
          </cell>
          <cell r="D165">
            <v>0</v>
          </cell>
          <cell r="E165">
            <v>45.38</v>
          </cell>
          <cell r="G165">
            <v>45.38</v>
          </cell>
        </row>
        <row r="167">
          <cell r="A167" t="str">
            <v>GG0005</v>
          </cell>
          <cell r="B167" t="str">
            <v>Equipos no controlados de pequeño porte-Presa</v>
          </cell>
          <cell r="C167" t="str">
            <v>sg</v>
          </cell>
          <cell r="D167">
            <v>0</v>
          </cell>
          <cell r="E167">
            <v>0</v>
          </cell>
          <cell r="G167">
            <v>3225000</v>
          </cell>
        </row>
        <row r="168">
          <cell r="A168" t="str">
            <v>GG1088</v>
          </cell>
          <cell r="B168" t="str">
            <v>-</v>
          </cell>
          <cell r="C168" t="str">
            <v>sg</v>
          </cell>
          <cell r="D168">
            <v>0</v>
          </cell>
          <cell r="E168">
            <v>0</v>
          </cell>
          <cell r="G168">
            <v>0</v>
          </cell>
        </row>
        <row r="169">
          <cell r="A169" t="str">
            <v>GG0543</v>
          </cell>
          <cell r="B169" t="str">
            <v>Instrumentación de control-Presa</v>
          </cell>
          <cell r="C169" t="str">
            <v>sg</v>
          </cell>
          <cell r="D169">
            <v>0</v>
          </cell>
          <cell r="E169">
            <v>0</v>
          </cell>
          <cell r="G169">
            <v>0</v>
          </cell>
        </row>
        <row r="170">
          <cell r="A170" t="str">
            <v>GG9724</v>
          </cell>
          <cell r="B170" t="str">
            <v>-</v>
          </cell>
          <cell r="C170" t="str">
            <v>sg</v>
          </cell>
          <cell r="D170">
            <v>0</v>
          </cell>
          <cell r="E170">
            <v>0</v>
          </cell>
          <cell r="G170">
            <v>1005000</v>
          </cell>
        </row>
        <row r="171">
          <cell r="A171" t="str">
            <v>GG3004</v>
          </cell>
          <cell r="B171" t="str">
            <v>Equipos no controlados de pequeño porte-Conducción</v>
          </cell>
          <cell r="C171" t="str">
            <v>sg</v>
          </cell>
          <cell r="D171">
            <v>0</v>
          </cell>
          <cell r="E171">
            <v>0</v>
          </cell>
          <cell r="G171">
            <v>2250000</v>
          </cell>
        </row>
        <row r="172">
          <cell r="A172" t="str">
            <v>GG0127</v>
          </cell>
          <cell r="B172" t="str">
            <v>-</v>
          </cell>
          <cell r="C172" t="str">
            <v>sg</v>
          </cell>
          <cell r="D172">
            <v>0</v>
          </cell>
          <cell r="E172">
            <v>0</v>
          </cell>
          <cell r="G172">
            <v>0</v>
          </cell>
        </row>
        <row r="173">
          <cell r="A173" t="str">
            <v>GG0213</v>
          </cell>
          <cell r="B173" t="str">
            <v>Instrumentación de control-Conducción</v>
          </cell>
          <cell r="C173" t="str">
            <v>sg</v>
          </cell>
          <cell r="D173">
            <v>0</v>
          </cell>
          <cell r="E173">
            <v>0</v>
          </cell>
          <cell r="G173">
            <v>0</v>
          </cell>
        </row>
        <row r="174">
          <cell r="A174" t="str">
            <v>GG4015</v>
          </cell>
          <cell r="B174" t="str">
            <v>-</v>
          </cell>
          <cell r="C174" t="str">
            <v>sg</v>
          </cell>
          <cell r="D174">
            <v>0</v>
          </cell>
          <cell r="E174">
            <v>0</v>
          </cell>
          <cell r="G174">
            <v>195000</v>
          </cell>
        </row>
        <row r="175">
          <cell r="A175" t="str">
            <v>GG0132</v>
          </cell>
          <cell r="B175" t="str">
            <v>Tuberia para cimbramiento</v>
          </cell>
          <cell r="C175" t="str">
            <v>m x mes</v>
          </cell>
          <cell r="D175">
            <v>1.37</v>
          </cell>
          <cell r="E175">
            <v>0</v>
          </cell>
          <cell r="G175">
            <v>1.37</v>
          </cell>
        </row>
        <row r="176">
          <cell r="A176" t="str">
            <v>GG0504</v>
          </cell>
          <cell r="B176" t="str">
            <v>Cerca de alambre de púas</v>
          </cell>
          <cell r="C176" t="str">
            <v>m</v>
          </cell>
          <cell r="D176">
            <v>15</v>
          </cell>
          <cell r="E176">
            <v>0</v>
          </cell>
          <cell r="G176">
            <v>15</v>
          </cell>
        </row>
        <row r="177">
          <cell r="A177" t="str">
            <v>ST9857</v>
          </cell>
          <cell r="B177" t="str">
            <v>Detonación en peñones</v>
          </cell>
          <cell r="C177" t="str">
            <v>m3</v>
          </cell>
          <cell r="D177">
            <v>8.75</v>
          </cell>
          <cell r="E177">
            <v>8.75</v>
          </cell>
          <cell r="G177">
            <v>17.5</v>
          </cell>
        </row>
        <row r="178">
          <cell r="A178" t="str">
            <v>ST9852</v>
          </cell>
          <cell r="B178" t="str">
            <v>Detonación en roca a cielo abierto-vertedero / desc. fondo</v>
          </cell>
          <cell r="C178" t="str">
            <v>m3</v>
          </cell>
          <cell r="D178">
            <v>1.38</v>
          </cell>
          <cell r="E178">
            <v>1.38</v>
          </cell>
          <cell r="G178">
            <v>2.75</v>
          </cell>
        </row>
        <row r="179">
          <cell r="A179" t="str">
            <v>ST9853</v>
          </cell>
          <cell r="B179" t="str">
            <v>Detonación en roca a cielo abierto-plinto-presa-portales</v>
          </cell>
          <cell r="C179" t="str">
            <v>m3</v>
          </cell>
          <cell r="D179">
            <v>1.63</v>
          </cell>
          <cell r="E179">
            <v>1.63</v>
          </cell>
          <cell r="G179">
            <v>3.25</v>
          </cell>
        </row>
        <row r="180">
          <cell r="A180" t="str">
            <v>ST3797</v>
          </cell>
          <cell r="B180" t="str">
            <v>Detonación en roca a cielo abierto-drenaje</v>
          </cell>
          <cell r="C180" t="str">
            <v>m3</v>
          </cell>
          <cell r="D180">
            <v>18.75</v>
          </cell>
          <cell r="E180">
            <v>18.75</v>
          </cell>
          <cell r="G180">
            <v>37.5</v>
          </cell>
        </row>
        <row r="181">
          <cell r="A181" t="str">
            <v>ST9854</v>
          </cell>
          <cell r="B181" t="str">
            <v>Detonación en roca a cielo abierto-cantera</v>
          </cell>
          <cell r="C181" t="str">
            <v>m3</v>
          </cell>
          <cell r="D181">
            <v>1.38</v>
          </cell>
          <cell r="E181">
            <v>1.38</v>
          </cell>
          <cell r="G181">
            <v>2.75</v>
          </cell>
        </row>
        <row r="182">
          <cell r="A182" t="str">
            <v>ST9856</v>
          </cell>
          <cell r="B182" t="str">
            <v>Detonación en roca en galeria de drenaje</v>
          </cell>
          <cell r="C182" t="str">
            <v>m3</v>
          </cell>
          <cell r="D182">
            <v>25</v>
          </cell>
          <cell r="E182">
            <v>25</v>
          </cell>
          <cell r="G182">
            <v>50</v>
          </cell>
        </row>
        <row r="183">
          <cell r="A183" t="str">
            <v>ST4553</v>
          </cell>
          <cell r="B183" t="str">
            <v>Detonación en roca subterránea-sección 20 hasta 30 m2</v>
          </cell>
          <cell r="C183" t="str">
            <v>m3</v>
          </cell>
          <cell r="D183">
            <v>5.25</v>
          </cell>
          <cell r="E183">
            <v>5.25</v>
          </cell>
          <cell r="G183">
            <v>10.5</v>
          </cell>
        </row>
        <row r="184">
          <cell r="A184" t="str">
            <v>ST4554</v>
          </cell>
          <cell r="B184" t="str">
            <v>Detonación en roca subterránea-sección 30 hasta 40 m2</v>
          </cell>
          <cell r="C184" t="str">
            <v>m3</v>
          </cell>
          <cell r="D184">
            <v>5</v>
          </cell>
          <cell r="E184">
            <v>5</v>
          </cell>
          <cell r="G184">
            <v>10</v>
          </cell>
        </row>
        <row r="185">
          <cell r="A185" t="str">
            <v>ST9983</v>
          </cell>
          <cell r="B185" t="str">
            <v>Detonación en roca subterránea-sección 40 hasta 100 m2</v>
          </cell>
          <cell r="C185" t="str">
            <v>m3</v>
          </cell>
          <cell r="D185">
            <v>4.63</v>
          </cell>
          <cell r="E185">
            <v>4.63</v>
          </cell>
          <cell r="G185">
            <v>9.25</v>
          </cell>
        </row>
        <row r="186">
          <cell r="A186" t="str">
            <v>ST4184</v>
          </cell>
          <cell r="B186" t="str">
            <v>Detonación en roca subterránea-ensanchamiento</v>
          </cell>
          <cell r="C186" t="str">
            <v>m3</v>
          </cell>
          <cell r="D186">
            <v>3.5</v>
          </cell>
          <cell r="E186">
            <v>3.5</v>
          </cell>
          <cell r="G186">
            <v>7</v>
          </cell>
        </row>
        <row r="187">
          <cell r="A187" t="str">
            <v>ST9965</v>
          </cell>
          <cell r="B187" t="str">
            <v>Detonación en roca subterránea-bóveda</v>
          </cell>
          <cell r="C187" t="str">
            <v>m3</v>
          </cell>
          <cell r="D187">
            <v>6.5</v>
          </cell>
          <cell r="E187">
            <v>6.5</v>
          </cell>
          <cell r="G187">
            <v>13</v>
          </cell>
        </row>
        <row r="188">
          <cell r="A188" t="str">
            <v>ST9966</v>
          </cell>
          <cell r="B188" t="str">
            <v>Detonación en roca subterránea-banqueo</v>
          </cell>
          <cell r="C188" t="str">
            <v>m3</v>
          </cell>
          <cell r="D188">
            <v>2.63</v>
          </cell>
          <cell r="E188">
            <v>2.63</v>
          </cell>
          <cell r="G188">
            <v>5.25</v>
          </cell>
        </row>
        <row r="189">
          <cell r="A189" t="str">
            <v>ST9861</v>
          </cell>
          <cell r="B189" t="str">
            <v>Prueba de permeabilidad con 3 o 5 estadios de presión</v>
          </cell>
          <cell r="C189" t="str">
            <v>un</v>
          </cell>
          <cell r="D189">
            <v>0</v>
          </cell>
          <cell r="E189">
            <v>0</v>
          </cell>
          <cell r="G189">
            <v>150</v>
          </cell>
        </row>
        <row r="190">
          <cell r="A190" t="str">
            <v>ST9858</v>
          </cell>
          <cell r="B190" t="str">
            <v>Excavación en roca subterránea-Raise Boring</v>
          </cell>
          <cell r="C190" t="str">
            <v>m3</v>
          </cell>
          <cell r="D190">
            <v>0</v>
          </cell>
          <cell r="E190">
            <v>382.5</v>
          </cell>
          <cell r="G190">
            <v>382.5</v>
          </cell>
        </row>
        <row r="191">
          <cell r="A191" t="str">
            <v>GG0887</v>
          </cell>
          <cell r="B191" t="str">
            <v>Estación de tratamiento de agua 30 m3/h</v>
          </cell>
          <cell r="C191" t="str">
            <v>un</v>
          </cell>
          <cell r="D191">
            <v>0</v>
          </cell>
          <cell r="E191">
            <v>0</v>
          </cell>
          <cell r="G191">
            <v>121868.51</v>
          </cell>
        </row>
        <row r="192">
          <cell r="A192" t="str">
            <v>GG0888</v>
          </cell>
          <cell r="B192" t="str">
            <v>Estación de tratamiento de aguas servidas 15 m3/h</v>
          </cell>
          <cell r="C192" t="str">
            <v>un</v>
          </cell>
          <cell r="D192">
            <v>0</v>
          </cell>
          <cell r="E192">
            <v>0</v>
          </cell>
          <cell r="G192">
            <v>247258.56</v>
          </cell>
        </row>
        <row r="193">
          <cell r="A193" t="str">
            <v>ST4497</v>
          </cell>
          <cell r="B193" t="str">
            <v xml:space="preserve">Ejecución de pantalla impermeable </v>
          </cell>
          <cell r="C193" t="str">
            <v>m3</v>
          </cell>
          <cell r="D193">
            <v>0</v>
          </cell>
          <cell r="E193">
            <v>0</v>
          </cell>
          <cell r="G193">
            <v>180</v>
          </cell>
        </row>
        <row r="194">
          <cell r="A194" t="str">
            <v>ST9118</v>
          </cell>
          <cell r="B194" t="str">
            <v>Ejecución de "Jet-Grouting" e = 1,00 m</v>
          </cell>
          <cell r="C194" t="str">
            <v>m2</v>
          </cell>
          <cell r="D194">
            <v>0</v>
          </cell>
          <cell r="E194">
            <v>0</v>
          </cell>
          <cell r="G194">
            <v>303.77999999999997</v>
          </cell>
        </row>
        <row r="195">
          <cell r="A195" t="str">
            <v>ST9849</v>
          </cell>
          <cell r="B195" t="str">
            <v>Encofrado deslizante vertical</v>
          </cell>
          <cell r="C195" t="str">
            <v>m2</v>
          </cell>
          <cell r="D195">
            <v>19.95</v>
          </cell>
          <cell r="E195">
            <v>0</v>
          </cell>
          <cell r="G195">
            <v>19.95</v>
          </cell>
        </row>
        <row r="196">
          <cell r="A196" t="str">
            <v>ST9850</v>
          </cell>
          <cell r="B196" t="str">
            <v>Encofrado metálico expandido</v>
          </cell>
          <cell r="C196" t="str">
            <v>m2</v>
          </cell>
          <cell r="D196">
            <v>5.18</v>
          </cell>
          <cell r="E196">
            <v>0</v>
          </cell>
          <cell r="G196">
            <v>5.18</v>
          </cell>
        </row>
        <row r="197">
          <cell r="A197" t="str">
            <v>ST9851</v>
          </cell>
          <cell r="B197" t="str">
            <v>Encofrado regla deslizante</v>
          </cell>
          <cell r="C197" t="str">
            <v>m2</v>
          </cell>
          <cell r="D197">
            <v>0.86</v>
          </cell>
          <cell r="E197">
            <v>1.29</v>
          </cell>
          <cell r="G197">
            <v>2.15</v>
          </cell>
        </row>
        <row r="198">
          <cell r="A198" t="str">
            <v>ST9873</v>
          </cell>
          <cell r="B198" t="str">
            <v>Perforación a cielo abierto-NQ-Piezómetro</v>
          </cell>
          <cell r="C198" t="str">
            <v>m</v>
          </cell>
          <cell r="D198">
            <v>131.76</v>
          </cell>
          <cell r="E198">
            <v>84.24</v>
          </cell>
          <cell r="G198">
            <v>216</v>
          </cell>
        </row>
        <row r="199">
          <cell r="A199" t="str">
            <v>ST9874</v>
          </cell>
          <cell r="B199" t="str">
            <v>Perforación subterránea-NQ-Piezómetro</v>
          </cell>
          <cell r="C199" t="str">
            <v>m</v>
          </cell>
          <cell r="D199">
            <v>137.25</v>
          </cell>
          <cell r="E199">
            <v>87.75</v>
          </cell>
          <cell r="G199">
            <v>225</v>
          </cell>
        </row>
        <row r="200">
          <cell r="A200" t="str">
            <v>ST0791</v>
          </cell>
          <cell r="B200" t="str">
            <v>Hidrosiembra</v>
          </cell>
          <cell r="C200" t="str">
            <v>m2</v>
          </cell>
          <cell r="D200">
            <v>0.68</v>
          </cell>
          <cell r="E200">
            <v>0</v>
          </cell>
          <cell r="G200">
            <v>0.68</v>
          </cell>
        </row>
        <row r="201">
          <cell r="A201" t="str">
            <v>ST1225</v>
          </cell>
          <cell r="B201" t="str">
            <v>Plantío de árbol</v>
          </cell>
          <cell r="C201" t="str">
            <v>un</v>
          </cell>
          <cell r="D201">
            <v>30</v>
          </cell>
          <cell r="E201">
            <v>0</v>
          </cell>
          <cell r="G201">
            <v>30</v>
          </cell>
        </row>
        <row r="202">
          <cell r="A202" t="str">
            <v>ST2121</v>
          </cell>
          <cell r="B202" t="str">
            <v>Plantación de césped en el plano</v>
          </cell>
          <cell r="C202" t="str">
            <v>m2</v>
          </cell>
          <cell r="D202">
            <v>2.37</v>
          </cell>
          <cell r="E202">
            <v>0</v>
          </cell>
          <cell r="G202">
            <v>2.37</v>
          </cell>
        </row>
        <row r="203">
          <cell r="A203" t="str">
            <v>ST8590</v>
          </cell>
          <cell r="B203" t="str">
            <v>Plantación de césped en talud</v>
          </cell>
          <cell r="C203" t="str">
            <v>m2</v>
          </cell>
          <cell r="D203">
            <v>3</v>
          </cell>
          <cell r="E203">
            <v>0</v>
          </cell>
          <cell r="G203">
            <v>3</v>
          </cell>
        </row>
        <row r="204">
          <cell r="A204" t="str">
            <v>ST9319</v>
          </cell>
          <cell r="B204" t="str">
            <v>Tendones de anclaje</v>
          </cell>
          <cell r="C204" t="str">
            <v>kN-m</v>
          </cell>
          <cell r="D204">
            <v>0.17</v>
          </cell>
          <cell r="E204">
            <v>0</v>
          </cell>
          <cell r="G204">
            <v>0.17</v>
          </cell>
        </row>
        <row r="205">
          <cell r="A205" t="str">
            <v>GG1057</v>
          </cell>
          <cell r="B205" t="str">
            <v>Equipos de apoio a montaje-Presa</v>
          </cell>
          <cell r="C205" t="str">
            <v>sg</v>
          </cell>
          <cell r="D205">
            <v>0</v>
          </cell>
          <cell r="E205">
            <v>0</v>
          </cell>
          <cell r="G205">
            <v>187500</v>
          </cell>
        </row>
        <row r="206">
          <cell r="A206" t="str">
            <v>ST4398</v>
          </cell>
          <cell r="B206" t="str">
            <v>Suministro de aparatos detectores de gases</v>
          </cell>
          <cell r="C206" t="str">
            <v>sg</v>
          </cell>
          <cell r="D206">
            <v>0</v>
          </cell>
          <cell r="E206">
            <v>150000</v>
          </cell>
          <cell r="G206">
            <v>150000</v>
          </cell>
        </row>
        <row r="207">
          <cell r="A207" t="str">
            <v>ST0602</v>
          </cell>
          <cell r="B207" t="str">
            <v>Ventilación de túneles</v>
          </cell>
          <cell r="C207" t="str">
            <v>m3</v>
          </cell>
          <cell r="D207">
            <v>0</v>
          </cell>
          <cell r="E207">
            <v>1.88</v>
          </cell>
          <cell r="G207">
            <v>1.88</v>
          </cell>
        </row>
        <row r="208">
          <cell r="A208" t="str">
            <v>ST0603</v>
          </cell>
          <cell r="B208" t="str">
            <v>Ventilación de túneles para excavaciones adicionales</v>
          </cell>
          <cell r="C208" t="str">
            <v>m3</v>
          </cell>
          <cell r="D208">
            <v>0</v>
          </cell>
          <cell r="E208">
            <v>2.23</v>
          </cell>
          <cell r="G208">
            <v>2.23</v>
          </cell>
        </row>
        <row r="209">
          <cell r="A209" t="str">
            <v>ST0587</v>
          </cell>
          <cell r="B209" t="str">
            <v>Perforación y inyección de enfilaje ø=2"</v>
          </cell>
          <cell r="C209" t="str">
            <v>m</v>
          </cell>
          <cell r="D209">
            <v>150</v>
          </cell>
          <cell r="E209">
            <v>0</v>
          </cell>
          <cell r="G209">
            <v>150</v>
          </cell>
        </row>
        <row r="210">
          <cell r="A210" t="str">
            <v>ST2321</v>
          </cell>
          <cell r="B210" t="str">
            <v>Inyección para tendones de anclaje (sin cemento)</v>
          </cell>
          <cell r="C210" t="str">
            <v>kg</v>
          </cell>
          <cell r="D210">
            <v>0.56999999999999995</v>
          </cell>
          <cell r="E210">
            <v>0</v>
          </cell>
          <cell r="G210">
            <v>0.56999999999999995</v>
          </cell>
        </row>
        <row r="211">
          <cell r="A211" t="str">
            <v>ST9868</v>
          </cell>
          <cell r="B211" t="str">
            <v>Perforación para tendones de anclaje Ø = 3"</v>
          </cell>
          <cell r="C211" t="str">
            <v>m</v>
          </cell>
          <cell r="D211">
            <v>51</v>
          </cell>
          <cell r="E211">
            <v>0</v>
          </cell>
          <cell r="G211">
            <v>51</v>
          </cell>
        </row>
        <row r="212">
          <cell r="A212" t="str">
            <v>ST0911</v>
          </cell>
          <cell r="B212" t="str">
            <v>Revegetalización de la zona del embalse</v>
          </cell>
          <cell r="C212" t="str">
            <v>m2</v>
          </cell>
          <cell r="D212">
            <v>8.8800000000000008</v>
          </cell>
          <cell r="E212">
            <v>0</v>
          </cell>
          <cell r="G212">
            <v>8.8800000000000008</v>
          </cell>
        </row>
        <row r="213">
          <cell r="A213" t="str">
            <v>ST1069</v>
          </cell>
          <cell r="B213" t="str">
            <v>Trinchos sobre taludes de las cárcavas del embalse</v>
          </cell>
          <cell r="C213" t="str">
            <v>m</v>
          </cell>
          <cell r="D213">
            <v>7.5</v>
          </cell>
          <cell r="E213">
            <v>0</v>
          </cell>
          <cell r="G213">
            <v>7.5</v>
          </cell>
        </row>
        <row r="214">
          <cell r="A214" t="str">
            <v>ST1070</v>
          </cell>
          <cell r="B214" t="str">
            <v>Trinchos sobre taludes de la quebrada Guayabal</v>
          </cell>
          <cell r="C214" t="str">
            <v>m</v>
          </cell>
          <cell r="D214">
            <v>30</v>
          </cell>
          <cell r="E214">
            <v>0</v>
          </cell>
          <cell r="G214">
            <v>30</v>
          </cell>
        </row>
        <row r="215">
          <cell r="A215" t="str">
            <v>ST0908</v>
          </cell>
          <cell r="B215" t="str">
            <v>Empradización con pasto Braquiaria</v>
          </cell>
          <cell r="C215" t="str">
            <v>m2</v>
          </cell>
          <cell r="D215">
            <v>1.7</v>
          </cell>
          <cell r="E215">
            <v>0</v>
          </cell>
          <cell r="G215">
            <v>1.7</v>
          </cell>
        </row>
        <row r="216">
          <cell r="A216" t="str">
            <v>ST1044</v>
          </cell>
          <cell r="B216" t="str">
            <v>Tierra orgánica</v>
          </cell>
          <cell r="C216" t="str">
            <v>m3</v>
          </cell>
          <cell r="D216">
            <v>13.76</v>
          </cell>
          <cell r="E216">
            <v>0</v>
          </cell>
          <cell r="G216">
            <v>13.76</v>
          </cell>
        </row>
        <row r="217">
          <cell r="A217" t="str">
            <v>ST0794</v>
          </cell>
          <cell r="B217" t="str">
            <v>Conexión para inyección a cielo abierto</v>
          </cell>
          <cell r="C217" t="str">
            <v>un</v>
          </cell>
          <cell r="D217">
            <v>43.14</v>
          </cell>
          <cell r="E217">
            <v>0</v>
          </cell>
          <cell r="G217">
            <v>43.14</v>
          </cell>
        </row>
        <row r="218">
          <cell r="A218" t="str">
            <v>ST0795</v>
          </cell>
          <cell r="B218" t="str">
            <v>Conexión para inyección subterránea</v>
          </cell>
          <cell r="C218" t="str">
            <v>un</v>
          </cell>
          <cell r="D218">
            <v>50.33</v>
          </cell>
          <cell r="E218">
            <v>0</v>
          </cell>
          <cell r="G218">
            <v>50.33</v>
          </cell>
        </row>
        <row r="219">
          <cell r="A219" t="str">
            <v>ST0750</v>
          </cell>
          <cell r="B219" t="str">
            <v>Prueba de permeabilidad</v>
          </cell>
          <cell r="C219" t="str">
            <v>h</v>
          </cell>
          <cell r="D219">
            <v>138</v>
          </cell>
          <cell r="E219">
            <v>0</v>
          </cell>
          <cell r="G219">
            <v>138</v>
          </cell>
        </row>
        <row r="220">
          <cell r="A220" t="str">
            <v>ST9147</v>
          </cell>
          <cell r="B220" t="str">
            <v>Desmonte del área del embalse</v>
          </cell>
          <cell r="C220" t="str">
            <v>ha</v>
          </cell>
          <cell r="D220">
            <v>3609.38</v>
          </cell>
          <cell r="E220">
            <v>0</v>
          </cell>
          <cell r="G220">
            <v>3609.38</v>
          </cell>
        </row>
        <row r="221">
          <cell r="A221" t="str">
            <v>ST9691</v>
          </cell>
          <cell r="B221" t="str">
            <v>Cables de acero de alta resistencia</v>
          </cell>
          <cell r="C221" t="str">
            <v>KN-m</v>
          </cell>
          <cell r="D221">
            <v>0.08</v>
          </cell>
          <cell r="E221">
            <v>0</v>
          </cell>
          <cell r="G221">
            <v>0.08</v>
          </cell>
        </row>
        <row r="222">
          <cell r="A222" t="str">
            <v>ST9692</v>
          </cell>
          <cell r="B222" t="str">
            <v>Barras de postensionamiento</v>
          </cell>
          <cell r="C222" t="str">
            <v>KN-m</v>
          </cell>
          <cell r="D222">
            <v>0.3</v>
          </cell>
          <cell r="E222">
            <v>0</v>
          </cell>
          <cell r="G222">
            <v>0.3</v>
          </cell>
        </row>
        <row r="223">
          <cell r="A223" t="str">
            <v>ST4742</v>
          </cell>
          <cell r="B223" t="str">
            <v>Registradores de movimiento vertical (RMV's)</v>
          </cell>
          <cell r="C223" t="str">
            <v>m</v>
          </cell>
          <cell r="D223">
            <v>0</v>
          </cell>
          <cell r="E223">
            <v>263.79000000000002</v>
          </cell>
          <cell r="G223">
            <v>263.79000000000002</v>
          </cell>
        </row>
        <row r="225">
          <cell r="A225" t="str">
            <v>PE0047I7001CA</v>
          </cell>
          <cell r="B225" t="str">
            <v>SA-001: Cuadrilla de encofrado comum</v>
          </cell>
          <cell r="C225" t="str">
            <v>h</v>
          </cell>
          <cell r="D225">
            <v>6.61</v>
          </cell>
          <cell r="E225">
            <v>0</v>
          </cell>
          <cell r="G225">
            <v>5.4050000000000002</v>
          </cell>
        </row>
        <row r="226">
          <cell r="A226" t="str">
            <v>PE0047I7003CA</v>
          </cell>
          <cell r="B226" t="str">
            <v>SA-002: Cuadrilla de hierreros</v>
          </cell>
          <cell r="C226" t="str">
            <v>h</v>
          </cell>
          <cell r="D226">
            <v>6.61</v>
          </cell>
          <cell r="E226">
            <v>0</v>
          </cell>
          <cell r="G226">
            <v>5.4050000000000002</v>
          </cell>
        </row>
        <row r="227">
          <cell r="A227" t="str">
            <v>PE0047I7004CA</v>
          </cell>
          <cell r="B227" t="str">
            <v>SA-003: Cuadrilla de lanzamiento de concreto</v>
          </cell>
          <cell r="C227" t="str">
            <v>h</v>
          </cell>
          <cell r="D227">
            <v>6.54</v>
          </cell>
          <cell r="E227">
            <v>0</v>
          </cell>
          <cell r="G227">
            <v>5.3619999999999992</v>
          </cell>
        </row>
        <row r="228">
          <cell r="A228" t="str">
            <v>PE0047I7005CA</v>
          </cell>
          <cell r="B228" t="str">
            <v>SA-004: Cuadrilla de acabado deslizante</v>
          </cell>
          <cell r="C228" t="str">
            <v>h</v>
          </cell>
          <cell r="D228">
            <v>6.61</v>
          </cell>
          <cell r="E228">
            <v>0</v>
          </cell>
          <cell r="G228">
            <v>5.4050000000000002</v>
          </cell>
        </row>
        <row r="229">
          <cell r="A229" t="str">
            <v>PE0047I7006CA</v>
          </cell>
          <cell r="B229" t="str">
            <v>SA-005: Cuadrilla de estructuras tubulares</v>
          </cell>
          <cell r="C229" t="str">
            <v>h</v>
          </cell>
          <cell r="D229">
            <v>7.29</v>
          </cell>
          <cell r="E229">
            <v>0</v>
          </cell>
          <cell r="G229">
            <v>6.036999999999999</v>
          </cell>
        </row>
        <row r="230">
          <cell r="A230" t="str">
            <v>PE0047I7007CA</v>
          </cell>
          <cell r="B230" t="str">
            <v>SA-006: Iluminación para terraplenes</v>
          </cell>
          <cell r="C230" t="str">
            <v>m3</v>
          </cell>
          <cell r="D230">
            <v>0.04</v>
          </cell>
          <cell r="E230">
            <v>0.02</v>
          </cell>
          <cell r="G230">
            <v>6.5000000000000002E-2</v>
          </cell>
        </row>
        <row r="231">
          <cell r="A231" t="str">
            <v>PE0047I7008CA</v>
          </cell>
          <cell r="B231" t="str">
            <v>SA-007: Iluminación para concreto</v>
          </cell>
          <cell r="C231" t="str">
            <v>m3</v>
          </cell>
          <cell r="D231">
            <v>2</v>
          </cell>
          <cell r="E231">
            <v>0.78</v>
          </cell>
          <cell r="G231">
            <v>2.7270000000000003</v>
          </cell>
        </row>
        <row r="232">
          <cell r="A232" t="str">
            <v>PE0047I7009CA</v>
          </cell>
          <cell r="B232" t="str">
            <v>SA-008: Agua industrial</v>
          </cell>
          <cell r="C232" t="str">
            <v>m3</v>
          </cell>
          <cell r="D232">
            <v>7.0000000000000007E-2</v>
          </cell>
          <cell r="E232">
            <v>0.03</v>
          </cell>
          <cell r="G232">
            <v>9.7000000000000003E-2</v>
          </cell>
        </row>
        <row r="233">
          <cell r="A233" t="str">
            <v>PE0047I7010CA</v>
          </cell>
          <cell r="B233" t="str">
            <v>SA-009: Aire comprimido</v>
          </cell>
          <cell r="C233" t="str">
            <v>m3</v>
          </cell>
          <cell r="D233">
            <v>0.02</v>
          </cell>
          <cell r="E233">
            <v>0.01</v>
          </cell>
          <cell r="G233">
            <v>2.1000000000000005E-2</v>
          </cell>
        </row>
        <row r="234">
          <cell r="A234" t="str">
            <v>PE0047I7011CA</v>
          </cell>
          <cell r="B234" t="str">
            <v>SA-010: Patio de carpinteria</v>
          </cell>
          <cell r="C234" t="str">
            <v>m2</v>
          </cell>
          <cell r="D234">
            <v>5.85</v>
          </cell>
          <cell r="E234">
            <v>0.45</v>
          </cell>
          <cell r="G234">
            <v>6.306</v>
          </cell>
        </row>
        <row r="235">
          <cell r="A235" t="str">
            <v>PE0047I7012CA</v>
          </cell>
          <cell r="B235" t="str">
            <v>SA-011: Patio de hierro</v>
          </cell>
          <cell r="C235" t="str">
            <v>t</v>
          </cell>
          <cell r="D235">
            <v>59.67</v>
          </cell>
          <cell r="E235">
            <v>4.2300000000000004</v>
          </cell>
          <cell r="G235">
            <v>63.317</v>
          </cell>
        </row>
        <row r="236">
          <cell r="A236" t="str">
            <v>PE0047I7013CA</v>
          </cell>
          <cell r="B236" t="str">
            <v>SA-012: Taller de montaje</v>
          </cell>
          <cell r="C236" t="str">
            <v>kg</v>
          </cell>
          <cell r="D236">
            <v>2.5</v>
          </cell>
          <cell r="E236">
            <v>1.1399999999999999</v>
          </cell>
          <cell r="G236">
            <v>3.6140000000000003</v>
          </cell>
        </row>
        <row r="237">
          <cell r="A237" t="str">
            <v>PE0047I7015CA</v>
          </cell>
          <cell r="B237" t="str">
            <v>SA-013: Cuadrilla de encofrado metálico túneles</v>
          </cell>
          <cell r="C237" t="str">
            <v>h</v>
          </cell>
          <cell r="D237">
            <v>5.49</v>
          </cell>
          <cell r="E237">
            <v>0</v>
          </cell>
          <cell r="G237">
            <v>4.5629999999999997</v>
          </cell>
        </row>
        <row r="238">
          <cell r="A238" t="str">
            <v>PE0047I7018CA</v>
          </cell>
          <cell r="B238" t="str">
            <v>SA-014: Sistema de transilaje</v>
          </cell>
          <cell r="C238" t="str">
            <v>t</v>
          </cell>
          <cell r="D238">
            <v>2.68</v>
          </cell>
          <cell r="E238">
            <v>0.68</v>
          </cell>
          <cell r="G238">
            <v>3.57</v>
          </cell>
        </row>
        <row r="239">
          <cell r="A239" t="str">
            <v>PE0047I7019CA</v>
          </cell>
          <cell r="B239" t="str">
            <v>SA-015: Sistema de enfriamiento</v>
          </cell>
          <cell r="C239" t="str">
            <v>m3</v>
          </cell>
          <cell r="D239">
            <v>2.78</v>
          </cell>
          <cell r="E239">
            <v>3.21</v>
          </cell>
          <cell r="G239">
            <v>5.9429999999999996</v>
          </cell>
        </row>
        <row r="240">
          <cell r="A240" t="str">
            <v>PE0047I7020CA</v>
          </cell>
          <cell r="B240" t="str">
            <v xml:space="preserve">SA-016: Producción de agregados </v>
          </cell>
          <cell r="C240" t="str">
            <v>m3</v>
          </cell>
          <cell r="D240">
            <v>2.2599999999999998</v>
          </cell>
          <cell r="E240">
            <v>1.86</v>
          </cell>
          <cell r="G240">
            <v>4.8510000000000009</v>
          </cell>
        </row>
        <row r="241">
          <cell r="A241" t="str">
            <v>PE0047I7021CA</v>
          </cell>
          <cell r="B241" t="str">
            <v>SA-017: Producción de arena artificial</v>
          </cell>
          <cell r="C241" t="str">
            <v>m3</v>
          </cell>
          <cell r="D241">
            <v>2.63</v>
          </cell>
          <cell r="E241">
            <v>2.2000000000000002</v>
          </cell>
          <cell r="G241">
            <v>5.4059999999999997</v>
          </cell>
        </row>
        <row r="242">
          <cell r="A242" t="str">
            <v>PE0047I7025CA</v>
          </cell>
          <cell r="B242" t="str">
            <v>SA-018: Fabricación y transporte de concreto</v>
          </cell>
          <cell r="C242" t="str">
            <v>m3</v>
          </cell>
          <cell r="D242">
            <v>7.55</v>
          </cell>
          <cell r="E242">
            <v>6.36</v>
          </cell>
          <cell r="G242">
            <v>15.684000000000001</v>
          </cell>
        </row>
        <row r="243">
          <cell r="A243" t="str">
            <v>PE0047I7026CA</v>
          </cell>
          <cell r="B243" t="str">
            <v>SA-019: Fabricación y transporte de mortero p/ RCC ( con cemento)</v>
          </cell>
          <cell r="C243" t="str">
            <v>m3</v>
          </cell>
          <cell r="D243">
            <v>75.959999999999994</v>
          </cell>
          <cell r="E243">
            <v>8.07</v>
          </cell>
          <cell r="G243">
            <v>87.151000000000025</v>
          </cell>
        </row>
        <row r="244">
          <cell r="A244" t="str">
            <v>PE0047I7027CA</v>
          </cell>
          <cell r="B244" t="str">
            <v>SA-020: Fabricación y transporte de concreto RCC</v>
          </cell>
          <cell r="C244" t="str">
            <v>m3</v>
          </cell>
          <cell r="D244">
            <v>10.36</v>
          </cell>
          <cell r="E244">
            <v>7.86</v>
          </cell>
          <cell r="G244">
            <v>20.481999999999999</v>
          </cell>
        </row>
        <row r="245">
          <cell r="A245" t="str">
            <v>PE0047I7042CA</v>
          </cell>
          <cell r="B245" t="str">
            <v>SA-021: Dosificación de concreto classe C-28 MPa</v>
          </cell>
          <cell r="C245" t="str">
            <v>m3</v>
          </cell>
          <cell r="D245">
            <v>71.27</v>
          </cell>
          <cell r="E245">
            <v>6.52</v>
          </cell>
          <cell r="G245">
            <v>78.822000000000017</v>
          </cell>
        </row>
        <row r="246">
          <cell r="A246" t="str">
            <v>PE0047I7043CA</v>
          </cell>
          <cell r="B246" t="str">
            <v>SA-022: Dosificación de concreto classe D-28 MPa</v>
          </cell>
          <cell r="C246" t="str">
            <v>m3</v>
          </cell>
          <cell r="D246">
            <v>74.62</v>
          </cell>
          <cell r="E246">
            <v>6.61</v>
          </cell>
          <cell r="G246">
            <v>82.22399999999999</v>
          </cell>
        </row>
        <row r="247">
          <cell r="A247" t="str">
            <v>PE0047I7044CA</v>
          </cell>
          <cell r="B247" t="str">
            <v>SA-023: Dosificación de concreto classe E-24,5 MPa</v>
          </cell>
          <cell r="C247" t="str">
            <v>m3</v>
          </cell>
          <cell r="D247">
            <v>61.21</v>
          </cell>
          <cell r="E247">
            <v>6.11</v>
          </cell>
          <cell r="G247">
            <v>68.375999999999991</v>
          </cell>
        </row>
        <row r="248">
          <cell r="A248" t="str">
            <v>PE0047I7047CA</v>
          </cell>
          <cell r="B248" t="str">
            <v>SA-024: Dosificación de concreto classe H-21 MPa</v>
          </cell>
          <cell r="C248" t="str">
            <v>m3</v>
          </cell>
          <cell r="D248">
            <v>55.38</v>
          </cell>
          <cell r="E248">
            <v>5.88</v>
          </cell>
          <cell r="G248">
            <v>62.332999999999998</v>
          </cell>
        </row>
        <row r="249">
          <cell r="A249" t="str">
            <v>PE0047I7053CA</v>
          </cell>
          <cell r="B249" t="str">
            <v>SA-025: Dosificación de concreto lanzado</v>
          </cell>
          <cell r="C249" t="str">
            <v>m3</v>
          </cell>
          <cell r="D249">
            <v>86.93</v>
          </cell>
          <cell r="E249">
            <v>32.53</v>
          </cell>
          <cell r="G249">
            <v>120.21</v>
          </cell>
        </row>
        <row r="250">
          <cell r="A250" t="str">
            <v>PE0047I7054CA</v>
          </cell>
          <cell r="B250" t="str">
            <v>SA-026: Dosificación de concreto extrudado</v>
          </cell>
          <cell r="C250" t="str">
            <v>m3</v>
          </cell>
          <cell r="D250">
            <v>18.97</v>
          </cell>
          <cell r="E250">
            <v>4.33</v>
          </cell>
          <cell r="G250">
            <v>24.420999999999999</v>
          </cell>
        </row>
        <row r="251">
          <cell r="A251" t="str">
            <v>PE0047I7055CA</v>
          </cell>
          <cell r="B251" t="str">
            <v>SA-027: Dosificación de concreto RCC ( sin cemento )</v>
          </cell>
          <cell r="C251" t="str">
            <v>m3</v>
          </cell>
          <cell r="D251">
            <v>4.1900000000000004</v>
          </cell>
          <cell r="E251">
            <v>4.21</v>
          </cell>
          <cell r="G251">
            <v>9.516</v>
          </cell>
        </row>
        <row r="252">
          <cell r="A252" t="str">
            <v>PE0047I7067CA</v>
          </cell>
          <cell r="B252" t="str">
            <v>SA-028: Transporte de agregados (dmt=0,50 km)</v>
          </cell>
          <cell r="C252" t="str">
            <v>m3/km</v>
          </cell>
          <cell r="D252">
            <v>0.7</v>
          </cell>
          <cell r="E252">
            <v>0.76</v>
          </cell>
          <cell r="G252">
            <v>1.669</v>
          </cell>
        </row>
        <row r="253">
          <cell r="A253" t="str">
            <v>PE0047I7068CA</v>
          </cell>
          <cell r="B253" t="str">
            <v>SA-029: Transporte de agregados (dmt=2,50 km)</v>
          </cell>
          <cell r="C253" t="str">
            <v>m3/km</v>
          </cell>
          <cell r="D253">
            <v>0.32</v>
          </cell>
          <cell r="E253">
            <v>0.35</v>
          </cell>
          <cell r="G253">
            <v>0.76300000000000012</v>
          </cell>
        </row>
        <row r="254">
          <cell r="A254" t="str">
            <v>PE0047I7066CA</v>
          </cell>
          <cell r="B254" t="str">
            <v>SA-030: Transporte de agregados (dmt=3,00 km)</v>
          </cell>
          <cell r="C254" t="str">
            <v>m3/km</v>
          </cell>
          <cell r="D254">
            <v>0.28000000000000003</v>
          </cell>
          <cell r="E254">
            <v>0.31</v>
          </cell>
          <cell r="G254">
            <v>0.67600000000000005</v>
          </cell>
        </row>
        <row r="255">
          <cell r="A255" t="str">
            <v>PE0047I7250CA</v>
          </cell>
          <cell r="B255" t="str">
            <v>SA-031: Transp. suelo con articulado (dmt=3,00 km)</v>
          </cell>
          <cell r="C255" t="str">
            <v>m3/km</v>
          </cell>
          <cell r="D255">
            <v>0.52</v>
          </cell>
          <cell r="E255">
            <v>0.68</v>
          </cell>
          <cell r="G255">
            <v>1.2809999999999999</v>
          </cell>
        </row>
        <row r="256">
          <cell r="A256" t="str">
            <v>PE0047I7259CA</v>
          </cell>
          <cell r="B256" t="str">
            <v>SA-032: Transp. roca alter. con articulado (dmt=3,00 km)</v>
          </cell>
          <cell r="C256" t="str">
            <v>m3/km</v>
          </cell>
          <cell r="D256">
            <v>0.62</v>
          </cell>
          <cell r="E256">
            <v>0.81</v>
          </cell>
          <cell r="G256">
            <v>1.5349999999999999</v>
          </cell>
        </row>
        <row r="257">
          <cell r="A257" t="str">
            <v>PE0047I7280CA</v>
          </cell>
          <cell r="B257" t="str">
            <v>SA-033: Transp. roca con articulado (dmt=3,00 km)</v>
          </cell>
          <cell r="C257" t="str">
            <v>m3/km</v>
          </cell>
          <cell r="D257">
            <v>0.76</v>
          </cell>
          <cell r="E257">
            <v>1.01</v>
          </cell>
          <cell r="G257">
            <v>1.903</v>
          </cell>
        </row>
        <row r="258">
          <cell r="A258" t="str">
            <v>PE0047I7316CA</v>
          </cell>
          <cell r="B258" t="str">
            <v>SA-034: Transp. suelo con volqueta doble tr. (dmt=8 km)</v>
          </cell>
          <cell r="C258" t="str">
            <v>m3/km</v>
          </cell>
          <cell r="D258">
            <v>0.23</v>
          </cell>
          <cell r="E258">
            <v>0.25</v>
          </cell>
          <cell r="G258">
            <v>0.55600000000000005</v>
          </cell>
        </row>
        <row r="259">
          <cell r="A259" t="str">
            <v>PE0047I7317CA</v>
          </cell>
          <cell r="B259" t="str">
            <v>SA-035: Transp. suelo con volqueta doble tr. (dmt=11 km)</v>
          </cell>
          <cell r="C259" t="str">
            <v>m3/km</v>
          </cell>
          <cell r="D259">
            <v>0.2</v>
          </cell>
          <cell r="E259">
            <v>0.22</v>
          </cell>
          <cell r="G259">
            <v>0.48499999999999999</v>
          </cell>
        </row>
        <row r="260">
          <cell r="A260" t="str">
            <v>PE0047I7336CA</v>
          </cell>
          <cell r="B260" t="str">
            <v>SA-036: Transp. roca alter. con volqueta doble tr. (dmt=3 km)</v>
          </cell>
          <cell r="C260" t="str">
            <v>m3/km</v>
          </cell>
          <cell r="D260">
            <v>0.41</v>
          </cell>
          <cell r="E260">
            <v>0.44</v>
          </cell>
          <cell r="G260">
            <v>0.97199999999999998</v>
          </cell>
        </row>
        <row r="261">
          <cell r="A261" t="str">
            <v>PE0047I7337CA</v>
          </cell>
          <cell r="B261" t="str">
            <v>SA-037: Transp. roca alter. con volqueta doble tr. (dmt=8 km)</v>
          </cell>
          <cell r="C261" t="str">
            <v>m3/km</v>
          </cell>
          <cell r="D261">
            <v>0.28000000000000003</v>
          </cell>
          <cell r="E261">
            <v>0.3</v>
          </cell>
          <cell r="G261">
            <v>0.66800000000000004</v>
          </cell>
        </row>
        <row r="262">
          <cell r="A262" t="str">
            <v>PE0047I7338CA</v>
          </cell>
          <cell r="B262" t="str">
            <v>SA-038: Transp. roca alter. con volqueta doble tr. (dmt=11 km)</v>
          </cell>
          <cell r="C262" t="str">
            <v>m3/km</v>
          </cell>
          <cell r="D262">
            <v>0.24</v>
          </cell>
          <cell r="E262">
            <v>0.27</v>
          </cell>
          <cell r="G262">
            <v>0.58099999999999996</v>
          </cell>
        </row>
        <row r="263">
          <cell r="A263" t="str">
            <v>PE0047I7357CA</v>
          </cell>
          <cell r="B263" t="str">
            <v>SA-039: Transp. roca con volqueta doble tr. (dmt=2,5 km)</v>
          </cell>
          <cell r="C263" t="str">
            <v>m3/km</v>
          </cell>
          <cell r="D263">
            <v>0.56000000000000005</v>
          </cell>
          <cell r="E263">
            <v>0.61</v>
          </cell>
          <cell r="G263">
            <v>1.3359999999999999</v>
          </cell>
        </row>
        <row r="264">
          <cell r="A264" t="str">
            <v>PE0047I7356CA</v>
          </cell>
          <cell r="B264" t="str">
            <v>SA-040: Transp. roca con volqueta doble tr. (dmt=3 km)</v>
          </cell>
          <cell r="C264" t="str">
            <v>m3/km</v>
          </cell>
          <cell r="D264">
            <v>0.49</v>
          </cell>
          <cell r="E264">
            <v>0.53</v>
          </cell>
          <cell r="G264">
            <v>1.161</v>
          </cell>
        </row>
        <row r="265">
          <cell r="A265" t="str">
            <v>PE0047I7387CA</v>
          </cell>
          <cell r="B265" t="str">
            <v>SA-041: Transp. roca subt. con volqueta doble tr. (dmt=0,5 km)</v>
          </cell>
          <cell r="C265" t="str">
            <v>m3/km</v>
          </cell>
          <cell r="D265">
            <v>1.18</v>
          </cell>
          <cell r="E265">
            <v>1.28</v>
          </cell>
          <cell r="G265">
            <v>2.887</v>
          </cell>
        </row>
        <row r="266">
          <cell r="A266" t="str">
            <v>PE0047I7388CA</v>
          </cell>
          <cell r="B266" t="str">
            <v>SA-042: Transp. roca subt. con volqueta doble tr. (dmt=2 km)</v>
          </cell>
          <cell r="C266" t="str">
            <v>m3/km</v>
          </cell>
          <cell r="D266">
            <v>0.62</v>
          </cell>
          <cell r="E266">
            <v>0.68</v>
          </cell>
          <cell r="G266">
            <v>1.484</v>
          </cell>
        </row>
        <row r="267">
          <cell r="A267" t="str">
            <v>PE0047I7389CA</v>
          </cell>
          <cell r="B267" t="str">
            <v>SA-043: Transp. roca subt. con volqueta doble tr. (dmt=2,5 km)</v>
          </cell>
          <cell r="C267" t="str">
            <v>m3/km</v>
          </cell>
          <cell r="D267">
            <v>0.56000000000000005</v>
          </cell>
          <cell r="E267">
            <v>0.61</v>
          </cell>
          <cell r="G267">
            <v>1.3359999999999999</v>
          </cell>
        </row>
        <row r="269">
          <cell r="A269" t="str">
            <v>PE0047I7110CA</v>
          </cell>
          <cell r="B269" t="str">
            <v>SA-044: Relleno impermeable</v>
          </cell>
          <cell r="C269" t="str">
            <v>m3</v>
          </cell>
          <cell r="D269">
            <v>0.66</v>
          </cell>
          <cell r="E269">
            <v>0.69</v>
          </cell>
          <cell r="G269">
            <v>1.4839999999999998</v>
          </cell>
        </row>
        <row r="270">
          <cell r="A270" t="str">
            <v>PE0047I7120CA</v>
          </cell>
          <cell r="B270" t="str">
            <v>SA-045: Relleno compac. zona 1A de la presa</v>
          </cell>
          <cell r="C270" t="str">
            <v>m3</v>
          </cell>
          <cell r="D270">
            <v>0.44</v>
          </cell>
          <cell r="E270">
            <v>0.51</v>
          </cell>
          <cell r="G270">
            <v>1.0110000000000001</v>
          </cell>
        </row>
        <row r="271">
          <cell r="A271" t="str">
            <v>PE0047I7125CA</v>
          </cell>
          <cell r="B271" t="str">
            <v>SA-046: Relleno compac. zona 2A de la presa</v>
          </cell>
          <cell r="C271" t="str">
            <v>m3</v>
          </cell>
          <cell r="D271">
            <v>4.92</v>
          </cell>
          <cell r="E271">
            <v>4.47</v>
          </cell>
          <cell r="G271">
            <v>10.555999999999999</v>
          </cell>
        </row>
        <row r="272">
          <cell r="A272" t="str">
            <v>PE0047I7126CA</v>
          </cell>
          <cell r="B272" t="str">
            <v>SA-047: Relleno compac. zona 2B de la presa - Horizontal</v>
          </cell>
          <cell r="C272" t="str">
            <v>m3</v>
          </cell>
          <cell r="D272">
            <v>4.5599999999999996</v>
          </cell>
          <cell r="E272">
            <v>4.09</v>
          </cell>
          <cell r="G272">
            <v>9.7210000000000001</v>
          </cell>
        </row>
        <row r="273">
          <cell r="A273" t="str">
            <v>PE0047I7127CA</v>
          </cell>
          <cell r="B273" t="str">
            <v>SA-048: Relleno compac. zona 2B de la presa - Vertical</v>
          </cell>
          <cell r="C273" t="str">
            <v>m3</v>
          </cell>
          <cell r="D273">
            <v>4.9800000000000004</v>
          </cell>
          <cell r="E273">
            <v>4.47</v>
          </cell>
          <cell r="G273">
            <v>10.62</v>
          </cell>
        </row>
        <row r="274">
          <cell r="A274" t="str">
            <v>PE0047I7128CA</v>
          </cell>
          <cell r="B274" t="str">
            <v>SA-049: Relleno compac. zona 2B de la presa - Inclinado</v>
          </cell>
          <cell r="C274" t="str">
            <v>m3</v>
          </cell>
          <cell r="D274">
            <v>4.9800000000000004</v>
          </cell>
          <cell r="E274">
            <v>4.47</v>
          </cell>
          <cell r="G274">
            <v>10.62</v>
          </cell>
        </row>
        <row r="275">
          <cell r="A275" t="str">
            <v>PE0047I7130CA</v>
          </cell>
          <cell r="B275" t="str">
            <v>SA-050: Relleno compac. zona 3A de la presa</v>
          </cell>
          <cell r="C275" t="str">
            <v>m3</v>
          </cell>
          <cell r="D275">
            <v>4.5</v>
          </cell>
          <cell r="E275">
            <v>4.0199999999999996</v>
          </cell>
          <cell r="G275">
            <v>9.8979999999999997</v>
          </cell>
        </row>
        <row r="276">
          <cell r="A276" t="str">
            <v>PE0047I7131CA</v>
          </cell>
          <cell r="B276" t="str">
            <v>SA-051: Relleno compac. zona 3B de la presa</v>
          </cell>
          <cell r="C276" t="str">
            <v>m3</v>
          </cell>
          <cell r="D276">
            <v>0.34</v>
          </cell>
          <cell r="E276">
            <v>0.36</v>
          </cell>
          <cell r="G276">
            <v>0.75600000000000023</v>
          </cell>
        </row>
        <row r="277">
          <cell r="A277" t="str">
            <v>PE0047I7132CA</v>
          </cell>
          <cell r="B277" t="str">
            <v>SA-052: Relleno compac. zona 3C de la presa</v>
          </cell>
          <cell r="C277" t="str">
            <v>m3</v>
          </cell>
          <cell r="D277">
            <v>0.3</v>
          </cell>
          <cell r="E277">
            <v>0.31</v>
          </cell>
          <cell r="G277">
            <v>0.66000000000000014</v>
          </cell>
        </row>
        <row r="278">
          <cell r="A278" t="str">
            <v>PE0047I7133CA</v>
          </cell>
          <cell r="B278" t="str">
            <v>SA-053: Relleno compac. zona 3D de la presa</v>
          </cell>
          <cell r="C278" t="str">
            <v>m3</v>
          </cell>
          <cell r="D278">
            <v>0.27</v>
          </cell>
          <cell r="E278">
            <v>0.28000000000000003</v>
          </cell>
          <cell r="G278">
            <v>0.58699999999999997</v>
          </cell>
        </row>
        <row r="279">
          <cell r="A279" t="str">
            <v>PE0047I7135CA</v>
          </cell>
          <cell r="B279" t="str">
            <v>SA-054: Relleno compac. zona 4 de la presa - Vertical</v>
          </cell>
          <cell r="C279" t="str">
            <v>m3</v>
          </cell>
          <cell r="D279">
            <v>4.5</v>
          </cell>
          <cell r="E279">
            <v>4.0199999999999996</v>
          </cell>
          <cell r="G279">
            <v>9.8979999999999997</v>
          </cell>
        </row>
        <row r="280">
          <cell r="A280" t="str">
            <v>PE0047I7136CA</v>
          </cell>
          <cell r="B280" t="str">
            <v>SA-055: Relleno compac. zona 4 de la presa - Horizontal</v>
          </cell>
          <cell r="C280" t="str">
            <v>m3</v>
          </cell>
          <cell r="D280">
            <v>3.98</v>
          </cell>
          <cell r="E280">
            <v>3.62</v>
          </cell>
          <cell r="G280">
            <v>8.827</v>
          </cell>
        </row>
        <row r="282">
          <cell r="A282" t="str">
            <v>PE0047I7200CA</v>
          </cell>
          <cell r="B282" t="str">
            <v>SA-056: Desmonte, despalme y limpieza</v>
          </cell>
          <cell r="C282" t="str">
            <v>m2</v>
          </cell>
          <cell r="D282">
            <v>0.85</v>
          </cell>
          <cell r="E282">
            <v>0.39</v>
          </cell>
          <cell r="G282">
            <v>1.3169999999999999</v>
          </cell>
        </row>
        <row r="283">
          <cell r="A283" t="str">
            <v>PE0047I7201CA</v>
          </cell>
          <cell r="B283" t="str">
            <v>SA-057: Carga de suelo en área de acopio o desecho</v>
          </cell>
          <cell r="C283" t="str">
            <v>m3</v>
          </cell>
          <cell r="D283">
            <v>0.42</v>
          </cell>
          <cell r="E283">
            <v>0.43</v>
          </cell>
          <cell r="G283">
            <v>0.89400000000000013</v>
          </cell>
        </row>
        <row r="284">
          <cell r="A284" t="str">
            <v>PE0047I7202CA</v>
          </cell>
          <cell r="B284" t="str">
            <v>SA-058: Carga de roca/roca alter. en área de acopio o desecho</v>
          </cell>
          <cell r="C284" t="str">
            <v>m3</v>
          </cell>
          <cell r="D284">
            <v>0.45</v>
          </cell>
          <cell r="E284">
            <v>0.53</v>
          </cell>
          <cell r="G284">
            <v>1.0410000000000001</v>
          </cell>
        </row>
        <row r="285">
          <cell r="A285" t="str">
            <v>PE0047I7208CA</v>
          </cell>
          <cell r="B285" t="str">
            <v>SA-059: Remoción de ataguias</v>
          </cell>
          <cell r="C285" t="str">
            <v>m3</v>
          </cell>
          <cell r="D285">
            <v>0.74</v>
          </cell>
          <cell r="E285">
            <v>0.78</v>
          </cell>
          <cell r="G285">
            <v>1.619</v>
          </cell>
        </row>
        <row r="286">
          <cell r="A286" t="str">
            <v>PE0047I7209CA</v>
          </cell>
          <cell r="B286" t="str">
            <v>SA-060: Manutención de ataguias</v>
          </cell>
          <cell r="C286" t="str">
            <v>sg</v>
          </cell>
          <cell r="D286">
            <v>272533.94</v>
          </cell>
          <cell r="E286">
            <v>84969.74</v>
          </cell>
          <cell r="G286">
            <v>433545.6</v>
          </cell>
        </row>
        <row r="287">
          <cell r="A287" t="str">
            <v>PE0047I7210CA</v>
          </cell>
          <cell r="B287" t="str">
            <v>SA-061: Excavación y carga de suelo en portales</v>
          </cell>
          <cell r="C287" t="str">
            <v>m3</v>
          </cell>
          <cell r="D287">
            <v>0.83</v>
          </cell>
          <cell r="E287">
            <v>0.95</v>
          </cell>
          <cell r="G287">
            <v>1.8859999999999999</v>
          </cell>
        </row>
        <row r="288">
          <cell r="A288" t="str">
            <v>PE0047I7211CA</v>
          </cell>
          <cell r="B288" t="str">
            <v>SA-062: Excavación y carga de suelo para la fundación</v>
          </cell>
          <cell r="C288" t="str">
            <v>m3</v>
          </cell>
          <cell r="D288">
            <v>0.89</v>
          </cell>
          <cell r="E288">
            <v>0.98</v>
          </cell>
          <cell r="G288">
            <v>1.98</v>
          </cell>
        </row>
        <row r="289">
          <cell r="A289" t="str">
            <v>PE0047I7212CA</v>
          </cell>
          <cell r="B289" t="str">
            <v>SA-063: Excavación y carga de suelo en vertedero</v>
          </cell>
          <cell r="C289" t="str">
            <v>m3</v>
          </cell>
          <cell r="D289">
            <v>0.67</v>
          </cell>
          <cell r="E289">
            <v>0.74</v>
          </cell>
          <cell r="G289">
            <v>1.5019999999999998</v>
          </cell>
        </row>
        <row r="290">
          <cell r="A290" t="str">
            <v>PE0047I7214CA</v>
          </cell>
          <cell r="B290" t="str">
            <v>SA-064: Excavación y carga de suelo</v>
          </cell>
          <cell r="C290" t="str">
            <v>m3</v>
          </cell>
          <cell r="D290">
            <v>0.9</v>
          </cell>
          <cell r="E290">
            <v>1.05</v>
          </cell>
          <cell r="G290">
            <v>2.0659999999999998</v>
          </cell>
        </row>
        <row r="291">
          <cell r="A291" t="str">
            <v>PE0047I7220CA</v>
          </cell>
          <cell r="B291" t="str">
            <v>SA-065: Excavación y carga de roca alterada en portales</v>
          </cell>
          <cell r="C291" t="str">
            <v>m3</v>
          </cell>
          <cell r="D291">
            <v>2.11</v>
          </cell>
          <cell r="E291">
            <v>2.36</v>
          </cell>
          <cell r="G291">
            <v>4.6240000000000014</v>
          </cell>
        </row>
        <row r="292">
          <cell r="A292" t="str">
            <v>PE0047I7221CA</v>
          </cell>
          <cell r="B292" t="str">
            <v>SA-066: Excavación y carga de roca alterada para la fundación</v>
          </cell>
          <cell r="C292" t="str">
            <v>m3</v>
          </cell>
          <cell r="D292">
            <v>2.17</v>
          </cell>
          <cell r="E292">
            <v>2.38</v>
          </cell>
          <cell r="G292">
            <v>4.7160000000000002</v>
          </cell>
        </row>
        <row r="293">
          <cell r="A293" t="str">
            <v>PE0047I7222CA</v>
          </cell>
          <cell r="B293" t="str">
            <v>SA-067: Excavación y carga de roca alterada en vertedero</v>
          </cell>
          <cell r="C293" t="str">
            <v>m3</v>
          </cell>
          <cell r="D293">
            <v>1.76</v>
          </cell>
          <cell r="E293">
            <v>1.86</v>
          </cell>
          <cell r="G293">
            <v>3.7320000000000002</v>
          </cell>
        </row>
        <row r="294">
          <cell r="A294" t="str">
            <v>PE0047I7224CA</v>
          </cell>
          <cell r="B294" t="str">
            <v>SA-068: Excavación y carga de roca alterada</v>
          </cell>
          <cell r="C294" t="str">
            <v>m3</v>
          </cell>
          <cell r="D294">
            <v>2.11</v>
          </cell>
          <cell r="E294">
            <v>2.36</v>
          </cell>
          <cell r="G294">
            <v>4.6240000000000014</v>
          </cell>
        </row>
        <row r="295">
          <cell r="A295" t="str">
            <v>PE0047I7232CA</v>
          </cell>
          <cell r="B295" t="str">
            <v>SA-069: Excavación y carga de roca a cielo abierto en vertedero</v>
          </cell>
          <cell r="C295" t="str">
            <v>m3</v>
          </cell>
          <cell r="D295">
            <v>2.96</v>
          </cell>
          <cell r="E295">
            <v>3.41</v>
          </cell>
          <cell r="G295">
            <v>6.588000000000001</v>
          </cell>
        </row>
        <row r="296">
          <cell r="A296" t="str">
            <v>PE0047I7150CA</v>
          </cell>
          <cell r="B296" t="str">
            <v>SA-070: Excav. coluvión y suelo residual - frente presa</v>
          </cell>
          <cell r="C296" t="str">
            <v>m3</v>
          </cell>
          <cell r="D296">
            <v>4.76</v>
          </cell>
          <cell r="E296">
            <v>5.45</v>
          </cell>
          <cell r="G296">
            <v>11.243</v>
          </cell>
        </row>
        <row r="297">
          <cell r="A297" t="str">
            <v>PE0047I7151CA</v>
          </cell>
          <cell r="B297" t="str">
            <v>SA-071: Excav. roca nivel IIA - frente presa</v>
          </cell>
          <cell r="C297" t="str">
            <v>m3</v>
          </cell>
          <cell r="D297">
            <v>6.76</v>
          </cell>
          <cell r="E297">
            <v>7.73</v>
          </cell>
          <cell r="G297">
            <v>15.740999999999998</v>
          </cell>
        </row>
        <row r="298">
          <cell r="A298" t="str">
            <v>PE0047I7152CA</v>
          </cell>
          <cell r="B298" t="str">
            <v>SA-072: Excav. coluvión y suelo residual - frente vertedero</v>
          </cell>
          <cell r="C298" t="str">
            <v>m3</v>
          </cell>
          <cell r="D298">
            <v>3.67</v>
          </cell>
          <cell r="E298">
            <v>4.13</v>
          </cell>
          <cell r="G298">
            <v>8.7170000000000005</v>
          </cell>
        </row>
        <row r="299">
          <cell r="A299" t="str">
            <v>PE0047I7153CA</v>
          </cell>
          <cell r="B299" t="str">
            <v>SA-073: Excav. roca nivel IIA - frente vertedero</v>
          </cell>
          <cell r="C299" t="str">
            <v>m3</v>
          </cell>
          <cell r="D299">
            <v>3.64</v>
          </cell>
          <cell r="E299">
            <v>3.98</v>
          </cell>
          <cell r="G299">
            <v>8.2309999999999999</v>
          </cell>
        </row>
        <row r="300">
          <cell r="A300" t="str">
            <v>PE0047I7154CA</v>
          </cell>
          <cell r="B300" t="str">
            <v>SA-074: Excav. roca nivel IIB - frente vertedero</v>
          </cell>
          <cell r="C300" t="str">
            <v>m3</v>
          </cell>
          <cell r="D300">
            <v>4.59</v>
          </cell>
          <cell r="E300">
            <v>5.29</v>
          </cell>
          <cell r="G300">
            <v>10.516</v>
          </cell>
        </row>
        <row r="301">
          <cell r="A301" t="str">
            <v>PE0047I7155CA</v>
          </cell>
          <cell r="B301" t="str">
            <v>SA-075: Excav. roca nivel III - frente vertedero</v>
          </cell>
          <cell r="C301" t="str">
            <v>m3</v>
          </cell>
          <cell r="D301">
            <v>4.5</v>
          </cell>
          <cell r="E301">
            <v>5.07</v>
          </cell>
          <cell r="G301">
            <v>10.222999999999999</v>
          </cell>
        </row>
        <row r="302">
          <cell r="A302" t="str">
            <v>PE0047I7156CA</v>
          </cell>
          <cell r="B302" t="str">
            <v>SA-076: Excav. coluvión y suelo residual - frente sistema de desv.</v>
          </cell>
          <cell r="C302" t="str">
            <v>m3</v>
          </cell>
          <cell r="D302">
            <v>3.2</v>
          </cell>
          <cell r="E302">
            <v>3.51</v>
          </cell>
          <cell r="G302">
            <v>7.5579999999999998</v>
          </cell>
        </row>
        <row r="303">
          <cell r="A303" t="str">
            <v>PE0047I7157CA</v>
          </cell>
          <cell r="B303" t="str">
            <v>SA-077: Excav. roca nivel IIA - frente sistema de desviación</v>
          </cell>
          <cell r="C303" t="str">
            <v>m3</v>
          </cell>
          <cell r="D303">
            <v>4.93</v>
          </cell>
          <cell r="E303">
            <v>5.47</v>
          </cell>
          <cell r="G303">
            <v>11.366999999999999</v>
          </cell>
        </row>
        <row r="304">
          <cell r="A304" t="str">
            <v>PE0047I7158CA</v>
          </cell>
          <cell r="B304" t="str">
            <v>SA-078: Excav. de coluvión y suelo residual - frente desc. fondo</v>
          </cell>
          <cell r="C304" t="str">
            <v>m3</v>
          </cell>
          <cell r="D304">
            <v>3.14</v>
          </cell>
          <cell r="E304">
            <v>3.48</v>
          </cell>
          <cell r="G304">
            <v>7.4640000000000004</v>
          </cell>
        </row>
        <row r="305">
          <cell r="A305" t="str">
            <v>PE0047I7159CA</v>
          </cell>
          <cell r="B305" t="str">
            <v>SA-079: Excav. roca nivel IIA - frente descarga de fondo</v>
          </cell>
          <cell r="C305" t="str">
            <v>m3</v>
          </cell>
          <cell r="D305">
            <v>4.87</v>
          </cell>
          <cell r="E305">
            <v>5.45</v>
          </cell>
          <cell r="G305">
            <v>11.275</v>
          </cell>
        </row>
        <row r="306">
          <cell r="A306" t="str">
            <v>PE0047I7160CA</v>
          </cell>
          <cell r="B306" t="str">
            <v>SA-080: Excav. coluvión y suelo resid.- frente captación y pozo</v>
          </cell>
          <cell r="C306" t="str">
            <v>m3</v>
          </cell>
          <cell r="D306">
            <v>3.14</v>
          </cell>
          <cell r="E306">
            <v>3.48</v>
          </cell>
          <cell r="G306">
            <v>7.4640000000000004</v>
          </cell>
        </row>
        <row r="307">
          <cell r="A307" t="str">
            <v>PE0047I7161CA</v>
          </cell>
          <cell r="B307" t="str">
            <v>SA-081: Excav. roca nivel IIA - frente captación y pozo</v>
          </cell>
          <cell r="C307" t="str">
            <v>m3</v>
          </cell>
          <cell r="D307">
            <v>4.87</v>
          </cell>
          <cell r="E307">
            <v>5.45</v>
          </cell>
          <cell r="G307">
            <v>11.275</v>
          </cell>
        </row>
        <row r="308">
          <cell r="A308" t="str">
            <v>PE0047I7290CA</v>
          </cell>
          <cell r="B308" t="str">
            <v>SA-082: Disposición del suelo en área de acopio y de desechos</v>
          </cell>
          <cell r="C308" t="str">
            <v>m3</v>
          </cell>
          <cell r="D308">
            <v>0.11</v>
          </cell>
          <cell r="E308">
            <v>0.11</v>
          </cell>
          <cell r="G308">
            <v>0.24299999999999999</v>
          </cell>
        </row>
        <row r="309">
          <cell r="A309" t="str">
            <v>PE0047I7291CA</v>
          </cell>
          <cell r="B309" t="str">
            <v>SA-083: Disposición roca alter. en área de acopio y de desechos</v>
          </cell>
          <cell r="C309" t="str">
            <v>m3</v>
          </cell>
          <cell r="D309">
            <v>0.12</v>
          </cell>
          <cell r="E309">
            <v>0.12</v>
          </cell>
          <cell r="G309">
            <v>0.26</v>
          </cell>
        </row>
        <row r="310">
          <cell r="A310" t="str">
            <v>PE0047I7292CA</v>
          </cell>
          <cell r="B310" t="str">
            <v>SA-084: Disposición de la roca en área de acopio y de desechos</v>
          </cell>
          <cell r="C310" t="str">
            <v>m3</v>
          </cell>
          <cell r="D310">
            <v>0.11</v>
          </cell>
          <cell r="E310">
            <v>0.11</v>
          </cell>
          <cell r="G310">
            <v>0.23399999999999999</v>
          </cell>
        </row>
        <row r="311">
          <cell r="A311" t="str">
            <v>PE0047I7293CA</v>
          </cell>
          <cell r="B311" t="str">
            <v>SA-085: Operación y cerramiento de compuertas-túnel de desviac.</v>
          </cell>
          <cell r="C311" t="str">
            <v>sg</v>
          </cell>
          <cell r="D311">
            <v>33583.99</v>
          </cell>
          <cell r="E311">
            <v>16684</v>
          </cell>
          <cell r="G311">
            <v>53958.400000000001</v>
          </cell>
        </row>
        <row r="312">
          <cell r="A312" t="str">
            <v>PE0047I7294CA</v>
          </cell>
          <cell r="B312" t="str">
            <v xml:space="preserve">SA-086: Limpieza y preparac. de superf. excavadas en túneles </v>
          </cell>
          <cell r="C312" t="str">
            <v>m2</v>
          </cell>
          <cell r="D312">
            <v>14.6</v>
          </cell>
          <cell r="E312">
            <v>5.44</v>
          </cell>
          <cell r="G312">
            <v>23.561</v>
          </cell>
        </row>
        <row r="313">
          <cell r="A313" t="str">
            <v>PE0047I7296CA</v>
          </cell>
          <cell r="B313" t="str">
            <v xml:space="preserve">SA-087: Limpieza y preparac. de superf. excavadas p/ presa </v>
          </cell>
          <cell r="C313" t="str">
            <v>m2</v>
          </cell>
          <cell r="D313">
            <v>2.97</v>
          </cell>
          <cell r="E313">
            <v>0.3</v>
          </cell>
          <cell r="G313">
            <v>3.2770000000000001</v>
          </cell>
        </row>
        <row r="314">
          <cell r="A314" t="str">
            <v>PE0047I7299CA</v>
          </cell>
          <cell r="B314" t="str">
            <v>SA-088: Bombeo del agua en ataguias</v>
          </cell>
          <cell r="C314" t="str">
            <v>m3</v>
          </cell>
          <cell r="D314">
            <v>1.47</v>
          </cell>
          <cell r="E314">
            <v>0.41</v>
          </cell>
          <cell r="G314">
            <v>2.262</v>
          </cell>
        </row>
        <row r="316">
          <cell r="A316" t="str">
            <v>PE0047I7400CA</v>
          </cell>
          <cell r="B316" t="str">
            <v>SA-089: Encofrado bloques y vigas de fundación-torre grúa y grúa</v>
          </cell>
          <cell r="C316" t="str">
            <v>m2</v>
          </cell>
          <cell r="D316">
            <v>77.3</v>
          </cell>
          <cell r="E316">
            <v>4.25</v>
          </cell>
          <cell r="G316">
            <v>72.185000000000002</v>
          </cell>
        </row>
        <row r="317">
          <cell r="A317" t="str">
            <v>PE0047I7402CA</v>
          </cell>
          <cell r="B317" t="str">
            <v>SA-090: Encofrado para vigas y losas con torre grúa y grúa</v>
          </cell>
          <cell r="C317" t="str">
            <v>m2</v>
          </cell>
          <cell r="D317">
            <v>107.7</v>
          </cell>
          <cell r="E317">
            <v>22.98</v>
          </cell>
          <cell r="G317">
            <v>116.35000000000001</v>
          </cell>
        </row>
        <row r="318">
          <cell r="A318" t="str">
            <v>PE0047I7406CA</v>
          </cell>
          <cell r="B318" t="str">
            <v>SA-091: Encofrado plano para pilar y muros con torre grúa y grúa</v>
          </cell>
          <cell r="C318" t="str">
            <v>m2</v>
          </cell>
          <cell r="D318">
            <v>82.81</v>
          </cell>
          <cell r="E318">
            <v>15.19</v>
          </cell>
          <cell r="G318">
            <v>87.153000000000006</v>
          </cell>
        </row>
        <row r="319">
          <cell r="A319" t="str">
            <v>PE0047I7408CA</v>
          </cell>
          <cell r="B319" t="str">
            <v>SA-092: Encofrado comun de madera con torre grúa y grúa</v>
          </cell>
          <cell r="C319" t="str">
            <v>m2</v>
          </cell>
          <cell r="D319">
            <v>77.959999999999994</v>
          </cell>
          <cell r="E319">
            <v>4.25</v>
          </cell>
          <cell r="G319">
            <v>72.724999999999994</v>
          </cell>
        </row>
        <row r="320">
          <cell r="A320" t="str">
            <v>PE0047I7409CA</v>
          </cell>
          <cell r="B320" t="str">
            <v>SA-093: Encofrado comun de madera con grúa</v>
          </cell>
          <cell r="C320" t="str">
            <v>m2</v>
          </cell>
          <cell r="D320">
            <v>80.84</v>
          </cell>
          <cell r="E320">
            <v>3.02</v>
          </cell>
          <cell r="G320">
            <v>73.772999999999996</v>
          </cell>
        </row>
        <row r="321">
          <cell r="A321" t="str">
            <v>PE0047I7413CA</v>
          </cell>
          <cell r="B321" t="str">
            <v>SA-094: Encofrado de malla metálica con torre grúa y grúa</v>
          </cell>
          <cell r="C321" t="str">
            <v>m2</v>
          </cell>
          <cell r="D321">
            <v>128.16</v>
          </cell>
          <cell r="E321">
            <v>8.24</v>
          </cell>
          <cell r="G321">
            <v>117.785</v>
          </cell>
        </row>
        <row r="322">
          <cell r="A322" t="str">
            <v>PE0047I7414CA</v>
          </cell>
          <cell r="B322" t="str">
            <v>SA-095: Encofrado regla deslizante con torre grúa y grúa</v>
          </cell>
          <cell r="C322" t="str">
            <v>m2</v>
          </cell>
          <cell r="D322">
            <v>19.66</v>
          </cell>
          <cell r="E322">
            <v>6.15</v>
          </cell>
          <cell r="G322">
            <v>24.327999999999999</v>
          </cell>
        </row>
        <row r="323">
          <cell r="A323" t="str">
            <v>PE0047I7415CA</v>
          </cell>
          <cell r="B323" t="str">
            <v>SA-096: Encofrado lateral con grúa</v>
          </cell>
          <cell r="C323" t="str">
            <v>m2</v>
          </cell>
          <cell r="D323">
            <v>41.79</v>
          </cell>
          <cell r="E323">
            <v>6.03</v>
          </cell>
          <cell r="G323">
            <v>41.757999999999996</v>
          </cell>
        </row>
        <row r="324">
          <cell r="A324" t="str">
            <v>PE0047I7418CA</v>
          </cell>
          <cell r="B324" t="str">
            <v>SA-097: Encofrado plano trepante con torre grúa y grúa</v>
          </cell>
          <cell r="C324" t="str">
            <v>m2</v>
          </cell>
          <cell r="D324">
            <v>59.45</v>
          </cell>
          <cell r="E324">
            <v>14.51</v>
          </cell>
          <cell r="G324">
            <v>66.884</v>
          </cell>
        </row>
        <row r="325">
          <cell r="A325" t="str">
            <v>PE0047I7419CA</v>
          </cell>
          <cell r="B325" t="str">
            <v>SA-098: Encofrado curvo trepante con torre grúa y grúa</v>
          </cell>
          <cell r="C325" t="str">
            <v>m2</v>
          </cell>
          <cell r="D325">
            <v>72.849999999999994</v>
          </cell>
          <cell r="E325">
            <v>22.87</v>
          </cell>
          <cell r="G325">
            <v>87.689000000000021</v>
          </cell>
        </row>
        <row r="326">
          <cell r="A326" t="str">
            <v>PE0047I7420CA</v>
          </cell>
          <cell r="B326" t="str">
            <v>SA-099: Encofrado temporariamente fija con grúa</v>
          </cell>
          <cell r="C326" t="str">
            <v>m2</v>
          </cell>
          <cell r="D326">
            <v>51.6</v>
          </cell>
          <cell r="E326">
            <v>3.47</v>
          </cell>
          <cell r="G326">
            <v>49.203999999999994</v>
          </cell>
        </row>
        <row r="327">
          <cell r="A327" t="str">
            <v>PE0047I7421CA</v>
          </cell>
          <cell r="B327" t="str">
            <v>SA-100: Encofrado para cara de concreto con grúa</v>
          </cell>
          <cell r="C327" t="str">
            <v>m2</v>
          </cell>
          <cell r="D327">
            <v>10.49</v>
          </cell>
          <cell r="E327">
            <v>2.19</v>
          </cell>
          <cell r="G327">
            <v>11.228000000000002</v>
          </cell>
        </row>
        <row r="328">
          <cell r="A328" t="str">
            <v>PE0047I7424CA</v>
          </cell>
          <cell r="B328" t="str">
            <v>SA-101: Encofrado para concreto RCC</v>
          </cell>
          <cell r="C328" t="str">
            <v>m2</v>
          </cell>
          <cell r="D328">
            <v>43.31</v>
          </cell>
          <cell r="E328">
            <v>1.04</v>
          </cell>
          <cell r="G328">
            <v>38.410999999999994</v>
          </cell>
        </row>
        <row r="329">
          <cell r="A329" t="str">
            <v>PE0047I7426CA</v>
          </cell>
          <cell r="B329" t="str">
            <v>SA-102: Encofrado metálico para túnel de aducción</v>
          </cell>
          <cell r="C329" t="str">
            <v>m2</v>
          </cell>
          <cell r="D329">
            <v>40.049999999999997</v>
          </cell>
          <cell r="E329">
            <v>18.600000000000001</v>
          </cell>
          <cell r="G329">
            <v>54.861000000000004</v>
          </cell>
        </row>
        <row r="330">
          <cell r="A330" t="str">
            <v>PE0047I7440CA</v>
          </cell>
          <cell r="B330" t="str">
            <v>SA-103: Colocación de acero de refuerzo con torre grúa y grúa</v>
          </cell>
          <cell r="C330" t="str">
            <v>kg</v>
          </cell>
          <cell r="D330">
            <v>1.42</v>
          </cell>
          <cell r="E330">
            <v>0.02</v>
          </cell>
          <cell r="G330">
            <v>1.3540000000000001</v>
          </cell>
        </row>
        <row r="331">
          <cell r="A331" t="str">
            <v>PE0047I7441CA</v>
          </cell>
          <cell r="B331" t="str">
            <v>SA-104: Colocación de acero de refuerzo con grúa</v>
          </cell>
          <cell r="C331" t="str">
            <v>kg</v>
          </cell>
          <cell r="D331">
            <v>1.46</v>
          </cell>
          <cell r="E331">
            <v>0.02</v>
          </cell>
          <cell r="G331">
            <v>1.3960000000000001</v>
          </cell>
        </row>
        <row r="332">
          <cell r="A332" t="str">
            <v>PE0047I7443CA</v>
          </cell>
          <cell r="B332" t="str">
            <v>SA-105: Colocación de acero de refuerzo presa</v>
          </cell>
          <cell r="C332" t="str">
            <v>kg</v>
          </cell>
          <cell r="D332">
            <v>1.4</v>
          </cell>
          <cell r="E332">
            <v>0.04</v>
          </cell>
          <cell r="G332">
            <v>1.369</v>
          </cell>
        </row>
        <row r="333">
          <cell r="A333" t="str">
            <v>PE0047I7451CA</v>
          </cell>
          <cell r="B333" t="str">
            <v>SA-106: Concreto estructural con torre grúa y grúa</v>
          </cell>
          <cell r="C333" t="str">
            <v>m3</v>
          </cell>
          <cell r="D333">
            <v>22.52</v>
          </cell>
          <cell r="E333">
            <v>13.36</v>
          </cell>
          <cell r="G333">
            <v>36.76</v>
          </cell>
        </row>
        <row r="334">
          <cell r="A334" t="str">
            <v>PE0047I7452CA</v>
          </cell>
          <cell r="B334" t="str">
            <v>SA-107: Concreto estructural con bomba</v>
          </cell>
          <cell r="C334" t="str">
            <v>m3</v>
          </cell>
          <cell r="D334">
            <v>23.27</v>
          </cell>
          <cell r="E334">
            <v>15.07</v>
          </cell>
          <cell r="G334">
            <v>39.251999999999995</v>
          </cell>
        </row>
        <row r="335">
          <cell r="A335" t="str">
            <v>PE0047I7454CA</v>
          </cell>
          <cell r="B335" t="str">
            <v>SA-108: Concreto para revestimiento de túneles</v>
          </cell>
          <cell r="C335" t="str">
            <v>m3</v>
          </cell>
          <cell r="D335">
            <v>21.84</v>
          </cell>
          <cell r="E335">
            <v>12.7</v>
          </cell>
          <cell r="G335">
            <v>35.393000000000001</v>
          </cell>
        </row>
        <row r="336">
          <cell r="A336" t="str">
            <v>PE0047I7455CA</v>
          </cell>
          <cell r="B336" t="str">
            <v>SA-109: Concreto estructural para cara de concreto</v>
          </cell>
          <cell r="C336" t="str">
            <v>m3</v>
          </cell>
          <cell r="D336">
            <v>27.83</v>
          </cell>
          <cell r="E336">
            <v>15.9</v>
          </cell>
          <cell r="G336">
            <v>44.695999999999991</v>
          </cell>
        </row>
        <row r="337">
          <cell r="A337" t="str">
            <v>PE0047I7456CA</v>
          </cell>
          <cell r="B337" t="str">
            <v>SA-110: Concreto estructural con acabadora</v>
          </cell>
          <cell r="C337" t="str">
            <v>m3</v>
          </cell>
          <cell r="D337">
            <v>28.44</v>
          </cell>
          <cell r="E337">
            <v>12.19</v>
          </cell>
          <cell r="G337">
            <v>40.427999999999997</v>
          </cell>
        </row>
        <row r="338">
          <cell r="A338" t="str">
            <v>PE0047I7463CA</v>
          </cell>
          <cell r="B338" t="str">
            <v>SA-111: Concreto extrudado</v>
          </cell>
          <cell r="C338" t="str">
            <v>m3</v>
          </cell>
          <cell r="D338">
            <v>8.92</v>
          </cell>
          <cell r="E338">
            <v>7.35</v>
          </cell>
          <cell r="G338">
            <v>20.556000000000001</v>
          </cell>
        </row>
        <row r="339">
          <cell r="A339" t="str">
            <v>PE0047I7466CA</v>
          </cell>
          <cell r="B339" t="str">
            <v>SA-112: Concreto compactado con rodillo - RCC</v>
          </cell>
          <cell r="C339" t="str">
            <v>m3</v>
          </cell>
          <cell r="D339">
            <v>20.79</v>
          </cell>
          <cell r="E339">
            <v>11.28</v>
          </cell>
          <cell r="G339">
            <v>34.576000000000001</v>
          </cell>
        </row>
        <row r="340">
          <cell r="A340" t="str">
            <v>PE0047I7467CA</v>
          </cell>
          <cell r="B340" t="str">
            <v>SA-113: Concreto de cara - RCC</v>
          </cell>
          <cell r="C340" t="str">
            <v>m3</v>
          </cell>
          <cell r="D340">
            <v>32.71</v>
          </cell>
          <cell r="E340">
            <v>8.89</v>
          </cell>
          <cell r="G340">
            <v>44.350999999999999</v>
          </cell>
        </row>
        <row r="341">
          <cell r="A341" t="str">
            <v>PE0047I7472CA</v>
          </cell>
          <cell r="B341" t="str">
            <v>SA-114: Concreto lanzado sin fibra a cielo abierto</v>
          </cell>
          <cell r="C341" t="str">
            <v>m3</v>
          </cell>
          <cell r="D341">
            <v>77.06</v>
          </cell>
          <cell r="E341">
            <v>72.099999999999994</v>
          </cell>
          <cell r="G341">
            <v>152.43400000000003</v>
          </cell>
        </row>
        <row r="342">
          <cell r="A342" t="str">
            <v>PE0047I7473CA</v>
          </cell>
          <cell r="B342" t="str">
            <v>SA-115: Concreto lanzado sin fibra subterráneo</v>
          </cell>
          <cell r="C342" t="str">
            <v>m3</v>
          </cell>
          <cell r="D342">
            <v>78.31</v>
          </cell>
          <cell r="E342">
            <v>73.02</v>
          </cell>
          <cell r="G342">
            <v>158.48300000000003</v>
          </cell>
        </row>
        <row r="343">
          <cell r="A343" t="str">
            <v>PE0047I7481CA</v>
          </cell>
          <cell r="B343" t="str">
            <v>SA-116: Cimbrado tubular con torre grúa y grúa</v>
          </cell>
          <cell r="C343" t="str">
            <v>m3</v>
          </cell>
          <cell r="D343">
            <v>12.84</v>
          </cell>
          <cell r="E343">
            <v>0.74</v>
          </cell>
          <cell r="G343">
            <v>11.835999999999999</v>
          </cell>
        </row>
        <row r="345">
          <cell r="A345" t="str">
            <v>PE0047I7500CA</v>
          </cell>
          <cell r="B345" t="str">
            <v>SA-117: Marco de acero para entibamiento</v>
          </cell>
          <cell r="C345" t="str">
            <v>kg</v>
          </cell>
          <cell r="D345">
            <v>2.64</v>
          </cell>
          <cell r="E345">
            <v>1.55</v>
          </cell>
          <cell r="G345">
            <v>4.338000000000001</v>
          </cell>
        </row>
        <row r="346">
          <cell r="A346" t="str">
            <v>PE0047I7510CA</v>
          </cell>
          <cell r="B346" t="str">
            <v>SA-118: Colocación de anclaje a cielo abierto</v>
          </cell>
          <cell r="C346" t="str">
            <v>kg</v>
          </cell>
          <cell r="D346">
            <v>3.29</v>
          </cell>
          <cell r="E346">
            <v>0.11</v>
          </cell>
          <cell r="G346">
            <v>3.4130000000000003</v>
          </cell>
        </row>
        <row r="347">
          <cell r="A347" t="str">
            <v>PE0047I7511CA</v>
          </cell>
          <cell r="B347" t="str">
            <v>SA-119: Colocación de anclaje subterránea</v>
          </cell>
          <cell r="C347" t="str">
            <v>kg</v>
          </cell>
          <cell r="D347">
            <v>3.3</v>
          </cell>
          <cell r="E347">
            <v>0.11</v>
          </cell>
          <cell r="G347">
            <v>3.4220000000000002</v>
          </cell>
        </row>
        <row r="348">
          <cell r="A348" t="str">
            <v>PE0047I7530CA</v>
          </cell>
          <cell r="B348" t="str">
            <v>SA-120: Inyeccion con resina epóxica a cielo abierto</v>
          </cell>
          <cell r="C348" t="str">
            <v>m</v>
          </cell>
          <cell r="D348">
            <v>15.65</v>
          </cell>
          <cell r="E348">
            <v>3.62</v>
          </cell>
          <cell r="G348">
            <v>23.421999999999997</v>
          </cell>
        </row>
        <row r="349">
          <cell r="A349" t="str">
            <v>PE0047I7531CA</v>
          </cell>
          <cell r="B349" t="str">
            <v>SA-121: Inyeccion con resina epóxica subterránea</v>
          </cell>
          <cell r="C349" t="str">
            <v>m</v>
          </cell>
          <cell r="D349">
            <v>19.18</v>
          </cell>
          <cell r="E349">
            <v>3.62</v>
          </cell>
          <cell r="G349">
            <v>26.732999999999997</v>
          </cell>
        </row>
        <row r="350">
          <cell r="A350" t="str">
            <v>PE0047I7532CA</v>
          </cell>
          <cell r="B350" t="str">
            <v>SA-122: Inyección con lechada de cemento a cielo abierto</v>
          </cell>
          <cell r="C350" t="str">
            <v>t</v>
          </cell>
          <cell r="D350">
            <v>277.23</v>
          </cell>
          <cell r="E350">
            <v>80.25</v>
          </cell>
          <cell r="G350">
            <v>395.72499999999997</v>
          </cell>
        </row>
        <row r="351">
          <cell r="A351" t="str">
            <v>PE0047I7533CA</v>
          </cell>
          <cell r="B351" t="str">
            <v>SA-123: Inyección con lechada de cemento subterránea</v>
          </cell>
          <cell r="C351" t="str">
            <v>t</v>
          </cell>
          <cell r="D351">
            <v>310.07</v>
          </cell>
          <cell r="E351">
            <v>100.31</v>
          </cell>
          <cell r="G351">
            <v>459.21499999999997</v>
          </cell>
        </row>
        <row r="352">
          <cell r="A352" t="str">
            <v>PE0047I7540CA</v>
          </cell>
          <cell r="B352" t="str">
            <v>SA-124: Perforación anclajes cielo abierto perfor. hidr. d = 2 1/4"</v>
          </cell>
          <cell r="C352" t="str">
            <v>m</v>
          </cell>
          <cell r="D352">
            <v>6.85</v>
          </cell>
          <cell r="E352">
            <v>5.93</v>
          </cell>
          <cell r="G352">
            <v>13.238999999999999</v>
          </cell>
        </row>
        <row r="353">
          <cell r="A353" t="str">
            <v>PE0047I7541CA</v>
          </cell>
          <cell r="B353" t="str">
            <v>SA-125: Perforación anclaje subterránea con jumbo d = 2 1/4"</v>
          </cell>
          <cell r="C353" t="str">
            <v>m</v>
          </cell>
          <cell r="D353">
            <v>9.9499999999999993</v>
          </cell>
          <cell r="E353">
            <v>11.85</v>
          </cell>
          <cell r="G353">
            <v>22.109000000000002</v>
          </cell>
        </row>
        <row r="354">
          <cell r="A354" t="str">
            <v>PE0047I7543CA</v>
          </cell>
          <cell r="B354" t="str">
            <v>SA-126: Perforación anclaje subterránea con perfor. hidr. d = 2 1/4"</v>
          </cell>
          <cell r="C354" t="str">
            <v>m</v>
          </cell>
          <cell r="D354">
            <v>9.86</v>
          </cell>
          <cell r="E354">
            <v>8.07</v>
          </cell>
          <cell r="G354">
            <v>18.582000000000001</v>
          </cell>
        </row>
        <row r="355">
          <cell r="A355" t="str">
            <v>PE0047I7560CA</v>
          </cell>
          <cell r="B355" t="str">
            <v>SA-127: Malla electrosoldada tipo Q2 - con torre grúa y grúa</v>
          </cell>
          <cell r="C355" t="str">
            <v>t</v>
          </cell>
          <cell r="D355">
            <v>1679.19</v>
          </cell>
          <cell r="E355">
            <v>14.59</v>
          </cell>
          <cell r="G355">
            <v>1647.5210000000002</v>
          </cell>
        </row>
        <row r="356">
          <cell r="A356" t="str">
            <v>PE0047I7561CA</v>
          </cell>
          <cell r="B356" t="str">
            <v>SA-128: Malla electrosoldada tipo Q2 - con tele handler</v>
          </cell>
          <cell r="C356" t="str">
            <v>t</v>
          </cell>
          <cell r="D356">
            <v>1748.74</v>
          </cell>
          <cell r="E356">
            <v>15.13</v>
          </cell>
          <cell r="G356">
            <v>1710.3980000000001</v>
          </cell>
        </row>
        <row r="357">
          <cell r="A357" t="str">
            <v>PE0047I7565CA</v>
          </cell>
          <cell r="B357" t="str">
            <v>SA-129: Malla electrosoldada tipo Q4 - con tele handler</v>
          </cell>
          <cell r="C357" t="str">
            <v>t</v>
          </cell>
          <cell r="D357">
            <v>1512.91</v>
          </cell>
          <cell r="E357">
            <v>15.13</v>
          </cell>
          <cell r="G357">
            <v>1474.566</v>
          </cell>
        </row>
        <row r="358">
          <cell r="A358" t="str">
            <v>PE0047I7568CA</v>
          </cell>
          <cell r="B358" t="str">
            <v>SA-130: Perforación de huecos hasta 15 m - a cielo abierto</v>
          </cell>
          <cell r="C358" t="str">
            <v>m</v>
          </cell>
          <cell r="D358">
            <v>48.2</v>
          </cell>
          <cell r="E358">
            <v>27.4</v>
          </cell>
          <cell r="G358">
            <v>79.442999999999998</v>
          </cell>
        </row>
        <row r="359">
          <cell r="A359" t="str">
            <v>PE0047I7569CA</v>
          </cell>
          <cell r="B359" t="str">
            <v>SA-131: Perforación de huecos de 15 hasta 50 m - a cielo abierto</v>
          </cell>
          <cell r="C359" t="str">
            <v>m</v>
          </cell>
          <cell r="D359">
            <v>53.41</v>
          </cell>
          <cell r="E359">
            <v>33.5</v>
          </cell>
          <cell r="G359">
            <v>92.050999999999974</v>
          </cell>
        </row>
        <row r="360">
          <cell r="A360" t="str">
            <v>PE0047I7570CA</v>
          </cell>
          <cell r="B360" t="str">
            <v>SA-132: Perforación de huecos de 50 hasta 100 m - a cielo abierto</v>
          </cell>
          <cell r="C360" t="str">
            <v>m</v>
          </cell>
          <cell r="D360">
            <v>62.14</v>
          </cell>
          <cell r="E360">
            <v>43.66</v>
          </cell>
          <cell r="G360">
            <v>113.06400000000001</v>
          </cell>
        </row>
        <row r="362">
          <cell r="A362" t="str">
            <v>PE0047I7600CA</v>
          </cell>
          <cell r="B362" t="str">
            <v>SA-133: Excav. galería de inyecciones y drenaje-presa-tipo I</v>
          </cell>
          <cell r="C362" t="str">
            <v>m3</v>
          </cell>
          <cell r="D362">
            <v>148.34</v>
          </cell>
          <cell r="E362">
            <v>72.180000000000007</v>
          </cell>
          <cell r="G362">
            <v>220.48</v>
          </cell>
        </row>
        <row r="363">
          <cell r="A363" t="str">
            <v>PE0047I7601CA</v>
          </cell>
          <cell r="B363" t="str">
            <v>SA-134: Excav. galería de inyecciones y drenaje-presa-tipo II</v>
          </cell>
          <cell r="C363" t="str">
            <v>m3</v>
          </cell>
          <cell r="D363">
            <v>136.59</v>
          </cell>
          <cell r="E363">
            <v>72.78</v>
          </cell>
          <cell r="G363">
            <v>211.05499999999998</v>
          </cell>
        </row>
        <row r="364">
          <cell r="A364" t="str">
            <v>PE0047I7602CA</v>
          </cell>
          <cell r="B364" t="str">
            <v>SA-135: Excav. galería de inyecciones y drenaje-presa-tipo IIIA</v>
          </cell>
          <cell r="C364" t="str">
            <v>m3</v>
          </cell>
          <cell r="D364">
            <v>135.69999999999999</v>
          </cell>
          <cell r="E364">
            <v>73.19</v>
          </cell>
          <cell r="G364">
            <v>210.84</v>
          </cell>
        </row>
        <row r="365">
          <cell r="A365" t="str">
            <v>PE0047I7615CA</v>
          </cell>
          <cell r="B365" t="str">
            <v>SA-136: Excavación del túnel de desviación - bóveda - tipo I</v>
          </cell>
          <cell r="C365" t="str">
            <v>m3</v>
          </cell>
          <cell r="D365">
            <v>22.58</v>
          </cell>
          <cell r="E365">
            <v>27.93</v>
          </cell>
          <cell r="G365">
            <v>51.685999999999993</v>
          </cell>
        </row>
        <row r="366">
          <cell r="A366" t="str">
            <v>PE0047I7616CA</v>
          </cell>
          <cell r="B366" t="str">
            <v>SA-137: Excavación del túnel de desviación - banqueo - tipo I</v>
          </cell>
          <cell r="C366" t="str">
            <v>m3</v>
          </cell>
          <cell r="D366">
            <v>7.7</v>
          </cell>
          <cell r="E366">
            <v>10.6</v>
          </cell>
          <cell r="G366">
            <v>18.300999999999995</v>
          </cell>
        </row>
        <row r="367">
          <cell r="A367" t="str">
            <v>PE0047I7617CA</v>
          </cell>
          <cell r="B367" t="str">
            <v>SA-138: Excavación del túnel de desviación - bóveda - tipo II</v>
          </cell>
          <cell r="C367" t="str">
            <v>m3</v>
          </cell>
          <cell r="D367">
            <v>27.83</v>
          </cell>
          <cell r="E367">
            <v>29.4</v>
          </cell>
          <cell r="G367">
            <v>59.191000000000003</v>
          </cell>
        </row>
        <row r="368">
          <cell r="A368" t="str">
            <v>PE0047I7618CA</v>
          </cell>
          <cell r="B368" t="str">
            <v>SA-139: Excavación del túnel de desviación - banqueo - tipo II</v>
          </cell>
          <cell r="C368" t="str">
            <v>m3</v>
          </cell>
          <cell r="D368">
            <v>7.94</v>
          </cell>
          <cell r="E368">
            <v>10.64</v>
          </cell>
          <cell r="G368">
            <v>18.642999999999994</v>
          </cell>
        </row>
        <row r="369">
          <cell r="A369" t="str">
            <v>PE0047I7619CA</v>
          </cell>
          <cell r="B369" t="str">
            <v>SA-140: Excavación del túnel de desviación - bóveda - tipo IIIA</v>
          </cell>
          <cell r="C369" t="str">
            <v>m3</v>
          </cell>
          <cell r="D369">
            <v>35.53</v>
          </cell>
          <cell r="E369">
            <v>31.56</v>
          </cell>
          <cell r="G369">
            <v>71.08</v>
          </cell>
        </row>
        <row r="370">
          <cell r="A370" t="str">
            <v>PE0047I7620CA</v>
          </cell>
          <cell r="B370" t="str">
            <v>SA-141: Excavación del túnel de desviación - banqueo - tipo IIIA</v>
          </cell>
          <cell r="C370" t="str">
            <v>m3</v>
          </cell>
          <cell r="D370">
            <v>9.66</v>
          </cell>
          <cell r="E370">
            <v>10.97</v>
          </cell>
          <cell r="G370">
            <v>21.021999999999995</v>
          </cell>
        </row>
        <row r="371">
          <cell r="A371" t="str">
            <v>PE0047I7625CA</v>
          </cell>
          <cell r="B371" t="str">
            <v>SA-142: Excav. túnel desc. fondo - 7,0 x 7,0 m - bóveda-tipo I</v>
          </cell>
          <cell r="C371" t="str">
            <v>m3</v>
          </cell>
          <cell r="D371">
            <v>41.6</v>
          </cell>
          <cell r="E371">
            <v>35.47</v>
          </cell>
          <cell r="G371">
            <v>81.95</v>
          </cell>
        </row>
        <row r="372">
          <cell r="A372" t="str">
            <v>PE0047I7626CA</v>
          </cell>
          <cell r="B372" t="str">
            <v>SA-143: Excav. túnel desc. fondo - 7,0 x 7,0 m - banqueo-tipo I</v>
          </cell>
          <cell r="C372" t="str">
            <v>m3</v>
          </cell>
          <cell r="D372">
            <v>11.33</v>
          </cell>
          <cell r="E372">
            <v>14.98</v>
          </cell>
          <cell r="G372">
            <v>26.466000000000001</v>
          </cell>
        </row>
        <row r="373">
          <cell r="A373" t="str">
            <v>PE0047I7627CA</v>
          </cell>
          <cell r="B373" t="str">
            <v>SA-144: Excav. túnel desc. fondo - 7,0 x 7,0 m - bóveda-tipo II</v>
          </cell>
          <cell r="C373" t="str">
            <v>m3</v>
          </cell>
          <cell r="D373">
            <v>59.12</v>
          </cell>
          <cell r="E373">
            <v>39.65</v>
          </cell>
          <cell r="G373">
            <v>106.75699999999999</v>
          </cell>
        </row>
        <row r="374">
          <cell r="A374" t="str">
            <v>PE0047I7628CA</v>
          </cell>
          <cell r="B374" t="str">
            <v>SA-145: Excav. túnel desc. fondo - 7,0 x 7,0 m - banqueo-tipo II</v>
          </cell>
          <cell r="C374" t="str">
            <v>m3</v>
          </cell>
          <cell r="D374">
            <v>11.68</v>
          </cell>
          <cell r="E374">
            <v>15.25</v>
          </cell>
          <cell r="G374">
            <v>27.22</v>
          </cell>
        </row>
        <row r="375">
          <cell r="A375" t="str">
            <v>PE0047I7629CA</v>
          </cell>
          <cell r="B375" t="str">
            <v>SA-146: Excav. túnel desc. fondo - 7,0 x 7,0 m - bóveda-tipo IIIA</v>
          </cell>
          <cell r="C375" t="str">
            <v>m3</v>
          </cell>
          <cell r="D375">
            <v>78.290000000000006</v>
          </cell>
          <cell r="E375">
            <v>44.38</v>
          </cell>
          <cell r="G375">
            <v>135.78300000000004</v>
          </cell>
        </row>
        <row r="376">
          <cell r="A376" t="str">
            <v>PE0047I7630CA</v>
          </cell>
          <cell r="B376" t="str">
            <v>SA-147: Excav. túnel desc. fondo - 7,0 x 7,0 m - banqueo-tipo IIIA</v>
          </cell>
          <cell r="C376" t="str">
            <v>m3</v>
          </cell>
          <cell r="D376">
            <v>15.09</v>
          </cell>
          <cell r="E376">
            <v>16.5</v>
          </cell>
          <cell r="G376">
            <v>32.347000000000001</v>
          </cell>
        </row>
        <row r="377">
          <cell r="A377" t="str">
            <v>PE0047I7631CA</v>
          </cell>
          <cell r="B377" t="str">
            <v>SA-148: Excav. túnel desc. fondo - 6,0 x 6,0 m - bóveda-tipo I</v>
          </cell>
          <cell r="C377" t="str">
            <v>m3</v>
          </cell>
          <cell r="D377">
            <v>54.34</v>
          </cell>
          <cell r="E377">
            <v>41</v>
          </cell>
          <cell r="G377">
            <v>99.269999999999982</v>
          </cell>
        </row>
        <row r="378">
          <cell r="A378" t="str">
            <v>PE0047I7632CA</v>
          </cell>
          <cell r="B378" t="str">
            <v>SA-149: Excav. túnel desc. fondo - 6,0 x 6,0 m - banqueo-tipo I</v>
          </cell>
          <cell r="C378" t="str">
            <v>m3</v>
          </cell>
          <cell r="D378">
            <v>14.27</v>
          </cell>
          <cell r="E378">
            <v>17.04</v>
          </cell>
          <cell r="G378">
            <v>31.860000000000003</v>
          </cell>
        </row>
        <row r="379">
          <cell r="A379" t="str">
            <v>PE0047I7633CA</v>
          </cell>
          <cell r="B379" t="str">
            <v>SA-150: Excav. túnel desc. fondo - 6,0 x 6,0 m - bóveda-tipo II</v>
          </cell>
          <cell r="C379" t="str">
            <v>m3</v>
          </cell>
          <cell r="D379">
            <v>75.17</v>
          </cell>
          <cell r="E379">
            <v>46.07</v>
          </cell>
          <cell r="G379">
            <v>129.20200000000003</v>
          </cell>
        </row>
        <row r="380">
          <cell r="A380" t="str">
            <v>PE0047I7634CA</v>
          </cell>
          <cell r="B380" t="str">
            <v>SA-151: Excav. túnel desc. fondo - 6,0 x 6,0 m - banqueo-tipo II</v>
          </cell>
          <cell r="C380" t="str">
            <v>m3</v>
          </cell>
          <cell r="D380">
            <v>15.1</v>
          </cell>
          <cell r="E380">
            <v>17.29</v>
          </cell>
          <cell r="G380">
            <v>33.254000000000012</v>
          </cell>
        </row>
        <row r="381">
          <cell r="A381" t="str">
            <v>PE0047I7635CA</v>
          </cell>
          <cell r="B381" t="str">
            <v>SA-152: Excav. túnel desc. fondo - 6,0 x 6,0 m - bóveda-tipo IIIA</v>
          </cell>
          <cell r="C381" t="str">
            <v>m3</v>
          </cell>
          <cell r="D381">
            <v>119.02</v>
          </cell>
          <cell r="E381">
            <v>52.2</v>
          </cell>
          <cell r="G381">
            <v>174.18899999999991</v>
          </cell>
        </row>
        <row r="382">
          <cell r="A382" t="str">
            <v>PE0047I7636CA</v>
          </cell>
          <cell r="B382" t="str">
            <v>SA-153: Excav. túnel desc. fondo - 6,0 x 6,0 m - banqueo-tipo IIIA</v>
          </cell>
          <cell r="C382" t="str">
            <v>m3</v>
          </cell>
          <cell r="D382">
            <v>21.07</v>
          </cell>
          <cell r="E382">
            <v>18.39</v>
          </cell>
          <cell r="G382">
            <v>40.988</v>
          </cell>
        </row>
        <row r="383">
          <cell r="A383" t="str">
            <v>PE0047I7668CA</v>
          </cell>
          <cell r="B383" t="str">
            <v>SA-154: Escavación túnel superior aducción - bóveda - tipo I</v>
          </cell>
          <cell r="C383" t="str">
            <v>m3</v>
          </cell>
          <cell r="D383">
            <v>17</v>
          </cell>
          <cell r="E383">
            <v>21.5</v>
          </cell>
          <cell r="G383">
            <v>39.295000000000009</v>
          </cell>
        </row>
        <row r="384">
          <cell r="A384" t="str">
            <v>PE0047I7669CA</v>
          </cell>
          <cell r="B384" t="str">
            <v>SA-155: Excavación túnel superior aducción - banqueo - tipo I</v>
          </cell>
          <cell r="C384" t="str">
            <v>m3</v>
          </cell>
          <cell r="D384">
            <v>10.85</v>
          </cell>
          <cell r="E384">
            <v>12.42</v>
          </cell>
          <cell r="G384">
            <v>23.591999999999995</v>
          </cell>
        </row>
        <row r="385">
          <cell r="A385" t="str">
            <v>PE0047I7670CA</v>
          </cell>
          <cell r="B385" t="str">
            <v>SA-156: Escavación túnel superior aducción - bóveda - tipo II</v>
          </cell>
          <cell r="C385" t="str">
            <v>m3</v>
          </cell>
          <cell r="D385">
            <v>19.71</v>
          </cell>
          <cell r="E385">
            <v>22.08</v>
          </cell>
          <cell r="G385">
            <v>43.036000000000001</v>
          </cell>
        </row>
        <row r="386">
          <cell r="A386" t="str">
            <v>PE0047I7671CA</v>
          </cell>
          <cell r="B386" t="str">
            <v>SA-157: Excavación túnel superior aducción - banqueo - tipo II</v>
          </cell>
          <cell r="C386" t="str">
            <v>m3</v>
          </cell>
          <cell r="D386">
            <v>11.53</v>
          </cell>
          <cell r="E386">
            <v>12.42</v>
          </cell>
          <cell r="G386">
            <v>24.406999999999993</v>
          </cell>
        </row>
        <row r="387">
          <cell r="A387" t="str">
            <v>PE0047I7672CA</v>
          </cell>
          <cell r="B387" t="str">
            <v>SA-158: Escavación túnel superior aducción - bóveda - tipo IIIA</v>
          </cell>
          <cell r="C387" t="str">
            <v>m3</v>
          </cell>
          <cell r="D387">
            <v>27.85</v>
          </cell>
          <cell r="E387">
            <v>24.34</v>
          </cell>
          <cell r="G387">
            <v>55.274999999999991</v>
          </cell>
        </row>
        <row r="388">
          <cell r="A388" t="str">
            <v>PE0047I7673CA</v>
          </cell>
          <cell r="B388" t="str">
            <v>SA-159: Excavación túnel superior aducción - banqueo - tipo IIIA</v>
          </cell>
          <cell r="C388" t="str">
            <v>m3</v>
          </cell>
          <cell r="D388">
            <v>14.63</v>
          </cell>
          <cell r="E388">
            <v>12.85</v>
          </cell>
          <cell r="G388">
            <v>28.670999999999999</v>
          </cell>
        </row>
        <row r="389">
          <cell r="A389" t="str">
            <v>PE0047I7674CA</v>
          </cell>
          <cell r="B389" t="str">
            <v>SA-160: Escavación túnel superior aducción - bóveda - tipo IIIB</v>
          </cell>
          <cell r="C389" t="str">
            <v>m3</v>
          </cell>
          <cell r="D389">
            <v>50.72</v>
          </cell>
          <cell r="E389">
            <v>29.58</v>
          </cell>
          <cell r="G389">
            <v>84.335999999999984</v>
          </cell>
        </row>
        <row r="390">
          <cell r="A390" t="str">
            <v>PE0047I7675CA</v>
          </cell>
          <cell r="B390" t="str">
            <v>SA-161: Excavación túnel superior aducción - banqueo - tipo IIIB</v>
          </cell>
          <cell r="C390" t="str">
            <v>m3</v>
          </cell>
          <cell r="D390">
            <v>16.579999999999998</v>
          </cell>
          <cell r="E390">
            <v>13.21</v>
          </cell>
          <cell r="G390">
            <v>31.012</v>
          </cell>
        </row>
        <row r="391">
          <cell r="A391" t="str">
            <v>PE0047I7676CA</v>
          </cell>
          <cell r="B391" t="str">
            <v>SA-162: Excav. túnel superior aducción-bóveda sec.sup.-tipo IIIIC</v>
          </cell>
          <cell r="C391" t="str">
            <v>m3</v>
          </cell>
          <cell r="D391">
            <v>75.73</v>
          </cell>
          <cell r="E391">
            <v>37.39</v>
          </cell>
          <cell r="G391">
            <v>119.50799999999995</v>
          </cell>
        </row>
        <row r="392">
          <cell r="A392" t="str">
            <v>PE0047I7677CA</v>
          </cell>
          <cell r="B392" t="str">
            <v>SA-163: Excav. túnel superior aducción-banqueo sec.inf.-tipo IIIIC</v>
          </cell>
          <cell r="C392" t="str">
            <v>m3</v>
          </cell>
          <cell r="D392">
            <v>12.18</v>
          </cell>
          <cell r="E392">
            <v>12.46</v>
          </cell>
          <cell r="G392">
            <v>25.413000000000004</v>
          </cell>
        </row>
        <row r="393">
          <cell r="A393" t="str">
            <v>PE0047I7678CA</v>
          </cell>
          <cell r="B393" t="str">
            <v>SA-164: Excav. túnel superior aducción-banqueo solera-tipo IIIIC</v>
          </cell>
          <cell r="C393" t="str">
            <v>m3</v>
          </cell>
          <cell r="D393">
            <v>36.619999999999997</v>
          </cell>
          <cell r="E393">
            <v>16.66</v>
          </cell>
          <cell r="G393">
            <v>58.778000000000027</v>
          </cell>
        </row>
        <row r="394">
          <cell r="A394" t="str">
            <v>PE0047I7680CA</v>
          </cell>
          <cell r="B394" t="str">
            <v>SA-165: Excavación da ventana 1 - tipo I</v>
          </cell>
          <cell r="C394" t="str">
            <v>m3</v>
          </cell>
          <cell r="D394">
            <v>19.760000000000002</v>
          </cell>
          <cell r="E394">
            <v>24.37</v>
          </cell>
          <cell r="G394">
            <v>45.304000000000002</v>
          </cell>
        </row>
        <row r="395">
          <cell r="A395" t="str">
            <v>PE0047I7681CA</v>
          </cell>
          <cell r="B395" t="str">
            <v>SA-166: Excavación da ventana 1 - tipo II</v>
          </cell>
          <cell r="C395" t="str">
            <v>m3</v>
          </cell>
          <cell r="D395">
            <v>23.04</v>
          </cell>
          <cell r="E395">
            <v>24.7</v>
          </cell>
          <cell r="G395">
            <v>49.402000000000001</v>
          </cell>
        </row>
        <row r="396">
          <cell r="A396" t="str">
            <v>PE0047I7682CA</v>
          </cell>
          <cell r="B396" t="str">
            <v>SA-167: Excavación da ventana 1 - bóveda - tipo IIIA</v>
          </cell>
          <cell r="C396" t="str">
            <v>m3</v>
          </cell>
          <cell r="D396">
            <v>78.03</v>
          </cell>
          <cell r="E396">
            <v>45.94</v>
          </cell>
          <cell r="G396">
            <v>132.13100000000006</v>
          </cell>
        </row>
        <row r="397">
          <cell r="A397" t="str">
            <v>PE0047I7683CA</v>
          </cell>
          <cell r="B397" t="str">
            <v>SA-168: Excavación da ventana 1 - banqueo - tipo IIIA</v>
          </cell>
          <cell r="C397" t="str">
            <v>m3</v>
          </cell>
          <cell r="D397">
            <v>20.76</v>
          </cell>
          <cell r="E397">
            <v>17.52</v>
          </cell>
          <cell r="G397">
            <v>39.692000000000007</v>
          </cell>
        </row>
        <row r="398">
          <cell r="A398" t="str">
            <v>PE0047I7684CA</v>
          </cell>
          <cell r="B398" t="str">
            <v>SA-169: Excavación da ventana 1 - bóveda - tipo IIIB</v>
          </cell>
          <cell r="C398" t="str">
            <v>m3</v>
          </cell>
          <cell r="D398">
            <v>119.02</v>
          </cell>
          <cell r="E398">
            <v>52.67</v>
          </cell>
          <cell r="G398">
            <v>180.21799999999996</v>
          </cell>
        </row>
        <row r="399">
          <cell r="A399" t="str">
            <v>PE0047I7685CA</v>
          </cell>
          <cell r="B399" t="str">
            <v>SA-170: Excavación da ventana 1 - banqueo - tipo IIIB</v>
          </cell>
          <cell r="C399" t="str">
            <v>m3</v>
          </cell>
          <cell r="D399">
            <v>21.12</v>
          </cell>
          <cell r="E399">
            <v>18.73</v>
          </cell>
          <cell r="G399">
            <v>41.661000000000008</v>
          </cell>
        </row>
        <row r="400">
          <cell r="A400" t="str">
            <v>PE0047I7687CA</v>
          </cell>
          <cell r="B400" t="str">
            <v>SA-171: Excavaciones adicionales - túnel y ventanas de aducción</v>
          </cell>
          <cell r="C400" t="str">
            <v>m3</v>
          </cell>
          <cell r="D400">
            <v>24.26</v>
          </cell>
          <cell r="E400">
            <v>30.91</v>
          </cell>
          <cell r="G400">
            <v>57.771000000000008</v>
          </cell>
        </row>
        <row r="401">
          <cell r="A401" t="str">
            <v>PE0047I7690CA</v>
          </cell>
          <cell r="B401" t="str">
            <v>SA-172: Bombeo de frentes de servicios subterráneos</v>
          </cell>
          <cell r="C401" t="str">
            <v>m3</v>
          </cell>
          <cell r="D401">
            <v>1.44</v>
          </cell>
          <cell r="E401">
            <v>0.27</v>
          </cell>
          <cell r="G401">
            <v>2.0869999999999997</v>
          </cell>
        </row>
      </sheetData>
      <sheetData sheetId="3">
        <row r="6">
          <cell r="A6" t="str">
            <v xml:space="preserve"> </v>
          </cell>
        </row>
        <row r="7">
          <cell r="A7" t="str">
            <v>TESTE</v>
          </cell>
          <cell r="B7" t="str">
            <v>DESCRIÇÃO TRANSP</v>
          </cell>
          <cell r="C7">
            <v>10</v>
          </cell>
          <cell r="D7">
            <v>0.5</v>
          </cell>
          <cell r="E7" t="str">
            <v>m³/km</v>
          </cell>
          <cell r="F7">
            <v>5</v>
          </cell>
          <cell r="G7">
            <v>6</v>
          </cell>
        </row>
        <row r="9">
          <cell r="A9" t="str">
            <v>PE0047I7067CA</v>
          </cell>
          <cell r="B9" t="str">
            <v>SA-028: Transporte de agregados (dmt=0,50 km)</v>
          </cell>
          <cell r="E9" t="str">
            <v>m3/km</v>
          </cell>
          <cell r="F9">
            <v>0.7</v>
          </cell>
          <cell r="G9">
            <v>0.76</v>
          </cell>
        </row>
        <row r="10">
          <cell r="A10" t="str">
            <v>PE0047I7068CA</v>
          </cell>
          <cell r="B10" t="str">
            <v>SA-029: Transporte de agregados (dmt=2,50 km)</v>
          </cell>
          <cell r="E10" t="str">
            <v>m3/km</v>
          </cell>
          <cell r="F10">
            <v>0.32</v>
          </cell>
          <cell r="G10">
            <v>0.35</v>
          </cell>
        </row>
        <row r="11">
          <cell r="A11" t="str">
            <v>PE0047I7066CA</v>
          </cell>
          <cell r="B11" t="str">
            <v>SA-030: Transporte de agregados (dmt=3,00 km)</v>
          </cell>
          <cell r="E11" t="str">
            <v>m3/km</v>
          </cell>
          <cell r="F11">
            <v>0.28000000000000003</v>
          </cell>
          <cell r="G11">
            <v>0.31</v>
          </cell>
        </row>
        <row r="12">
          <cell r="A12" t="str">
            <v>PE0047I7250CA</v>
          </cell>
          <cell r="B12" t="str">
            <v>SA-031: Transp. suelo con articulado (dmt=3,00 km)</v>
          </cell>
          <cell r="E12" t="str">
            <v>m3/km</v>
          </cell>
          <cell r="F12">
            <v>0.52</v>
          </cell>
          <cell r="G12">
            <v>0.68</v>
          </cell>
        </row>
        <row r="13">
          <cell r="A13" t="str">
            <v>PE0047I7259CA</v>
          </cell>
          <cell r="B13" t="str">
            <v>SA-032: Transp. roca alter. con articulado (dmt=3,00 km)</v>
          </cell>
          <cell r="E13" t="str">
            <v>m3/km</v>
          </cell>
          <cell r="F13">
            <v>0.62</v>
          </cell>
          <cell r="G13">
            <v>0.81</v>
          </cell>
        </row>
        <row r="14">
          <cell r="A14" t="str">
            <v>PE0047I7280CA</v>
          </cell>
          <cell r="B14" t="str">
            <v>SA-033: Transp. roca con articulado (dmt=3,00 km)</v>
          </cell>
          <cell r="E14" t="str">
            <v>m3/km</v>
          </cell>
          <cell r="F14">
            <v>0.76</v>
          </cell>
          <cell r="G14">
            <v>1.01</v>
          </cell>
        </row>
        <row r="15">
          <cell r="A15" t="str">
            <v>PE0047I7316CA</v>
          </cell>
          <cell r="B15" t="str">
            <v>SA-034: Transp. suelo con volqueta doble tr. (dmt=8 km)</v>
          </cell>
          <cell r="E15" t="str">
            <v>m3/km</v>
          </cell>
          <cell r="F15">
            <v>0.23</v>
          </cell>
          <cell r="G15">
            <v>0.25</v>
          </cell>
        </row>
        <row r="16">
          <cell r="A16" t="str">
            <v>PE0047I7317CA</v>
          </cell>
          <cell r="B16" t="str">
            <v>SA-035: Transp. suelo con volqueta doble tr. (dmt=11 km)</v>
          </cell>
          <cell r="E16" t="str">
            <v>m3/km</v>
          </cell>
          <cell r="F16">
            <v>0.2</v>
          </cell>
          <cell r="G16">
            <v>0.22</v>
          </cell>
        </row>
        <row r="17">
          <cell r="A17" t="str">
            <v>PE0047I7336CA</v>
          </cell>
          <cell r="B17" t="str">
            <v>SA-036: Transp. roca alter. con volqueta doble tr. (dmt=3 km)</v>
          </cell>
          <cell r="E17" t="str">
            <v>m3/km</v>
          </cell>
          <cell r="F17">
            <v>0.41</v>
          </cell>
          <cell r="G17">
            <v>0.44</v>
          </cell>
        </row>
        <row r="18">
          <cell r="A18" t="str">
            <v>PE0047I7337CA</v>
          </cell>
          <cell r="B18" t="str">
            <v>SA-037: Transp. roca alter. con volqueta doble tr. (dmt=8 km)</v>
          </cell>
          <cell r="E18" t="str">
            <v>m3/km</v>
          </cell>
          <cell r="F18">
            <v>0.28000000000000003</v>
          </cell>
          <cell r="G18">
            <v>0.3</v>
          </cell>
        </row>
        <row r="19">
          <cell r="A19" t="str">
            <v>PE0047I7338CA</v>
          </cell>
          <cell r="B19" t="str">
            <v>SA-038: Transp. roca alter. con volqueta doble tr. (dmt=11 km)</v>
          </cell>
          <cell r="E19" t="str">
            <v>m3/km</v>
          </cell>
          <cell r="F19">
            <v>0.24</v>
          </cell>
          <cell r="G19">
            <v>0.27</v>
          </cell>
        </row>
        <row r="20">
          <cell r="A20" t="str">
            <v>PE0047I7357CA</v>
          </cell>
          <cell r="B20" t="str">
            <v>SA-039: Transp. roca con volqueta doble tr. (dmt=2,5 km)</v>
          </cell>
          <cell r="E20" t="str">
            <v>m3/km</v>
          </cell>
          <cell r="F20">
            <v>0.56000000000000005</v>
          </cell>
          <cell r="G20">
            <v>0.61</v>
          </cell>
        </row>
        <row r="21">
          <cell r="A21" t="str">
            <v>PE0047I7356CA</v>
          </cell>
          <cell r="B21" t="str">
            <v>SA-040: Transp. roca con volqueta doble tr. (dmt=3 km)</v>
          </cell>
          <cell r="E21" t="str">
            <v>m3/km</v>
          </cell>
          <cell r="F21">
            <v>0.49</v>
          </cell>
          <cell r="G21">
            <v>0.53</v>
          </cell>
        </row>
        <row r="22">
          <cell r="A22" t="str">
            <v>PE0047I7387CA</v>
          </cell>
          <cell r="B22" t="str">
            <v>SA-041: Transp. roca subt. con volqueta doble tr. (dmt=0,5 km)</v>
          </cell>
          <cell r="E22" t="str">
            <v>m3/km</v>
          </cell>
          <cell r="F22">
            <v>1.18</v>
          </cell>
          <cell r="G22">
            <v>1.28</v>
          </cell>
        </row>
        <row r="23">
          <cell r="A23" t="str">
            <v>PE0047I7388CA</v>
          </cell>
          <cell r="B23" t="str">
            <v>SA-042: Transp. roca subt. con volqueta doble tr. (dmt=2 km)</v>
          </cell>
          <cell r="E23" t="str">
            <v>m3/km</v>
          </cell>
          <cell r="F23">
            <v>0.62</v>
          </cell>
          <cell r="G23">
            <v>0.68</v>
          </cell>
        </row>
        <row r="24">
          <cell r="A24" t="str">
            <v>PE0047I7389CA</v>
          </cell>
          <cell r="B24" t="str">
            <v>SA-043: Transp. roca subt. con volqueta doble tr. (dmt=2,5 km)</v>
          </cell>
          <cell r="E24" t="str">
            <v>m3/km</v>
          </cell>
          <cell r="F24">
            <v>0.56000000000000005</v>
          </cell>
          <cell r="G24">
            <v>0.61</v>
          </cell>
        </row>
      </sheetData>
      <sheetData sheetId="4">
        <row r="1">
          <cell r="A1" t="str">
            <v>INSUMOS - MÃO-DE-OBRA</v>
          </cell>
          <cell r="G1" t="str">
            <v>REFEIÇÕES</v>
          </cell>
        </row>
        <row r="2">
          <cell r="G2">
            <v>0</v>
          </cell>
        </row>
        <row r="3">
          <cell r="A3" t="str">
            <v>MÃO-DE-OBRA</v>
          </cell>
        </row>
        <row r="4">
          <cell r="A4" t="str">
            <v>CÓDIGO</v>
          </cell>
          <cell r="B4" t="str">
            <v>TRABAJADOR</v>
          </cell>
          <cell r="C4" t="str">
            <v>PRESTACIONES SOCIALES</v>
          </cell>
          <cell r="D4" t="str">
            <v>JORNAL</v>
          </cell>
          <cell r="G4" t="str">
            <v>CUSTO</v>
          </cell>
          <cell r="H4" t="str">
            <v>REF.</v>
          </cell>
        </row>
        <row r="5">
          <cell r="D5" t="str">
            <v>C.N.</v>
          </cell>
          <cell r="E5" t="str">
            <v>C.E.</v>
          </cell>
          <cell r="G5" t="str">
            <v>US$</v>
          </cell>
          <cell r="H5" t="str">
            <v>US$</v>
          </cell>
        </row>
        <row r="6">
          <cell r="A6" t="str">
            <v xml:space="preserve"> </v>
          </cell>
        </row>
        <row r="9">
          <cell r="A9" t="str">
            <v>TESTE</v>
          </cell>
          <cell r="B9" t="str">
            <v>DESCRIÇÃO MO</v>
          </cell>
          <cell r="C9">
            <v>0</v>
          </cell>
          <cell r="D9">
            <v>7</v>
          </cell>
          <cell r="E9">
            <v>8</v>
          </cell>
        </row>
        <row r="11">
          <cell r="A11">
            <v>725</v>
          </cell>
          <cell r="B11" t="str">
            <v>Oficial de Primera</v>
          </cell>
          <cell r="C11">
            <v>0.68820000000000003</v>
          </cell>
          <cell r="D11">
            <v>30.13</v>
          </cell>
          <cell r="E11">
            <v>0</v>
          </cell>
          <cell r="G11">
            <v>5.47</v>
          </cell>
          <cell r="H11">
            <v>0.54666666666666663</v>
          </cell>
        </row>
        <row r="12">
          <cell r="A12">
            <v>758</v>
          </cell>
          <cell r="B12" t="str">
            <v>Ayudante Entendido</v>
          </cell>
          <cell r="C12">
            <v>0.74</v>
          </cell>
          <cell r="D12">
            <v>23.06</v>
          </cell>
          <cell r="E12">
            <v>0</v>
          </cell>
          <cell r="G12">
            <v>4.32</v>
          </cell>
          <cell r="H12">
            <v>0.54666666666666663</v>
          </cell>
        </row>
        <row r="13">
          <cell r="A13">
            <v>747</v>
          </cell>
          <cell r="B13" t="str">
            <v>Ayudante Entendido Montaje</v>
          </cell>
          <cell r="C13">
            <v>0.72419999999999995</v>
          </cell>
          <cell r="D13">
            <v>24.64</v>
          </cell>
          <cell r="E13">
            <v>0</v>
          </cell>
          <cell r="G13">
            <v>4.57</v>
          </cell>
          <cell r="H13">
            <v>0.54666666666666663</v>
          </cell>
        </row>
        <row r="14">
          <cell r="A14">
            <v>724</v>
          </cell>
          <cell r="B14" t="str">
            <v>Oficial de Primera</v>
          </cell>
          <cell r="C14">
            <v>0.68820000000000003</v>
          </cell>
          <cell r="D14">
            <v>30.13</v>
          </cell>
          <cell r="E14">
            <v>0</v>
          </cell>
          <cell r="G14">
            <v>5.47</v>
          </cell>
          <cell r="H14">
            <v>0.54666666666666663</v>
          </cell>
        </row>
        <row r="15">
          <cell r="A15">
            <v>244</v>
          </cell>
          <cell r="B15" t="str">
            <v>Eletricista Continua / Alterna</v>
          </cell>
          <cell r="C15">
            <v>0.64970000000000006</v>
          </cell>
          <cell r="D15">
            <v>42.1</v>
          </cell>
          <cell r="E15">
            <v>0</v>
          </cell>
          <cell r="G15">
            <v>7.47</v>
          </cell>
          <cell r="H15">
            <v>0.54666666666666663</v>
          </cell>
        </row>
        <row r="16">
          <cell r="A16">
            <v>655</v>
          </cell>
          <cell r="B16" t="str">
            <v>Eletricista Continua / Alterna</v>
          </cell>
          <cell r="C16">
            <v>0.64970000000000006</v>
          </cell>
          <cell r="D16">
            <v>42.1</v>
          </cell>
          <cell r="E16">
            <v>0</v>
          </cell>
          <cell r="G16">
            <v>7.47</v>
          </cell>
          <cell r="H16">
            <v>0.54666666666666663</v>
          </cell>
        </row>
        <row r="17">
          <cell r="A17">
            <v>653</v>
          </cell>
          <cell r="B17" t="str">
            <v>Eletricista Continua / Alterna</v>
          </cell>
          <cell r="C17">
            <v>0.64970000000000006</v>
          </cell>
          <cell r="D17">
            <v>42.1</v>
          </cell>
          <cell r="E17">
            <v>0</v>
          </cell>
          <cell r="G17">
            <v>7.47</v>
          </cell>
          <cell r="H17">
            <v>0.54666666666666663</v>
          </cell>
        </row>
        <row r="18">
          <cell r="A18">
            <v>654</v>
          </cell>
          <cell r="B18" t="str">
            <v>Eletricista Continua / Alterna</v>
          </cell>
          <cell r="C18">
            <v>0.64970000000000006</v>
          </cell>
          <cell r="D18">
            <v>42.1</v>
          </cell>
          <cell r="E18">
            <v>0</v>
          </cell>
          <cell r="G18">
            <v>7.47</v>
          </cell>
          <cell r="H18">
            <v>0.54666666666666663</v>
          </cell>
        </row>
        <row r="19">
          <cell r="A19">
            <v>722</v>
          </cell>
          <cell r="B19" t="str">
            <v>Oficial de Primera</v>
          </cell>
          <cell r="C19">
            <v>0.68820000000000003</v>
          </cell>
          <cell r="D19">
            <v>30.13</v>
          </cell>
          <cell r="E19">
            <v>0</v>
          </cell>
          <cell r="G19">
            <v>5.47</v>
          </cell>
          <cell r="H19">
            <v>0.54666666666666663</v>
          </cell>
        </row>
        <row r="20">
          <cell r="A20">
            <v>834</v>
          </cell>
          <cell r="B20" t="str">
            <v>Oficial de Primera</v>
          </cell>
          <cell r="C20">
            <v>0.68820000000000003</v>
          </cell>
          <cell r="D20">
            <v>30.13</v>
          </cell>
          <cell r="E20">
            <v>0</v>
          </cell>
          <cell r="G20">
            <v>5.47</v>
          </cell>
          <cell r="H20">
            <v>0.54666666666666663</v>
          </cell>
        </row>
        <row r="21">
          <cell r="A21">
            <v>68</v>
          </cell>
          <cell r="B21" t="str">
            <v>Capataz Obras Civiles</v>
          </cell>
          <cell r="C21">
            <v>0.62670000000000003</v>
          </cell>
          <cell r="D21">
            <v>60.75</v>
          </cell>
          <cell r="E21">
            <v>0</v>
          </cell>
          <cell r="G21">
            <v>10.63</v>
          </cell>
          <cell r="H21">
            <v>0.54666666666666663</v>
          </cell>
        </row>
        <row r="22">
          <cell r="A22">
            <v>62</v>
          </cell>
          <cell r="B22" t="str">
            <v>Capataz de Montaje</v>
          </cell>
          <cell r="C22">
            <v>0.64419999999999999</v>
          </cell>
          <cell r="D22">
            <v>45.19</v>
          </cell>
          <cell r="E22">
            <v>0</v>
          </cell>
          <cell r="G22">
            <v>7.99</v>
          </cell>
          <cell r="H22">
            <v>0.54666666666666663</v>
          </cell>
        </row>
        <row r="23">
          <cell r="A23">
            <v>732</v>
          </cell>
          <cell r="B23" t="str">
            <v>Oficial de Primera</v>
          </cell>
          <cell r="C23">
            <v>0.68820000000000003</v>
          </cell>
          <cell r="D23">
            <v>30.13</v>
          </cell>
          <cell r="E23">
            <v>0</v>
          </cell>
          <cell r="G23">
            <v>5.47</v>
          </cell>
          <cell r="H23">
            <v>0.54666666666666663</v>
          </cell>
        </row>
        <row r="24">
          <cell r="A24">
            <v>678</v>
          </cell>
          <cell r="B24" t="str">
            <v>Lubrificador</v>
          </cell>
          <cell r="C24">
            <v>0.70020000000000004</v>
          </cell>
          <cell r="D24">
            <v>27.59</v>
          </cell>
          <cell r="E24">
            <v>0</v>
          </cell>
          <cell r="G24">
            <v>5.05</v>
          </cell>
          <cell r="H24">
            <v>0.54666666666666663</v>
          </cell>
        </row>
        <row r="25">
          <cell r="A25">
            <v>306</v>
          </cell>
          <cell r="B25" t="str">
            <v>Operador de Dumper y Track Drill</v>
          </cell>
          <cell r="C25">
            <v>0.6623</v>
          </cell>
          <cell r="D25">
            <v>36.659999999999997</v>
          </cell>
          <cell r="E25">
            <v>0</v>
          </cell>
          <cell r="G25">
            <v>6.55</v>
          </cell>
          <cell r="H25">
            <v>0.54666666666666663</v>
          </cell>
        </row>
        <row r="26">
          <cell r="A26">
            <v>635</v>
          </cell>
          <cell r="B26" t="str">
            <v>Mecanico de Primera</v>
          </cell>
          <cell r="C26">
            <v>0.64970000000000006</v>
          </cell>
          <cell r="D26">
            <v>42.1</v>
          </cell>
          <cell r="E26">
            <v>0</v>
          </cell>
          <cell r="G26">
            <v>7.47</v>
          </cell>
          <cell r="H26">
            <v>0.54666666666666663</v>
          </cell>
        </row>
        <row r="27">
          <cell r="A27">
            <v>632</v>
          </cell>
          <cell r="B27" t="str">
            <v>Mecanico de Primera</v>
          </cell>
          <cell r="C27">
            <v>0.64970000000000006</v>
          </cell>
          <cell r="D27">
            <v>42.1</v>
          </cell>
          <cell r="E27">
            <v>0</v>
          </cell>
          <cell r="G27">
            <v>7.47</v>
          </cell>
          <cell r="H27">
            <v>0.54666666666666663</v>
          </cell>
        </row>
        <row r="28">
          <cell r="A28">
            <v>629</v>
          </cell>
          <cell r="B28" t="str">
            <v>Mecanico de Primera</v>
          </cell>
          <cell r="C28">
            <v>0.64970000000000006</v>
          </cell>
          <cell r="D28">
            <v>42.1</v>
          </cell>
          <cell r="E28">
            <v>0</v>
          </cell>
          <cell r="G28">
            <v>7.47</v>
          </cell>
          <cell r="H28">
            <v>0.54666666666666663</v>
          </cell>
        </row>
        <row r="29">
          <cell r="A29">
            <v>831</v>
          </cell>
          <cell r="B29" t="str">
            <v>Mecanico Montador</v>
          </cell>
          <cell r="C29">
            <v>0.6522</v>
          </cell>
          <cell r="D29">
            <v>40.840000000000003</v>
          </cell>
          <cell r="E29">
            <v>0</v>
          </cell>
          <cell r="G29">
            <v>7.26</v>
          </cell>
          <cell r="H29">
            <v>0.54666666666666663</v>
          </cell>
        </row>
        <row r="30">
          <cell r="A30">
            <v>156</v>
          </cell>
          <cell r="B30" t="str">
            <v>Mecanico Montador</v>
          </cell>
          <cell r="C30">
            <v>0.6522</v>
          </cell>
          <cell r="D30">
            <v>40.840000000000003</v>
          </cell>
          <cell r="E30">
            <v>0</v>
          </cell>
          <cell r="G30">
            <v>7.26</v>
          </cell>
          <cell r="H30">
            <v>0.54666666666666663</v>
          </cell>
        </row>
        <row r="31">
          <cell r="A31">
            <v>295</v>
          </cell>
          <cell r="B31" t="str">
            <v>Mecanico Montador</v>
          </cell>
          <cell r="C31">
            <v>0.6522</v>
          </cell>
          <cell r="D31">
            <v>40.840000000000003</v>
          </cell>
          <cell r="E31">
            <v>0</v>
          </cell>
          <cell r="G31">
            <v>7.26</v>
          </cell>
          <cell r="H31">
            <v>0.54666666666666663</v>
          </cell>
        </row>
        <row r="32">
          <cell r="A32">
            <v>432</v>
          </cell>
          <cell r="B32" t="str">
            <v>Conductor de Vehiculo Liviano</v>
          </cell>
          <cell r="C32">
            <v>0.70020000000000004</v>
          </cell>
          <cell r="D32">
            <v>27.59</v>
          </cell>
          <cell r="E32">
            <v>0</v>
          </cell>
          <cell r="G32">
            <v>5.05</v>
          </cell>
          <cell r="H32">
            <v>0.54666666666666663</v>
          </cell>
        </row>
        <row r="33">
          <cell r="A33">
            <v>820</v>
          </cell>
          <cell r="B33" t="str">
            <v>Mecanico de Primera</v>
          </cell>
          <cell r="C33">
            <v>0.64970000000000006</v>
          </cell>
          <cell r="D33">
            <v>42.1</v>
          </cell>
          <cell r="E33">
            <v>0</v>
          </cell>
          <cell r="G33">
            <v>7.47</v>
          </cell>
          <cell r="H33">
            <v>0.54666666666666663</v>
          </cell>
        </row>
        <row r="34">
          <cell r="A34">
            <v>821</v>
          </cell>
          <cell r="B34" t="str">
            <v>Mecanico de Primera</v>
          </cell>
          <cell r="C34">
            <v>0.64970000000000006</v>
          </cell>
          <cell r="D34">
            <v>42.1</v>
          </cell>
          <cell r="E34">
            <v>0</v>
          </cell>
          <cell r="G34">
            <v>7.47</v>
          </cell>
          <cell r="H34">
            <v>0.54666666666666663</v>
          </cell>
        </row>
        <row r="35">
          <cell r="A35">
            <v>822</v>
          </cell>
          <cell r="B35" t="str">
            <v>Mecanico de Primera</v>
          </cell>
          <cell r="C35">
            <v>0.64970000000000006</v>
          </cell>
          <cell r="D35">
            <v>42.1</v>
          </cell>
          <cell r="E35">
            <v>0</v>
          </cell>
          <cell r="G35">
            <v>7.47</v>
          </cell>
          <cell r="H35">
            <v>0.54666666666666663</v>
          </cell>
        </row>
        <row r="36">
          <cell r="A36">
            <v>558</v>
          </cell>
          <cell r="B36" t="str">
            <v>Conductor de Vehiculo Pesado</v>
          </cell>
          <cell r="C36">
            <v>0.67269999999999996</v>
          </cell>
          <cell r="D36">
            <v>33.4</v>
          </cell>
          <cell r="E36">
            <v>0</v>
          </cell>
          <cell r="G36">
            <v>6.01</v>
          </cell>
          <cell r="H36">
            <v>0.54666666666666663</v>
          </cell>
        </row>
        <row r="37">
          <cell r="A37">
            <v>527</v>
          </cell>
          <cell r="B37" t="str">
            <v>Operador de Equipo Liviano</v>
          </cell>
          <cell r="C37">
            <v>0.69379999999999997</v>
          </cell>
          <cell r="D37">
            <v>28.68</v>
          </cell>
          <cell r="E37">
            <v>0</v>
          </cell>
          <cell r="G37">
            <v>5.23</v>
          </cell>
          <cell r="H37">
            <v>0.54666666666666663</v>
          </cell>
        </row>
        <row r="38">
          <cell r="A38">
            <v>581</v>
          </cell>
          <cell r="B38" t="str">
            <v>Operador de Equipo Liviano</v>
          </cell>
          <cell r="C38">
            <v>0.69379999999999997</v>
          </cell>
          <cell r="D38">
            <v>28.68</v>
          </cell>
          <cell r="E38">
            <v>0</v>
          </cell>
          <cell r="G38">
            <v>5.23</v>
          </cell>
          <cell r="H38">
            <v>0.54666666666666663</v>
          </cell>
        </row>
        <row r="39">
          <cell r="A39">
            <v>563</v>
          </cell>
          <cell r="B39" t="str">
            <v>Operador de Trituradora</v>
          </cell>
          <cell r="C39">
            <v>0.6623</v>
          </cell>
          <cell r="D39">
            <v>36.659999999999997</v>
          </cell>
          <cell r="E39">
            <v>0</v>
          </cell>
          <cell r="G39">
            <v>6.55</v>
          </cell>
          <cell r="H39">
            <v>0.54666666666666663</v>
          </cell>
        </row>
        <row r="40">
          <cell r="A40">
            <v>528</v>
          </cell>
          <cell r="B40" t="str">
            <v>Conductor de Vehiculo Mediano</v>
          </cell>
          <cell r="C40">
            <v>0.68130000000000002</v>
          </cell>
          <cell r="D40">
            <v>31.22</v>
          </cell>
          <cell r="E40">
            <v>0</v>
          </cell>
          <cell r="G40">
            <v>5.65</v>
          </cell>
          <cell r="H40">
            <v>0.54666666666666663</v>
          </cell>
        </row>
        <row r="41">
          <cell r="A41">
            <v>513</v>
          </cell>
          <cell r="B41" t="str">
            <v>Conductor de Vehiculo Mediano</v>
          </cell>
          <cell r="C41">
            <v>0.68130000000000002</v>
          </cell>
          <cell r="D41">
            <v>31.22</v>
          </cell>
          <cell r="E41">
            <v>0</v>
          </cell>
          <cell r="G41">
            <v>5.65</v>
          </cell>
          <cell r="H41">
            <v>0.54666666666666663</v>
          </cell>
        </row>
        <row r="42">
          <cell r="A42">
            <v>514</v>
          </cell>
          <cell r="B42" t="str">
            <v>Conductor de Vehiculo Mediano</v>
          </cell>
          <cell r="C42">
            <v>0.68130000000000002</v>
          </cell>
          <cell r="D42">
            <v>31.22</v>
          </cell>
          <cell r="E42">
            <v>0</v>
          </cell>
          <cell r="G42">
            <v>5.65</v>
          </cell>
          <cell r="H42">
            <v>0.54666666666666663</v>
          </cell>
        </row>
        <row r="43">
          <cell r="A43">
            <v>515</v>
          </cell>
          <cell r="B43" t="str">
            <v>Conductor de Vehiculo Mediano</v>
          </cell>
          <cell r="C43">
            <v>0.68130000000000002</v>
          </cell>
          <cell r="D43">
            <v>31.22</v>
          </cell>
          <cell r="E43">
            <v>0</v>
          </cell>
          <cell r="G43">
            <v>5.65</v>
          </cell>
          <cell r="H43">
            <v>0.54666666666666663</v>
          </cell>
        </row>
        <row r="44">
          <cell r="A44">
            <v>505</v>
          </cell>
          <cell r="B44" t="str">
            <v>Conductor de Vehiculo Mediano</v>
          </cell>
          <cell r="C44">
            <v>0.68130000000000002</v>
          </cell>
          <cell r="D44">
            <v>31.22</v>
          </cell>
          <cell r="E44">
            <v>0</v>
          </cell>
          <cell r="G44">
            <v>5.65</v>
          </cell>
          <cell r="H44">
            <v>0.54666666666666663</v>
          </cell>
        </row>
        <row r="45">
          <cell r="A45">
            <v>516</v>
          </cell>
          <cell r="B45" t="str">
            <v>Conductor de Vehiculo Mediano</v>
          </cell>
          <cell r="C45">
            <v>0.68130000000000002</v>
          </cell>
          <cell r="D45">
            <v>31.22</v>
          </cell>
          <cell r="E45">
            <v>0</v>
          </cell>
          <cell r="G45">
            <v>5.65</v>
          </cell>
          <cell r="H45">
            <v>0.54666666666666663</v>
          </cell>
        </row>
        <row r="46">
          <cell r="A46">
            <v>529</v>
          </cell>
          <cell r="B46" t="str">
            <v>Conductor de Vehiculo Pesado</v>
          </cell>
          <cell r="C46">
            <v>0.67269999999999996</v>
          </cell>
          <cell r="D46">
            <v>33.4</v>
          </cell>
          <cell r="E46">
            <v>0</v>
          </cell>
          <cell r="G46">
            <v>6.01</v>
          </cell>
          <cell r="H46">
            <v>0.54666666666666663</v>
          </cell>
        </row>
        <row r="47">
          <cell r="A47">
            <v>561</v>
          </cell>
          <cell r="B47" t="str">
            <v>Operador de Planta</v>
          </cell>
          <cell r="C47">
            <v>0.64970000000000006</v>
          </cell>
          <cell r="D47">
            <v>42.1</v>
          </cell>
          <cell r="E47">
            <v>0</v>
          </cell>
          <cell r="G47">
            <v>7.47</v>
          </cell>
          <cell r="H47">
            <v>0.54666666666666663</v>
          </cell>
        </row>
        <row r="48">
          <cell r="A48">
            <v>583</v>
          </cell>
          <cell r="B48" t="str">
            <v>Operador de Equipo Liviano</v>
          </cell>
          <cell r="C48">
            <v>0.69379999999999997</v>
          </cell>
          <cell r="D48">
            <v>28.68</v>
          </cell>
          <cell r="E48">
            <v>0</v>
          </cell>
          <cell r="G48">
            <v>5.23</v>
          </cell>
          <cell r="H48">
            <v>0.54666666666666663</v>
          </cell>
        </row>
        <row r="49">
          <cell r="A49">
            <v>525</v>
          </cell>
          <cell r="B49" t="str">
            <v>Operador de Equipo Mediano</v>
          </cell>
          <cell r="C49">
            <v>0.6845</v>
          </cell>
          <cell r="D49">
            <v>30.49</v>
          </cell>
          <cell r="E49">
            <v>0</v>
          </cell>
          <cell r="G49">
            <v>5.53</v>
          </cell>
          <cell r="H49">
            <v>0.54666666666666663</v>
          </cell>
        </row>
        <row r="50">
          <cell r="A50">
            <v>530</v>
          </cell>
          <cell r="B50" t="str">
            <v>Operador de Retroexcavadora de Orugas</v>
          </cell>
          <cell r="C50">
            <v>0.6623</v>
          </cell>
          <cell r="D50">
            <v>36.659999999999997</v>
          </cell>
          <cell r="E50">
            <v>0</v>
          </cell>
          <cell r="G50">
            <v>6.55</v>
          </cell>
          <cell r="H50">
            <v>0.54666666666666663</v>
          </cell>
        </row>
        <row r="51">
          <cell r="A51">
            <v>543</v>
          </cell>
          <cell r="B51" t="str">
            <v>Operador de Retroexcavadora de Orugas</v>
          </cell>
          <cell r="C51">
            <v>0.6623</v>
          </cell>
          <cell r="D51">
            <v>36.659999999999997</v>
          </cell>
          <cell r="E51">
            <v>0</v>
          </cell>
          <cell r="G51">
            <v>6.55</v>
          </cell>
          <cell r="H51">
            <v>0.54666666666666663</v>
          </cell>
        </row>
        <row r="52">
          <cell r="A52">
            <v>900</v>
          </cell>
          <cell r="B52" t="str">
            <v>Operador de Equipo Mediano</v>
          </cell>
          <cell r="C52">
            <v>0.6845</v>
          </cell>
          <cell r="D52">
            <v>30.49</v>
          </cell>
          <cell r="E52">
            <v>0</v>
          </cell>
          <cell r="G52">
            <v>5.53</v>
          </cell>
          <cell r="H52">
            <v>0.54666666666666663</v>
          </cell>
        </row>
        <row r="53">
          <cell r="A53">
            <v>533</v>
          </cell>
          <cell r="B53" t="str">
            <v>Operador de Dumper y Track Drill</v>
          </cell>
          <cell r="C53">
            <v>0.6623</v>
          </cell>
          <cell r="D53">
            <v>36.659999999999997</v>
          </cell>
          <cell r="E53">
            <v>0</v>
          </cell>
          <cell r="G53">
            <v>6.55</v>
          </cell>
          <cell r="H53">
            <v>0.54666666666666663</v>
          </cell>
        </row>
        <row r="54">
          <cell r="A54">
            <v>545</v>
          </cell>
          <cell r="B54" t="str">
            <v>Operador de Dumper y Track Drill</v>
          </cell>
          <cell r="C54">
            <v>0.6623</v>
          </cell>
          <cell r="D54">
            <v>36.659999999999997</v>
          </cell>
          <cell r="E54">
            <v>0</v>
          </cell>
          <cell r="G54">
            <v>6.55</v>
          </cell>
          <cell r="H54">
            <v>0.54666666666666663</v>
          </cell>
        </row>
        <row r="55">
          <cell r="A55">
            <v>535</v>
          </cell>
          <cell r="B55" t="str">
            <v>Operador de Dumper y Track Drill</v>
          </cell>
          <cell r="C55">
            <v>0.6623</v>
          </cell>
          <cell r="D55">
            <v>36.659999999999997</v>
          </cell>
          <cell r="E55">
            <v>0</v>
          </cell>
          <cell r="G55">
            <v>6.55</v>
          </cell>
          <cell r="H55">
            <v>0.54666666666666663</v>
          </cell>
        </row>
        <row r="56">
          <cell r="A56">
            <v>546</v>
          </cell>
          <cell r="B56" t="str">
            <v>Operador de Dumper y Track Drill</v>
          </cell>
          <cell r="C56">
            <v>0.6623</v>
          </cell>
          <cell r="D56">
            <v>36.659999999999997</v>
          </cell>
          <cell r="E56">
            <v>0</v>
          </cell>
          <cell r="G56">
            <v>6.55</v>
          </cell>
          <cell r="H56">
            <v>0.54666666666666663</v>
          </cell>
        </row>
        <row r="57">
          <cell r="A57">
            <v>519</v>
          </cell>
          <cell r="B57" t="str">
            <v>Conductor de Vehiculo Pesado</v>
          </cell>
          <cell r="C57">
            <v>0.67269999999999996</v>
          </cell>
          <cell r="D57">
            <v>33.4</v>
          </cell>
          <cell r="E57">
            <v>0</v>
          </cell>
          <cell r="G57">
            <v>6.01</v>
          </cell>
          <cell r="H57">
            <v>0.54666666666666663</v>
          </cell>
        </row>
        <row r="58">
          <cell r="A58">
            <v>623</v>
          </cell>
          <cell r="B58" t="str">
            <v>Operador de Dumper y Track Drill</v>
          </cell>
          <cell r="C58">
            <v>0.6623</v>
          </cell>
          <cell r="D58">
            <v>36.659999999999997</v>
          </cell>
          <cell r="E58">
            <v>0</v>
          </cell>
          <cell r="G58">
            <v>6.55</v>
          </cell>
          <cell r="H58">
            <v>0.54666666666666663</v>
          </cell>
        </row>
        <row r="59">
          <cell r="A59">
            <v>565</v>
          </cell>
          <cell r="B59" t="str">
            <v>Operador de Planta</v>
          </cell>
          <cell r="C59">
            <v>0.64970000000000006</v>
          </cell>
          <cell r="D59">
            <v>42.1</v>
          </cell>
          <cell r="E59">
            <v>0</v>
          </cell>
          <cell r="G59">
            <v>7.47</v>
          </cell>
          <cell r="H59">
            <v>0.54666666666666663</v>
          </cell>
        </row>
        <row r="60">
          <cell r="A60">
            <v>557</v>
          </cell>
          <cell r="B60" t="str">
            <v>Operador de Dumper y Track Drill</v>
          </cell>
          <cell r="C60">
            <v>0.6623</v>
          </cell>
          <cell r="D60">
            <v>36.659999999999997</v>
          </cell>
          <cell r="E60">
            <v>0</v>
          </cell>
          <cell r="G60">
            <v>6.55</v>
          </cell>
          <cell r="H60">
            <v>0.54666666666666663</v>
          </cell>
        </row>
        <row r="61">
          <cell r="A61">
            <v>534</v>
          </cell>
          <cell r="B61" t="str">
            <v>Operador de Equipo Liviano</v>
          </cell>
          <cell r="C61">
            <v>0.69379999999999997</v>
          </cell>
          <cell r="D61">
            <v>28.68</v>
          </cell>
          <cell r="E61">
            <v>0</v>
          </cell>
          <cell r="G61">
            <v>5.23</v>
          </cell>
          <cell r="H61">
            <v>0.54666666666666663</v>
          </cell>
        </row>
        <row r="62">
          <cell r="A62">
            <v>547</v>
          </cell>
          <cell r="B62" t="str">
            <v>Operador de Motoniveladora</v>
          </cell>
          <cell r="C62">
            <v>0.65759999999999996</v>
          </cell>
          <cell r="D62">
            <v>38.479999999999997</v>
          </cell>
          <cell r="E62">
            <v>0</v>
          </cell>
          <cell r="G62">
            <v>6.86</v>
          </cell>
          <cell r="H62">
            <v>0.54666666666666663</v>
          </cell>
        </row>
        <row r="63">
          <cell r="A63">
            <v>539</v>
          </cell>
          <cell r="B63" t="str">
            <v>Operador de Cargador</v>
          </cell>
          <cell r="C63">
            <v>0.66769999999999996</v>
          </cell>
          <cell r="D63">
            <v>34.85</v>
          </cell>
          <cell r="E63">
            <v>0</v>
          </cell>
          <cell r="G63">
            <v>6.25</v>
          </cell>
          <cell r="H63">
            <v>0.54666666666666663</v>
          </cell>
        </row>
        <row r="64">
          <cell r="A64">
            <v>548</v>
          </cell>
          <cell r="B64" t="str">
            <v>Operador de Cargador</v>
          </cell>
          <cell r="C64">
            <v>0.66769999999999996</v>
          </cell>
          <cell r="D64">
            <v>34.85</v>
          </cell>
          <cell r="E64">
            <v>0</v>
          </cell>
          <cell r="G64">
            <v>6.25</v>
          </cell>
          <cell r="H64">
            <v>0.54666666666666663</v>
          </cell>
        </row>
        <row r="65">
          <cell r="A65">
            <v>1054</v>
          </cell>
          <cell r="B65" t="str">
            <v>Operador de Dumper y Track Drill</v>
          </cell>
          <cell r="C65">
            <v>0.6623</v>
          </cell>
          <cell r="D65">
            <v>36.659999999999997</v>
          </cell>
          <cell r="E65">
            <v>0</v>
          </cell>
          <cell r="G65">
            <v>6.55</v>
          </cell>
          <cell r="H65">
            <v>0.54666666666666663</v>
          </cell>
        </row>
        <row r="66">
          <cell r="A66">
            <v>549</v>
          </cell>
          <cell r="B66" t="str">
            <v>Operador de Dumper y Track Drill</v>
          </cell>
          <cell r="C66">
            <v>0.6623</v>
          </cell>
          <cell r="D66">
            <v>36.659999999999997</v>
          </cell>
          <cell r="E66">
            <v>0</v>
          </cell>
          <cell r="G66">
            <v>6.55</v>
          </cell>
          <cell r="H66">
            <v>0.54666666666666663</v>
          </cell>
        </row>
        <row r="67">
          <cell r="A67">
            <v>517</v>
          </cell>
          <cell r="B67" t="str">
            <v>Operador de Equipo Mediano</v>
          </cell>
          <cell r="C67">
            <v>0.6845</v>
          </cell>
          <cell r="D67">
            <v>30.49</v>
          </cell>
          <cell r="E67">
            <v>0</v>
          </cell>
          <cell r="G67">
            <v>5.53</v>
          </cell>
          <cell r="H67">
            <v>0.54666666666666663</v>
          </cell>
        </row>
        <row r="68">
          <cell r="A68">
            <v>518</v>
          </cell>
          <cell r="B68" t="str">
            <v>Operador de Equipo Mediano</v>
          </cell>
          <cell r="C68">
            <v>0.6845</v>
          </cell>
          <cell r="D68">
            <v>30.49</v>
          </cell>
          <cell r="E68">
            <v>0</v>
          </cell>
          <cell r="G68">
            <v>5.53</v>
          </cell>
          <cell r="H68">
            <v>0.54666666666666663</v>
          </cell>
        </row>
        <row r="69">
          <cell r="A69">
            <v>512</v>
          </cell>
          <cell r="B69" t="str">
            <v>Operador de Equipo Mediano</v>
          </cell>
          <cell r="C69">
            <v>0.6845</v>
          </cell>
          <cell r="D69">
            <v>30.49</v>
          </cell>
          <cell r="E69">
            <v>0</v>
          </cell>
          <cell r="G69">
            <v>5.53</v>
          </cell>
          <cell r="H69">
            <v>0.54666666666666663</v>
          </cell>
        </row>
        <row r="70">
          <cell r="A70">
            <v>541</v>
          </cell>
          <cell r="B70" t="str">
            <v>Operador de Bulldozer D8 y D9</v>
          </cell>
          <cell r="C70">
            <v>0.65759999999999996</v>
          </cell>
          <cell r="D70">
            <v>38.479999999999997</v>
          </cell>
          <cell r="E70">
            <v>0</v>
          </cell>
          <cell r="G70">
            <v>6.86</v>
          </cell>
          <cell r="H70">
            <v>0.54666666666666663</v>
          </cell>
        </row>
        <row r="71">
          <cell r="A71">
            <v>550</v>
          </cell>
          <cell r="B71" t="str">
            <v>Operador de Bulldozer D8 y D9</v>
          </cell>
          <cell r="C71">
            <v>0.65759999999999996</v>
          </cell>
          <cell r="D71">
            <v>38.479999999999997</v>
          </cell>
          <cell r="E71">
            <v>0</v>
          </cell>
          <cell r="G71">
            <v>6.86</v>
          </cell>
          <cell r="H71">
            <v>0.54666666666666663</v>
          </cell>
        </row>
        <row r="72">
          <cell r="A72">
            <v>590</v>
          </cell>
          <cell r="B72" t="str">
            <v>Operador de Equipo Liviano</v>
          </cell>
          <cell r="C72">
            <v>0.69379999999999997</v>
          </cell>
          <cell r="D72">
            <v>28.68</v>
          </cell>
          <cell r="E72">
            <v>0</v>
          </cell>
          <cell r="G72">
            <v>5.23</v>
          </cell>
          <cell r="H72">
            <v>0.54666666666666663</v>
          </cell>
        </row>
        <row r="73">
          <cell r="A73">
            <v>1039</v>
          </cell>
          <cell r="B73" t="str">
            <v>Operador de Equipo Mediano</v>
          </cell>
          <cell r="C73">
            <v>0.6845</v>
          </cell>
          <cell r="D73">
            <v>30.49</v>
          </cell>
          <cell r="E73">
            <v>0</v>
          </cell>
          <cell r="G73">
            <v>5.53</v>
          </cell>
          <cell r="H73">
            <v>0.54666666666666663</v>
          </cell>
        </row>
        <row r="74">
          <cell r="A74">
            <v>721</v>
          </cell>
          <cell r="B74" t="str">
            <v>Oficial de Primera</v>
          </cell>
          <cell r="C74">
            <v>0.68820000000000003</v>
          </cell>
          <cell r="D74">
            <v>30.13</v>
          </cell>
          <cell r="E74">
            <v>0</v>
          </cell>
          <cell r="G74">
            <v>5.47</v>
          </cell>
          <cell r="H74">
            <v>0.54666666666666663</v>
          </cell>
        </row>
        <row r="75">
          <cell r="A75">
            <v>761</v>
          </cell>
          <cell r="B75" t="str">
            <v>Ayudante Oficios Varios</v>
          </cell>
          <cell r="C75">
            <v>0.74639999999999995</v>
          </cell>
          <cell r="D75">
            <v>22.51</v>
          </cell>
          <cell r="E75">
            <v>0</v>
          </cell>
          <cell r="G75">
            <v>4.2300000000000004</v>
          </cell>
          <cell r="H75">
            <v>0.54666666666666663</v>
          </cell>
        </row>
        <row r="76">
          <cell r="A76">
            <v>764</v>
          </cell>
          <cell r="B76" t="str">
            <v>Ayudante Entendido</v>
          </cell>
          <cell r="C76">
            <v>0.74</v>
          </cell>
          <cell r="D76">
            <v>23.06</v>
          </cell>
          <cell r="E76">
            <v>0</v>
          </cell>
          <cell r="G76">
            <v>4.32</v>
          </cell>
          <cell r="H76">
            <v>0.54666666666666663</v>
          </cell>
        </row>
        <row r="77">
          <cell r="A77">
            <v>164</v>
          </cell>
          <cell r="B77" t="str">
            <v>Soldador de Primera</v>
          </cell>
          <cell r="C77">
            <v>0.65759999999999996</v>
          </cell>
          <cell r="D77">
            <v>38.479999999999997</v>
          </cell>
          <cell r="E77">
            <v>0</v>
          </cell>
          <cell r="G77">
            <v>6.86</v>
          </cell>
          <cell r="H77">
            <v>0.54666666666666663</v>
          </cell>
        </row>
        <row r="78">
          <cell r="A78">
            <v>726</v>
          </cell>
          <cell r="B78" t="str">
            <v>Oficial de Primera</v>
          </cell>
          <cell r="C78">
            <v>0.68820000000000003</v>
          </cell>
          <cell r="D78">
            <v>30.13</v>
          </cell>
          <cell r="E78">
            <v>0</v>
          </cell>
          <cell r="G78">
            <v>5.47</v>
          </cell>
          <cell r="H78">
            <v>0.54666666666666663</v>
          </cell>
        </row>
        <row r="79">
          <cell r="A79">
            <v>670</v>
          </cell>
          <cell r="B79" t="str">
            <v>Soldador de Primera</v>
          </cell>
          <cell r="C79">
            <v>0.65759999999999996</v>
          </cell>
          <cell r="D79">
            <v>38.479999999999997</v>
          </cell>
          <cell r="E79">
            <v>0</v>
          </cell>
          <cell r="G79">
            <v>6.86</v>
          </cell>
          <cell r="H79">
            <v>0.54666666666666663</v>
          </cell>
        </row>
        <row r="80">
          <cell r="A80">
            <v>671</v>
          </cell>
          <cell r="B80" t="str">
            <v>Soldador de Primera</v>
          </cell>
          <cell r="C80">
            <v>0.65759999999999996</v>
          </cell>
          <cell r="D80">
            <v>38.479999999999997</v>
          </cell>
          <cell r="E80">
            <v>0</v>
          </cell>
          <cell r="G80">
            <v>6.86</v>
          </cell>
          <cell r="H80">
            <v>0.54666666666666663</v>
          </cell>
        </row>
        <row r="81">
          <cell r="A81">
            <v>832</v>
          </cell>
          <cell r="B81" t="str">
            <v>Soldador de Primera</v>
          </cell>
          <cell r="C81">
            <v>0.65759999999999996</v>
          </cell>
          <cell r="D81">
            <v>38.479999999999997</v>
          </cell>
          <cell r="E81">
            <v>0</v>
          </cell>
          <cell r="G81">
            <v>6.86</v>
          </cell>
          <cell r="H81">
            <v>0.54666666666666663</v>
          </cell>
        </row>
        <row r="82">
          <cell r="A82">
            <v>608</v>
          </cell>
          <cell r="B82" t="str">
            <v>Mecanico de Primera</v>
          </cell>
          <cell r="C82">
            <v>0.64970000000000006</v>
          </cell>
          <cell r="D82">
            <v>42.1</v>
          </cell>
          <cell r="E82">
            <v>0</v>
          </cell>
          <cell r="G82">
            <v>7.47</v>
          </cell>
          <cell r="H82">
            <v>0.54666666666666663</v>
          </cell>
        </row>
      </sheetData>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Hoja1"/>
      <sheetName val="Hoja2"/>
      <sheetName val="Hoja3"/>
      <sheetName val="Solicitud"/>
      <sheetName val="ID-01A"/>
      <sheetName val="ID-01B"/>
      <sheetName val="ID-01C"/>
      <sheetName val="ID-01D"/>
      <sheetName val="ID-01E"/>
      <sheetName val="ID-01F"/>
      <sheetName val="ID-02"/>
      <sheetName val="ID-03"/>
      <sheetName val="ID-05"/>
      <sheetName val="ID-06"/>
      <sheetName val="PE-01"/>
      <sheetName val="PE-02B"/>
      <sheetName val="PE-03"/>
      <sheetName val="PE-04"/>
      <sheetName val="PE-05A"/>
      <sheetName val="PE-05B"/>
      <sheetName val="PE-06"/>
      <sheetName val="PE-07B"/>
      <sheetName val="PE-07C"/>
      <sheetName val="PE-08A"/>
      <sheetName val="PE-08B"/>
      <sheetName val="PE-09(a)"/>
      <sheetName val="PE-09(b)"/>
      <sheetName val="PE-09(c)"/>
      <sheetName val="PE-10"/>
      <sheetName val="FS-01(h)"/>
      <sheetName val="FS-02"/>
      <sheetName val="FS-03"/>
      <sheetName val="FF-01"/>
      <sheetName val="FS-01(h) (2)"/>
      <sheetName val="FS-02 (2)"/>
      <sheetName val="FF-01 (2)"/>
      <sheetName val="POI Físico"/>
      <sheetName val="POI Financiero"/>
      <sheetName val="FLUJO DE FONDOS "/>
      <sheetName val="PRESTACIONES"/>
      <sheetName val="BASE SALARIOS"/>
      <sheetName val="BASE CONCRETOS"/>
      <sheetName val="CUADRO RESUMEN"/>
      <sheetName val="PRESUPUESTO"/>
      <sheetName val="APU"/>
      <sheetName val="RESUMEN OBRAS "/>
      <sheetName val=" REDES DE DISTRI"/>
      <sheetName val="APU_Redes"/>
      <sheetName val="OPTIMIZACIÓN"/>
      <sheetName val="APU OPTIMIZACIÓN"/>
      <sheetName val="PTAP"/>
      <sheetName val="APU PTAP"/>
      <sheetName val="Tanque de Almacenamiento"/>
      <sheetName val="APU TAL"/>
      <sheetName val="ESTAC.  REGULA"/>
      <sheetName val="APU ESTC REGUL "/>
      <sheetName val="REDES ALCANTARILLADO"/>
      <sheetName val="APU REDES ALCANTARILLADO"/>
      <sheetName val="VIA"/>
      <sheetName val="APU VIA"/>
      <sheetName val="SENDEROS"/>
      <sheetName val="APU SENDEROS"/>
      <sheetName val="BASE_CTOS"/>
      <sheetName val="BASE_CTOS2"/>
      <sheetName val="BASE_CTOS1"/>
      <sheetName val="Tabla 1.1"/>
      <sheetName val="FS-01(h)_(2)"/>
      <sheetName val="FS-02_(2)"/>
      <sheetName val="FF-01_(2)"/>
      <sheetName val="POI_Físico"/>
      <sheetName val="POI_Financiero"/>
      <sheetName val="FLUJO_DE_FONDOS_"/>
      <sheetName val="BASE_SALARIOS"/>
      <sheetName val="BASE_CONCRETOS"/>
      <sheetName val="CUADRO_RESUMEN"/>
      <sheetName val="RESUMEN_OBRAS_"/>
      <sheetName val="_REDES_DE_DISTRI"/>
      <sheetName val="APU_OPTIMIZACIÓN"/>
      <sheetName val="APU_PTAP"/>
      <sheetName val="Tanque_de_Almacenamiento"/>
      <sheetName val="APU_TAL"/>
      <sheetName val="ESTAC___REGULA"/>
      <sheetName val="APU_ESTC_REGUL_"/>
      <sheetName val="REDES_ALCANTARILLADO"/>
      <sheetName val="APU_REDES_ALCANTARILLADO"/>
      <sheetName val="APU_VIA"/>
      <sheetName val="APU_SENDEROS"/>
      <sheetName val="ResumenGeneral"/>
      <sheetName val="BOCATOMA"/>
      <sheetName val="APU BOCATOMA"/>
      <sheetName val="ADUCCIÓN"/>
      <sheetName val="APU ADUCCIÓN"/>
      <sheetName val="DESARENADOR"/>
      <sheetName val="APU DESARENADOR"/>
      <sheetName val="PLANTA DE TRATAMIENTO"/>
      <sheetName val="APU PLANTA DE TRATAMIENTO"/>
      <sheetName val="APU TANQUE ALMAC"/>
      <sheetName val="CASETA DE OPERACIONES"/>
      <sheetName val="APU CASETA DE OPERACIONES"/>
      <sheetName val="APU BOMBEO Y L. IMPUL."/>
      <sheetName val="CANALETA9"/>
      <sheetName val="1.2.1 DESCAPOTE"/>
      <sheetName val="2.1.1 EXCAVACIÓN 0-2"/>
      <sheetName val="2.1.2 CARGUE Y BOTADA"/>
      <sheetName val="2.2.1 LLENOS MATERIAL EXCAV."/>
      <sheetName val="2.2.2 LLENOS LIMO"/>
      <sheetName val="2.2.3 LLENOS TRITURADO "/>
      <sheetName val="4.1.1 BASE GRANULAR"/>
      <sheetName val="4.1.2 PEDRAPLEN"/>
      <sheetName val="4.1.3 AFIRMADO"/>
      <sheetName val="4.2.1 PAVIMENTO"/>
      <sheetName val="6.1.2 SOLADO"/>
      <sheetName val="6.1.3 CICLOPEO"/>
      <sheetName val="6.1.12 LOSA APROX"/>
      <sheetName val="7.1.2 ADOQUIN DEMARCADOR"/>
      <sheetName val="7.1.4 LOSETA GUIA"/>
      <sheetName val="7.2 BORDILLOS PREFABRICADOS"/>
      <sheetName val="11.1.1 GEOTEXTIL NT 2000"/>
      <sheetName val="11.1.2 TUBERIA FILTRO 4"/>
      <sheetName val="11.2.2 TUBERIA 315"/>
      <sheetName val="11.2.4 TUBERIA 400"/>
      <sheetName val="11.5.1 CONO 1.2m"/>
      <sheetName val="11.5.2 CUELLO Y TAPA"/>
      <sheetName val="11.5.3 CILINDRO"/>
      <sheetName val="O.E.2 EXCAVACION 2-4"/>
      <sheetName val="O.E.3 ENTIBA TEMPORAL"/>
      <sheetName val="O.E.4 LLENOS ARENILLA"/>
      <sheetName val="O.E.5 BASE Y CAÑUELA"/>
      <sheetName val="O.E.6 GEOTEXTIL TR 4000"/>
      <sheetName val="O.E-01 Demolicion estructura"/>
      <sheetName val="ACTA 1"/>
      <sheetName val="ACTA 2 "/>
      <sheetName val="1,01 Topografia"/>
      <sheetName val="1,02 Roceria y limpieza"/>
      <sheetName val="2,02 Cargue y botada"/>
      <sheetName val="2,03 demolicion estructuras"/>
      <sheetName val="2,05 Cargue y botada "/>
      <sheetName val="3,01 Excavacion"/>
      <sheetName val="3,04 llenos"/>
      <sheetName val="3,07 enrocado"/>
      <sheetName val="3,08 Excav. mecanica"/>
      <sheetName val="4,02 cuneta"/>
      <sheetName val="4,03 mpa 210"/>
      <sheetName val="4,04 ciclopeo"/>
      <sheetName val="4,10 Concreto anden"/>
      <sheetName val="5,04 Geotextil 1800"/>
      <sheetName val="7.01Trincho"/>
      <sheetName val="7,03 Concreto llave"/>
      <sheetName val="9,01 Pavimentos mdc19 "/>
      <sheetName val="9,02. emulsion "/>
      <sheetName val="8,01 Fresado"/>
      <sheetName val="8,02 mezcla mdc-2"/>
      <sheetName val="8,03 Base granular"/>
      <sheetName val="8,04 Riego"/>
      <sheetName val="9,01 Bordillo"/>
      <sheetName val="11,01 mezcla msc -25"/>
      <sheetName val="6,01 ACERO"/>
      <sheetName val="iniciativas comunitarias"/>
      <sheetName val="1,01 Topografia."/>
      <sheetName val="1,02 cerramiento prov."/>
      <sheetName val="3,01 Desmonte  piso ceramico"/>
      <sheetName val="3,04 Retiro de puertas"/>
      <sheetName val="3,07 Demolicion de piso"/>
      <sheetName val="3,13 Retiro de aparatos sanit."/>
      <sheetName val="3,14 Desm. y dem. de cubierta"/>
      <sheetName val="5.09 Base granular "/>
      <sheetName val="8,01 Rep. y Mto de cubierta"/>
      <sheetName val="8,10 Construccion de cubierta"/>
      <sheetName val="9,01 Picado de revoque"/>
      <sheetName val="9,03 Colocacion de revoque"/>
      <sheetName val="9,07 Revoque"/>
      <sheetName val="10,01 Entresuelo"/>
      <sheetName val="10,03 Piso en concretio"/>
      <sheetName val="10,04 Construccion mortero"/>
      <sheetName val="10,06 Colocacion de piso gres"/>
      <sheetName val="O.E-01"/>
      <sheetName val="O.E-02"/>
      <sheetName val="O.E-03"/>
      <sheetName val="O.E-4"/>
      <sheetName val="O.E-05"/>
      <sheetName val="O.E-06"/>
      <sheetName val="O.E-07"/>
      <sheetName val="O.E-08"/>
      <sheetName val="O.E-09 pilas 0-2"/>
      <sheetName val="O.E-10 pilas 2-4"/>
      <sheetName val="O.E-11 pilas 4-6"/>
      <sheetName val="O.E-12 pilas 6-8"/>
      <sheetName val="O.E-13 pilas 8-10"/>
      <sheetName val="O.E-14 pilas 10-12"/>
      <sheetName val="O.E-15 pilas 12-14"/>
      <sheetName val="O.E-16 pilas 14-16"/>
      <sheetName val="O.E-17 DV-1"/>
      <sheetName val="O.E-18 DV-2"/>
      <sheetName val="O.E-19 DV-3"/>
      <sheetName val="O.E-23 Pintura koraza"/>
      <sheetName val="O.E-24 Lavada de fachada "/>
      <sheetName val="O.E 26 COLUMNA CIRCULAR 35 MPA"/>
    </sheetNames>
    <sheetDataSet>
      <sheetData sheetId="0" refreshError="1"/>
      <sheetData sheetId="1" refreshError="1"/>
      <sheetData sheetId="2" refreshError="1">
        <row r="3">
          <cell r="C3">
            <v>0.25</v>
          </cell>
        </row>
        <row r="8">
          <cell r="D8">
            <v>0.65280000000000005</v>
          </cell>
        </row>
        <row r="392">
          <cell r="D392">
            <v>71500</v>
          </cell>
        </row>
        <row r="394">
          <cell r="D394">
            <v>19800</v>
          </cell>
        </row>
        <row r="395">
          <cell r="D395">
            <v>14400</v>
          </cell>
        </row>
        <row r="396">
          <cell r="D396">
            <v>7250</v>
          </cell>
        </row>
        <row r="401">
          <cell r="D401">
            <v>5120</v>
          </cell>
        </row>
      </sheetData>
      <sheetData sheetId="3" refreshError="1"/>
      <sheetData sheetId="4" refreshError="1">
        <row r="346">
          <cell r="B346" t="str">
            <v>HERRAMIENTA MENOR (5% M. DE O.)</v>
          </cell>
        </row>
        <row r="363">
          <cell r="B363" t="str">
            <v>HERRAMIENTA MENOR (5% M. DE O.)</v>
          </cell>
        </row>
        <row r="380">
          <cell r="B380" t="str">
            <v>HERRAMIENTA MENOR (5% M. DE O.)</v>
          </cell>
        </row>
        <row r="397">
          <cell r="B397" t="str">
            <v>OFICIAL (INC. 70% PRESTACIONES)</v>
          </cell>
        </row>
        <row r="412">
          <cell r="B412" t="str">
            <v>M. DE O. PREPARACIÓN MEZCLAS</v>
          </cell>
        </row>
        <row r="427">
          <cell r="B427">
            <v>311197.66134374996</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il work"/>
    </sheetNames>
    <sheetDataSet>
      <sheetData sheetId="0"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BASE_CTOS"/>
      <sheetName val="BASE_CTOS2"/>
      <sheetName val="BASE_CTOS1"/>
    </sheetNames>
    <sheetDataSet>
      <sheetData sheetId="0" refreshError="1"/>
      <sheetData sheetId="1" refreshError="1"/>
      <sheetData sheetId="2" refreshError="1">
        <row r="455">
          <cell r="D455">
            <v>53359.999999999993</v>
          </cell>
        </row>
      </sheetData>
      <sheetData sheetId="3" refreshError="1"/>
      <sheetData sheetId="4" refreshError="1"/>
      <sheetData sheetId="5" refreshError="1"/>
      <sheetData sheetId="6" refreshError="1"/>
      <sheetData sheetId="7"/>
      <sheetData sheetId="8"/>
      <sheetData sheetId="9"/>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OPTIM. SIST. DE CAPTACION"/>
      <sheetName val="PPTO. CONST. ESTAC.  REGULA"/>
      <sheetName val="APU CONST. ESTACIÓN REGULADORA"/>
      <sheetName val="PPTO. OPTIM. REDES DE DISTRIB."/>
      <sheetName val="APU OPTM. REDES DIST"/>
      <sheetName val="BASE"/>
      <sheetName val="PPTO__OPTIM__SIST__DE_CAPTACION"/>
      <sheetName val="PPTO__CONST__ESTAC___REGULA"/>
      <sheetName val="APU_CONST__ESTACIÓN_REGULADORA"/>
      <sheetName val="PPTO__OPTIM__REDES_DE_DISTRIB_"/>
      <sheetName val="APU_OPTM__REDES_DIST"/>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Cab"/>
      <sheetName val="AMPACITY"/>
      <sheetName val="Base_de_Diseño1"/>
      <sheetName val="Ppto_total"/>
      <sheetName val="Resumen_tubería"/>
      <sheetName val="Tabla_4_1_Distrito_Nº1"/>
      <sheetName val="Tabla_4_2_Distrito_Nº2"/>
      <sheetName val="Tabal_4_3_Resumén_distritos"/>
      <sheetName val="Tabla_4_4_Sistemas"/>
      <sheetName val="Ppto_alcantarillado"/>
      <sheetName val="Base_de_Diseño"/>
      <sheetName val="CONSUMOS"/>
      <sheetName val="Base_de_Diseño3"/>
      <sheetName val="Ppto_total3"/>
      <sheetName val="Resumen_tubería3"/>
      <sheetName val="Tabla_4_1_Distrito_Nº13"/>
      <sheetName val="Tabla_4_2_Distrito_Nº23"/>
      <sheetName val="Tabal_4_3_Resumén_distritos3"/>
      <sheetName val="Tabla_4_4_Sistemas3"/>
      <sheetName val="Ppto_alcantarillado3"/>
      <sheetName val="Base_de_Diseño2"/>
      <sheetName val="Ppto_total2"/>
      <sheetName val="Resumen_tubería2"/>
      <sheetName val="Tabla_4_1_Distrito_Nº12"/>
      <sheetName val="Tabla_4_2_Distrito_Nº22"/>
      <sheetName val="Tabal_4_3_Resumén_distritos2"/>
      <sheetName val="Tabla_4_4_Sistemas2"/>
      <sheetName val="Ppto_alcantarillado2"/>
      <sheetName val="Ppto_total1"/>
      <sheetName val="Resumen_tubería1"/>
      <sheetName val="Tabla_4_1_Distrito_Nº11"/>
      <sheetName val="Tabla_4_2_Distrito_Nº21"/>
      <sheetName val="Tabal_4_3_Resumén_distritos1"/>
      <sheetName val="Tabla_4_4_Sistemas1"/>
      <sheetName val="Ppto_alcantarillado1"/>
      <sheetName val="Base_de_Diseño4"/>
      <sheetName val="Ppto_total4"/>
      <sheetName val="Resumen_tubería4"/>
      <sheetName val="Tabla_4_1_Distrito_Nº14"/>
      <sheetName val="Tabla_4_2_Distrito_Nº24"/>
      <sheetName val="Tabal_4_3_Resumén_distritos4"/>
      <sheetName val="Tabla_4_4_Sistemas4"/>
      <sheetName val="Ppto_alcantarillado4"/>
      <sheetName val="Base_de_Diseño5"/>
      <sheetName val="Ppto_total5"/>
      <sheetName val="Resumen_tubería5"/>
      <sheetName val="Tabla_4_1_Distrito_Nº15"/>
      <sheetName val="Tabla_4_2_Distrito_Nº25"/>
      <sheetName val="Tabal_4_3_Resumén_distritos5"/>
      <sheetName val="Tabla_4_4_Sistemas5"/>
      <sheetName val="Ppto_alcantarillado5"/>
      <sheetName val="Base_de_Diseño6"/>
      <sheetName val="Ppto_total6"/>
      <sheetName val="Resumen_tubería6"/>
      <sheetName val="Tabla_4_1_Distrito_Nº16"/>
      <sheetName val="Tabla_4_2_Distrito_Nº26"/>
      <sheetName val="Tabal_4_3_Resumén_distritos6"/>
      <sheetName val="Tabla_4_4_Sistemas6"/>
      <sheetName val="Ppto_alcantarillado6"/>
      <sheetName val="Base_de_Diseño7"/>
      <sheetName val="Ppto_total7"/>
      <sheetName val="Resumen_tubería7"/>
      <sheetName val="Tabla_4_1_Distrito_Nº17"/>
      <sheetName val="Tabla_4_2_Distrito_Nº27"/>
      <sheetName val="Tabal_4_3_Resumén_distritos7"/>
      <sheetName val="Tabla_4_4_Sistemas7"/>
      <sheetName val="Ppto_alcantarillado7"/>
      <sheetName val="Base_de_Diseño8"/>
      <sheetName val="Ppto_total8"/>
      <sheetName val="Resumen_tubería8"/>
      <sheetName val="Tabla_4_1_Distrito_Nº18"/>
      <sheetName val="Tabla_4_2_Distrito_Nº28"/>
      <sheetName val="Tabal_4_3_Resumén_distritos8"/>
      <sheetName val="Tabla_4_4_Sistemas8"/>
      <sheetName val="Ppto_alcantarillado8"/>
      <sheetName val="Base_de_Diseño10"/>
      <sheetName val="Ppto_total10"/>
      <sheetName val="Resumen_tubería10"/>
      <sheetName val="Tabla_4_1_Distrito_Nº110"/>
      <sheetName val="Tabla_4_2_Distrito_Nº210"/>
      <sheetName val="Tabal_4_3_Resumén_distritos10"/>
      <sheetName val="Tabla_4_4_Sistemas10"/>
      <sheetName val="Ppto_alcantarillado10"/>
      <sheetName val="Base_de_Diseño9"/>
      <sheetName val="Ppto_total9"/>
      <sheetName val="Resumen_tubería9"/>
      <sheetName val="Tabla_4_1_Distrito_Nº19"/>
      <sheetName val="Tabla_4_2_Distrito_Nº29"/>
      <sheetName val="Tabal_4_3_Resumén_distritos9"/>
      <sheetName val="Tabla_4_4_Sistemas9"/>
      <sheetName val="Ppto_alcantarillado9"/>
      <sheetName val="Base_de_Diseño15"/>
      <sheetName val="Ppto_total15"/>
      <sheetName val="Resumen_tubería15"/>
      <sheetName val="Tabla_4_1_Distrito_Nº115"/>
      <sheetName val="Tabla_4_2_Distrito_Nº215"/>
      <sheetName val="Tabal_4_3_Resumén_distritos15"/>
      <sheetName val="Tabla_4_4_Sistemas15"/>
      <sheetName val="Ppto_alcantarillado15"/>
      <sheetName val="Base_de_Diseño11"/>
      <sheetName val="Ppto_total11"/>
      <sheetName val="Resumen_tubería11"/>
      <sheetName val="Tabla_4_1_Distrito_Nº111"/>
      <sheetName val="Tabla_4_2_Distrito_Nº211"/>
      <sheetName val="Tabal_4_3_Resumén_distritos11"/>
      <sheetName val="Tabla_4_4_Sistemas11"/>
      <sheetName val="Ppto_alcantarillado11"/>
      <sheetName val="Base_de_Diseño12"/>
      <sheetName val="Ppto_total12"/>
      <sheetName val="Resumen_tubería12"/>
      <sheetName val="Tabla_4_1_Distrito_Nº112"/>
      <sheetName val="Tabla_4_2_Distrito_Nº212"/>
      <sheetName val="Tabal_4_3_Resumén_distritos12"/>
      <sheetName val="Tabla_4_4_Sistemas12"/>
      <sheetName val="Ppto_alcantarillado12"/>
      <sheetName val="Base_de_Diseño13"/>
      <sheetName val="Ppto_total13"/>
      <sheetName val="Resumen_tubería13"/>
      <sheetName val="Tabla_4_1_Distrito_Nº113"/>
      <sheetName val="Tabla_4_2_Distrito_Nº213"/>
      <sheetName val="Tabal_4_3_Resumén_distritos13"/>
      <sheetName val="Tabla_4_4_Sistemas13"/>
      <sheetName val="Ppto_alcantarillado13"/>
      <sheetName val="Base_de_Diseño14"/>
      <sheetName val="Ppto_total14"/>
      <sheetName val="Resumen_tubería14"/>
      <sheetName val="Tabla_4_1_Distrito_Nº114"/>
      <sheetName val="Tabla_4_2_Distrito_Nº214"/>
      <sheetName val="Tabal_4_3_Resumén_distritos14"/>
      <sheetName val="Tabla_4_4_Sistemas14"/>
      <sheetName val="Ppto_alcantarillado14"/>
      <sheetName val="Base_de_Diseño16"/>
      <sheetName val="Ppto_total16"/>
      <sheetName val="Resumen_tubería16"/>
      <sheetName val="Tabla_4_1_Distrito_Nº116"/>
      <sheetName val="Tabla_4_2_Distrito_Nº216"/>
      <sheetName val="Tabal_4_3_Resumén_distritos16"/>
      <sheetName val="Tabla_4_4_Sistemas16"/>
      <sheetName val="Ppto_alcantarillado16"/>
      <sheetName val="Base_de_Diseño17"/>
      <sheetName val="Ppto_total17"/>
      <sheetName val="Resumen_tubería17"/>
      <sheetName val="Tabla_4_1_Distrito_Nº117"/>
      <sheetName val="Tabla_4_2_Distrito_Nº217"/>
      <sheetName val="Tabal_4_3_Resumén_distritos17"/>
      <sheetName val="Tabla_4_4_Sistemas17"/>
      <sheetName val="Ppto_alcantarillado17"/>
      <sheetName val="Base_de_Diseño18"/>
      <sheetName val="Ppto_total18"/>
      <sheetName val="Resumen_tubería18"/>
      <sheetName val="Tabla_4_1_Distrito_Nº118"/>
      <sheetName val="Tabla_4_2_Distrito_Nº218"/>
      <sheetName val="Tabal_4_3_Resumén_distritos18"/>
      <sheetName val="Tabla_4_4_Sistemas18"/>
      <sheetName val="Ppto_alcantarillado18"/>
      <sheetName val="Base_de_Diseño19"/>
      <sheetName val="Ppto_total19"/>
      <sheetName val="Resumen_tubería19"/>
      <sheetName val="Tabla_4_1_Distrito_Nº119"/>
      <sheetName val="Tabla_4_2_Distrito_Nº219"/>
      <sheetName val="Tabal_4_3_Resumén_distritos19"/>
      <sheetName val="Tabla_4_4_Sistemas19"/>
      <sheetName val="Ppto_alcantarillado19"/>
      <sheetName val="Base_de_Diseño20"/>
      <sheetName val="Ppto_total20"/>
      <sheetName val="Resumen_tubería20"/>
      <sheetName val="Tabla_4_1_Distrito_Nº120"/>
      <sheetName val="Tabla_4_2_Distrito_Nº220"/>
      <sheetName val="Tabal_4_3_Resumén_distritos20"/>
      <sheetName val="Tabla_4_4_Sistemas20"/>
      <sheetName val="Ppto_alcantarillado20"/>
      <sheetName val="Base_de_Diseño21"/>
      <sheetName val="Ppto_total21"/>
      <sheetName val="Resumen_tubería21"/>
      <sheetName val="Tabla_4_1_Distrito_Nº121"/>
      <sheetName val="Tabla_4_2_Distrito_Nº221"/>
      <sheetName val="Tabal_4_3_Resumén_distritos21"/>
      <sheetName val="Tabla_4_4_Sistemas21"/>
      <sheetName val="Ppto_alcantarillado21"/>
      <sheetName val="Base_de_Diseño22"/>
      <sheetName val="Ppto_total22"/>
      <sheetName val="Resumen_tubería22"/>
      <sheetName val="Tabla_4_1_Distrito_Nº122"/>
      <sheetName val="Tabla_4_2_Distrito_Nº222"/>
      <sheetName val="Tabal_4_3_Resumén_distritos22"/>
      <sheetName val="Tabla_4_4_Sistemas22"/>
      <sheetName val="Ppto_alcantarillado22"/>
      <sheetName val="LISTA CÓDIGOS"/>
      <sheetName val="BASE APU"/>
      <sheetName val="MANO DE OBRA"/>
      <sheetName val="INSUMOS"/>
      <sheetName val="EQUIPOS"/>
      <sheetName val="MATERIALES"/>
      <sheetName val="ESTRUCTURAS"/>
      <sheetName val="TRANSPORTE"/>
    </sheetNames>
    <sheetDataSet>
      <sheetData sheetId="0" refreshError="1">
        <row r="1">
          <cell r="A1" t="str">
            <v>Name</v>
          </cell>
          <cell r="B1" t="str">
            <v>North</v>
          </cell>
          <cell r="C1" t="str">
            <v>East</v>
          </cell>
          <cell r="D1" t="str">
            <v>Zeta</v>
          </cell>
        </row>
        <row r="2">
          <cell r="A2" t="str">
            <v>56A</v>
          </cell>
          <cell r="B2">
            <v>1150890.493277774</v>
          </cell>
          <cell r="C2">
            <v>1148699.9976036465</v>
          </cell>
          <cell r="D2">
            <v>1357.8468233615824</v>
          </cell>
        </row>
        <row r="3">
          <cell r="A3" t="str">
            <v>55´</v>
          </cell>
          <cell r="B3">
            <v>1150939.6088</v>
          </cell>
          <cell r="C3">
            <v>1148731.3541999999</v>
          </cell>
          <cell r="D3">
            <v>1353.26</v>
          </cell>
        </row>
        <row r="4">
          <cell r="A4" t="str">
            <v>51B</v>
          </cell>
          <cell r="B4">
            <v>1150967.3355223082</v>
          </cell>
          <cell r="C4">
            <v>1148745.3622652381</v>
          </cell>
          <cell r="D4">
            <v>1351.3370866375085</v>
          </cell>
        </row>
        <row r="5">
          <cell r="A5">
            <v>51</v>
          </cell>
          <cell r="B5">
            <v>1151008.2450840478</v>
          </cell>
          <cell r="C5">
            <v>1148788.9781526409</v>
          </cell>
          <cell r="D5">
            <v>1346.7613011758103</v>
          </cell>
        </row>
        <row r="6">
          <cell r="A6">
            <v>52</v>
          </cell>
          <cell r="B6">
            <v>1151008.3400097564</v>
          </cell>
          <cell r="C6">
            <v>1148797.9004691627</v>
          </cell>
          <cell r="D6">
            <v>1346.7115480832808</v>
          </cell>
        </row>
        <row r="7">
          <cell r="A7">
            <v>153</v>
          </cell>
          <cell r="B7">
            <v>1151652.4674790408</v>
          </cell>
          <cell r="C7">
            <v>1148568.56123569</v>
          </cell>
          <cell r="D7">
            <v>1308.1328615355651</v>
          </cell>
        </row>
        <row r="8">
          <cell r="A8" t="str">
            <v>54A</v>
          </cell>
          <cell r="B8">
            <v>1150953.9060811799</v>
          </cell>
          <cell r="C8">
            <v>1148835.3323437518</v>
          </cell>
          <cell r="D8">
            <v>1359.4524193247446</v>
          </cell>
        </row>
        <row r="9">
          <cell r="A9">
            <v>50</v>
          </cell>
          <cell r="B9">
            <v>1151079.4170390253</v>
          </cell>
          <cell r="C9">
            <v>1148780.2852623155</v>
          </cell>
          <cell r="D9">
            <v>1341.7160417902012</v>
          </cell>
        </row>
        <row r="10">
          <cell r="A10" t="str">
            <v>49A</v>
          </cell>
          <cell r="B10">
            <v>1151132.4496352081</v>
          </cell>
          <cell r="C10">
            <v>1148766.1117737354</v>
          </cell>
          <cell r="D10">
            <v>1337.3564679161727</v>
          </cell>
        </row>
        <row r="11">
          <cell r="A11">
            <v>48</v>
          </cell>
          <cell r="B11">
            <v>1151204.7227012513</v>
          </cell>
          <cell r="C11">
            <v>1148731.7370260572</v>
          </cell>
          <cell r="D11">
            <v>1333.5220250614016</v>
          </cell>
        </row>
        <row r="12">
          <cell r="A12" t="str">
            <v>79A</v>
          </cell>
          <cell r="B12">
            <v>1151203.5444295572</v>
          </cell>
          <cell r="C12">
            <v>1148729.5418679791</v>
          </cell>
          <cell r="D12">
            <v>1333.5779267467412</v>
          </cell>
        </row>
        <row r="13">
          <cell r="A13">
            <v>57</v>
          </cell>
          <cell r="B13">
            <v>1151168.1878823163</v>
          </cell>
          <cell r="C13">
            <v>1148835.7758053313</v>
          </cell>
          <cell r="D13">
            <v>1332.341811154718</v>
          </cell>
        </row>
        <row r="14">
          <cell r="A14">
            <v>47</v>
          </cell>
          <cell r="B14">
            <v>1151238.3266864987</v>
          </cell>
          <cell r="C14">
            <v>1148798.0507170982</v>
          </cell>
          <cell r="D14">
            <v>1330.9776230528728</v>
          </cell>
        </row>
        <row r="15">
          <cell r="A15">
            <v>22</v>
          </cell>
          <cell r="B15">
            <v>1151183.4416591949</v>
          </cell>
          <cell r="C15">
            <v>1148869.4940884453</v>
          </cell>
          <cell r="D15">
            <v>1330.4908393994401</v>
          </cell>
        </row>
        <row r="16">
          <cell r="A16">
            <v>21</v>
          </cell>
          <cell r="B16">
            <v>1151210.6655712093</v>
          </cell>
          <cell r="C16">
            <v>1148921.8264671685</v>
          </cell>
          <cell r="D16">
            <v>1332.9726121331232</v>
          </cell>
        </row>
        <row r="17">
          <cell r="A17">
            <v>58</v>
          </cell>
          <cell r="B17">
            <v>1151133.5163972522</v>
          </cell>
          <cell r="C17">
            <v>1148853.6335178257</v>
          </cell>
          <cell r="D17">
            <v>1335.3154292551149</v>
          </cell>
        </row>
        <row r="18">
          <cell r="A18" t="str">
            <v>20A</v>
          </cell>
          <cell r="B18">
            <v>1151228.5688273532</v>
          </cell>
          <cell r="C18">
            <v>1148957.0964353324</v>
          </cell>
          <cell r="D18">
            <v>1333.7781795124936</v>
          </cell>
        </row>
        <row r="19">
          <cell r="A19">
            <v>23</v>
          </cell>
          <cell r="B19">
            <v>1151282.1254725184</v>
          </cell>
          <cell r="C19">
            <v>1148884.2047152522</v>
          </cell>
          <cell r="D19">
            <v>1326.8094664403145</v>
          </cell>
        </row>
        <row r="20">
          <cell r="A20">
            <v>19</v>
          </cell>
          <cell r="B20">
            <v>1151151.411888367</v>
          </cell>
          <cell r="C20">
            <v>1148951.560060662</v>
          </cell>
          <cell r="D20">
            <v>1336.3897296079072</v>
          </cell>
        </row>
        <row r="21">
          <cell r="A21">
            <v>7</v>
          </cell>
          <cell r="B21">
            <v>1150993.2220902746</v>
          </cell>
          <cell r="C21">
            <v>1148968.7832952163</v>
          </cell>
          <cell r="D21">
            <v>1361.8109900723489</v>
          </cell>
        </row>
        <row r="22">
          <cell r="A22">
            <v>244</v>
          </cell>
          <cell r="B22">
            <v>1151135.7517834278</v>
          </cell>
          <cell r="C22">
            <v>1148953.992519429</v>
          </cell>
          <cell r="D22">
            <v>1337.9686773003784</v>
          </cell>
        </row>
        <row r="23">
          <cell r="A23" t="str">
            <v>18A</v>
          </cell>
          <cell r="B23">
            <v>1151108.2314831046</v>
          </cell>
          <cell r="C23">
            <v>1148902.5007640375</v>
          </cell>
          <cell r="D23">
            <v>1339.8995084173137</v>
          </cell>
        </row>
        <row r="24">
          <cell r="A24">
            <v>261</v>
          </cell>
          <cell r="B24">
            <v>1151135.7517834278</v>
          </cell>
          <cell r="C24">
            <v>1148953.992519429</v>
          </cell>
          <cell r="D24">
            <v>1337.9686773003784</v>
          </cell>
        </row>
        <row r="25">
          <cell r="A25">
            <v>46</v>
          </cell>
          <cell r="B25">
            <v>1151112.4610964647</v>
          </cell>
          <cell r="C25">
            <v>1148936.2977245869</v>
          </cell>
          <cell r="D25">
            <v>1343.2294872909042</v>
          </cell>
        </row>
        <row r="26">
          <cell r="A26" t="str">
            <v>45A</v>
          </cell>
          <cell r="B26">
            <v>1151098.5621628934</v>
          </cell>
          <cell r="C26">
            <v>1148908.6707229412</v>
          </cell>
          <cell r="D26">
            <v>1344.8006000362748</v>
          </cell>
        </row>
        <row r="27">
          <cell r="A27">
            <v>61</v>
          </cell>
          <cell r="B27">
            <v>1151083.6715819638</v>
          </cell>
          <cell r="C27">
            <v>1148879.9605464032</v>
          </cell>
          <cell r="D27">
            <v>1344.0350426577841</v>
          </cell>
        </row>
        <row r="28">
          <cell r="A28">
            <v>10</v>
          </cell>
          <cell r="B28">
            <v>1151058.5954847152</v>
          </cell>
          <cell r="C28">
            <v>1148998.1493384498</v>
          </cell>
          <cell r="D28">
            <v>1351.4400127770471</v>
          </cell>
        </row>
        <row r="29">
          <cell r="A29">
            <v>9</v>
          </cell>
          <cell r="B29">
            <v>1151026.355220868</v>
          </cell>
          <cell r="C29">
            <v>1148935.1216390317</v>
          </cell>
          <cell r="D29">
            <v>1354.8503867135087</v>
          </cell>
        </row>
        <row r="30">
          <cell r="A30">
            <v>8</v>
          </cell>
          <cell r="B30">
            <v>1151022.9865773923</v>
          </cell>
          <cell r="C30">
            <v>1148930.3547811224</v>
          </cell>
          <cell r="D30">
            <v>1355.2620701696233</v>
          </cell>
        </row>
        <row r="31">
          <cell r="A31" t="str">
            <v>14A</v>
          </cell>
          <cell r="B31">
            <v>1151026.8686560146</v>
          </cell>
          <cell r="C31">
            <v>1149064.3791065551</v>
          </cell>
          <cell r="D31">
            <v>1359.647664261031</v>
          </cell>
        </row>
        <row r="32">
          <cell r="A32">
            <v>12</v>
          </cell>
          <cell r="B32">
            <v>1151098.5188178634</v>
          </cell>
          <cell r="C32">
            <v>1149073.4922249566</v>
          </cell>
          <cell r="D32">
            <v>1355.8392352142116</v>
          </cell>
        </row>
        <row r="33">
          <cell r="A33">
            <v>11</v>
          </cell>
          <cell r="B33">
            <v>1151077.6619190925</v>
          </cell>
          <cell r="C33">
            <v>1149036.7897374383</v>
          </cell>
          <cell r="D33">
            <v>1354.4959158024456</v>
          </cell>
        </row>
        <row r="34">
          <cell r="A34">
            <v>13</v>
          </cell>
          <cell r="B34">
            <v>1151048.3990745903</v>
          </cell>
          <cell r="C34">
            <v>1149099.0257615754</v>
          </cell>
          <cell r="D34">
            <v>1357.9725179132356</v>
          </cell>
        </row>
        <row r="35">
          <cell r="A35">
            <v>262</v>
          </cell>
          <cell r="B35">
            <v>1151004.4912259961</v>
          </cell>
          <cell r="C35">
            <v>1149025.0849031573</v>
          </cell>
          <cell r="D35">
            <v>1361.4499153808936</v>
          </cell>
        </row>
        <row r="36">
          <cell r="A36">
            <v>16</v>
          </cell>
          <cell r="B36">
            <v>1150995.1874033813</v>
          </cell>
          <cell r="C36">
            <v>1149029.8121934782</v>
          </cell>
          <cell r="D36">
            <v>1363.2155277383447</v>
          </cell>
        </row>
        <row r="37">
          <cell r="A37" t="str">
            <v>15A</v>
          </cell>
          <cell r="B37">
            <v>1150977.7464497215</v>
          </cell>
          <cell r="C37">
            <v>1149038.6658172507</v>
          </cell>
          <cell r="D37">
            <v>1364.7401172085349</v>
          </cell>
        </row>
        <row r="38">
          <cell r="A38">
            <v>6</v>
          </cell>
          <cell r="B38">
            <v>1150963.1274990751</v>
          </cell>
          <cell r="C38">
            <v>1149008.347188845</v>
          </cell>
          <cell r="D38">
            <v>1364.3542953925962</v>
          </cell>
        </row>
        <row r="39">
          <cell r="A39">
            <v>17</v>
          </cell>
          <cell r="B39">
            <v>1151141.8034219691</v>
          </cell>
          <cell r="C39">
            <v>1148956.3900550397</v>
          </cell>
          <cell r="D39">
            <v>1337.4683796959914</v>
          </cell>
        </row>
        <row r="40">
          <cell r="A40" t="str">
            <v>200A</v>
          </cell>
          <cell r="B40">
            <v>1151032.3495295774</v>
          </cell>
          <cell r="C40">
            <v>1148924.3942487428</v>
          </cell>
          <cell r="D40">
            <v>1354.525102858337</v>
          </cell>
        </row>
        <row r="41">
          <cell r="A41">
            <v>63</v>
          </cell>
          <cell r="B41">
            <v>1151055.4543660544</v>
          </cell>
          <cell r="C41">
            <v>1148921.7278309299</v>
          </cell>
          <cell r="D41">
            <v>1352.3889884608823</v>
          </cell>
        </row>
        <row r="42">
          <cell r="A42" t="str">
            <v>64A</v>
          </cell>
          <cell r="B42">
            <v>1151072.0636055109</v>
          </cell>
          <cell r="C42">
            <v>1148955.61588167</v>
          </cell>
          <cell r="D42">
            <v>1352.3702292516743</v>
          </cell>
        </row>
        <row r="43">
          <cell r="A43">
            <v>62</v>
          </cell>
          <cell r="B43">
            <v>1151059.7261104977</v>
          </cell>
          <cell r="C43">
            <v>1148899.3567772531</v>
          </cell>
          <cell r="D43">
            <v>1350.545742305291</v>
          </cell>
        </row>
        <row r="44">
          <cell r="A44">
            <v>44</v>
          </cell>
          <cell r="B44">
            <v>1151264.8361581019</v>
          </cell>
          <cell r="C44">
            <v>1148850.0532957893</v>
          </cell>
          <cell r="D44">
            <v>1327.8954260108117</v>
          </cell>
        </row>
        <row r="45">
          <cell r="A45">
            <v>24</v>
          </cell>
          <cell r="B45">
            <v>1151309.21</v>
          </cell>
          <cell r="C45">
            <v>1148870.7</v>
          </cell>
          <cell r="D45">
            <v>1326.28</v>
          </cell>
        </row>
        <row r="46">
          <cell r="A46">
            <v>25</v>
          </cell>
          <cell r="B46">
            <v>1151362.5060870789</v>
          </cell>
          <cell r="C46">
            <v>1148843.8456186319</v>
          </cell>
          <cell r="D46">
            <v>1325.8269282528281</v>
          </cell>
        </row>
        <row r="47">
          <cell r="A47">
            <v>43</v>
          </cell>
          <cell r="B47">
            <v>1151319.0600961938</v>
          </cell>
          <cell r="C47">
            <v>1148757.06547595</v>
          </cell>
          <cell r="D47">
            <v>1327.1651043106815</v>
          </cell>
        </row>
        <row r="48">
          <cell r="A48">
            <v>201</v>
          </cell>
          <cell r="B48">
            <v>1151306.0505700782</v>
          </cell>
          <cell r="C48">
            <v>1148730.2268973694</v>
          </cell>
          <cell r="D48">
            <v>1326.8987382930391</v>
          </cell>
        </row>
        <row r="49">
          <cell r="A49">
            <v>202</v>
          </cell>
          <cell r="B49">
            <v>1151291.5048365991</v>
          </cell>
          <cell r="C49">
            <v>1148699.8068667436</v>
          </cell>
          <cell r="D49">
            <v>1327.2316327608828</v>
          </cell>
        </row>
        <row r="50">
          <cell r="A50">
            <v>101</v>
          </cell>
          <cell r="B50">
            <v>1151287.5231146077</v>
          </cell>
          <cell r="C50">
            <v>1148687.6168845526</v>
          </cell>
          <cell r="D50">
            <v>1327.186592928904</v>
          </cell>
        </row>
        <row r="51">
          <cell r="A51">
            <v>203</v>
          </cell>
          <cell r="B51">
            <v>1151295.1759405355</v>
          </cell>
          <cell r="C51">
            <v>1148681.4858961669</v>
          </cell>
          <cell r="D51">
            <v>1326.326359215012</v>
          </cell>
        </row>
        <row r="52">
          <cell r="A52">
            <v>220</v>
          </cell>
          <cell r="B52">
            <v>1151270.5096259217</v>
          </cell>
          <cell r="C52">
            <v>1148658.0921981109</v>
          </cell>
          <cell r="D52">
            <v>1327.4960653935275</v>
          </cell>
        </row>
        <row r="53">
          <cell r="A53" t="str">
            <v>90A</v>
          </cell>
          <cell r="B53">
            <v>1151205.5256082765</v>
          </cell>
          <cell r="C53">
            <v>1148680.0092459517</v>
          </cell>
          <cell r="D53">
            <v>1331.4873214339698</v>
          </cell>
        </row>
        <row r="54">
          <cell r="A54">
            <v>78</v>
          </cell>
          <cell r="B54">
            <v>1151193.3010028289</v>
          </cell>
          <cell r="C54">
            <v>1148709.6458514908</v>
          </cell>
          <cell r="D54">
            <v>1332.549325612345</v>
          </cell>
        </row>
        <row r="55">
          <cell r="A55">
            <v>77</v>
          </cell>
          <cell r="B55">
            <v>1151183.7264971512</v>
          </cell>
          <cell r="C55">
            <v>1148687.4281196315</v>
          </cell>
          <cell r="D55">
            <v>1330.2644562821579</v>
          </cell>
        </row>
        <row r="56">
          <cell r="A56">
            <v>76</v>
          </cell>
          <cell r="B56">
            <v>1151171.9710216476</v>
          </cell>
          <cell r="C56">
            <v>1148665.7884250814</v>
          </cell>
          <cell r="D56">
            <v>1327.3333999184038</v>
          </cell>
        </row>
        <row r="57">
          <cell r="A57">
            <v>75</v>
          </cell>
          <cell r="B57">
            <v>1151154.3929999999</v>
          </cell>
          <cell r="C57">
            <v>1148622.8535</v>
          </cell>
          <cell r="D57">
            <v>1324.5662872811001</v>
          </cell>
        </row>
        <row r="58">
          <cell r="A58">
            <v>72</v>
          </cell>
          <cell r="B58">
            <v>1151130.97</v>
          </cell>
          <cell r="C58">
            <v>1148579.1089999999</v>
          </cell>
          <cell r="D58">
            <v>1321.4099999999999</v>
          </cell>
        </row>
        <row r="59">
          <cell r="A59">
            <v>73</v>
          </cell>
          <cell r="B59">
            <v>1151126.4038159726</v>
          </cell>
          <cell r="C59">
            <v>1148569.2673538057</v>
          </cell>
          <cell r="D59">
            <v>1322.0645776328436</v>
          </cell>
        </row>
        <row r="60">
          <cell r="A60">
            <v>217</v>
          </cell>
          <cell r="B60">
            <v>1151178.566254305</v>
          </cell>
          <cell r="C60">
            <v>1148538.4247280378</v>
          </cell>
          <cell r="D60">
            <v>1318.6581713835806</v>
          </cell>
        </row>
        <row r="61">
          <cell r="A61">
            <v>218</v>
          </cell>
          <cell r="B61">
            <v>1151197.6262841185</v>
          </cell>
          <cell r="C61">
            <v>1148550.0481416783</v>
          </cell>
          <cell r="D61">
            <v>1315.4846485457178</v>
          </cell>
        </row>
        <row r="62">
          <cell r="A62">
            <v>219</v>
          </cell>
          <cell r="B62">
            <v>1151201.707688818</v>
          </cell>
          <cell r="C62">
            <v>1148569.3253559452</v>
          </cell>
          <cell r="D62">
            <v>1317.8323720695976</v>
          </cell>
        </row>
        <row r="63">
          <cell r="A63">
            <v>216</v>
          </cell>
          <cell r="B63">
            <v>1151225.4132518293</v>
          </cell>
          <cell r="C63">
            <v>1148518.8593837544</v>
          </cell>
          <cell r="D63">
            <v>1311.3504917518001</v>
          </cell>
        </row>
        <row r="64">
          <cell r="A64">
            <v>255</v>
          </cell>
          <cell r="B64">
            <v>1151263.3914242866</v>
          </cell>
          <cell r="C64">
            <v>1148558.6377487867</v>
          </cell>
          <cell r="D64">
            <v>1317.4920775248022</v>
          </cell>
        </row>
        <row r="65">
          <cell r="A65">
            <v>210</v>
          </cell>
          <cell r="B65">
            <v>1151253.0524313932</v>
          </cell>
          <cell r="C65">
            <v>1148469.4865884893</v>
          </cell>
          <cell r="D65">
            <v>1309.4642647962642</v>
          </cell>
        </row>
        <row r="66">
          <cell r="A66" t="str">
            <v>71A</v>
          </cell>
          <cell r="B66">
            <v>1151115.7847693965</v>
          </cell>
          <cell r="C66">
            <v>1148643.0807847043</v>
          </cell>
          <cell r="D66">
            <v>1329.3308903994437</v>
          </cell>
        </row>
        <row r="67">
          <cell r="A67" t="str">
            <v>81A</v>
          </cell>
          <cell r="B67">
            <v>1151134.6047570049</v>
          </cell>
          <cell r="C67">
            <v>1148679.6123421285</v>
          </cell>
          <cell r="D67">
            <v>1329.3625978967411</v>
          </cell>
        </row>
        <row r="68">
          <cell r="A68" t="str">
            <v>85A</v>
          </cell>
          <cell r="B68">
            <v>1151081.0796274815</v>
          </cell>
          <cell r="C68">
            <v>1148661.9458679473</v>
          </cell>
          <cell r="D68">
            <v>1331.6305219397461</v>
          </cell>
        </row>
        <row r="69">
          <cell r="A69">
            <v>71</v>
          </cell>
          <cell r="B69">
            <v>1151094.1446617951</v>
          </cell>
          <cell r="C69">
            <v>1148602.6102189976</v>
          </cell>
          <cell r="D69">
            <v>1323.4890927616343</v>
          </cell>
        </row>
        <row r="70">
          <cell r="A70">
            <v>80</v>
          </cell>
          <cell r="B70">
            <v>1151160.9790000001</v>
          </cell>
          <cell r="C70">
            <v>1148700.5789999999</v>
          </cell>
          <cell r="D70">
            <v>1330.875</v>
          </cell>
        </row>
        <row r="71">
          <cell r="A71" t="str">
            <v>CJ82</v>
          </cell>
          <cell r="B71">
            <v>1151098.8674388544</v>
          </cell>
          <cell r="C71">
            <v>1148693.6913246096</v>
          </cell>
          <cell r="D71">
            <v>1332.5423001778324</v>
          </cell>
        </row>
        <row r="72">
          <cell r="A72" t="str">
            <v>82A</v>
          </cell>
          <cell r="B72">
            <v>1151104.8940819514</v>
          </cell>
          <cell r="C72">
            <v>1148701.5600514568</v>
          </cell>
          <cell r="D72">
            <v>1332.9722430336058</v>
          </cell>
        </row>
        <row r="73">
          <cell r="A73">
            <v>82</v>
          </cell>
          <cell r="B73">
            <v>1151096.3098258215</v>
          </cell>
          <cell r="C73">
            <v>1148708.8202834898</v>
          </cell>
          <cell r="D73">
            <v>1335.1402251249597</v>
          </cell>
        </row>
        <row r="74">
          <cell r="A74">
            <v>86</v>
          </cell>
          <cell r="B74">
            <v>1151059.6074372241</v>
          </cell>
          <cell r="C74">
            <v>1148623.1146933264</v>
          </cell>
          <cell r="D74">
            <v>1326.7679140245484</v>
          </cell>
        </row>
        <row r="75">
          <cell r="A75">
            <v>60</v>
          </cell>
          <cell r="B75">
            <v>1151089.8337173536</v>
          </cell>
          <cell r="C75">
            <v>1148891.466866859</v>
          </cell>
          <cell r="D75">
            <v>1344.5141339051972</v>
          </cell>
        </row>
        <row r="76">
          <cell r="A76" t="str">
            <v>65A</v>
          </cell>
          <cell r="B76">
            <v>1150910.3674630995</v>
          </cell>
          <cell r="C76">
            <v>1148670.3746952615</v>
          </cell>
          <cell r="D76">
            <v>1352.2210540071512</v>
          </cell>
        </row>
        <row r="77">
          <cell r="A77">
            <v>89</v>
          </cell>
          <cell r="B77">
            <v>1150956.6385658588</v>
          </cell>
          <cell r="C77">
            <v>1148644.124177306</v>
          </cell>
          <cell r="D77">
            <v>1341.4260925688691</v>
          </cell>
        </row>
        <row r="78">
          <cell r="A78">
            <v>88</v>
          </cell>
          <cell r="B78">
            <v>1150986.5638188175</v>
          </cell>
          <cell r="C78">
            <v>1148627.2744050543</v>
          </cell>
          <cell r="D78">
            <v>1337.2411111924082</v>
          </cell>
        </row>
        <row r="79">
          <cell r="A79">
            <v>87</v>
          </cell>
          <cell r="B79">
            <v>1151005.7955992499</v>
          </cell>
          <cell r="C79">
            <v>1148616.2576566741</v>
          </cell>
          <cell r="D79">
            <v>1335.3309915064096</v>
          </cell>
        </row>
        <row r="80">
          <cell r="A80">
            <v>69</v>
          </cell>
          <cell r="B80">
            <v>1151051.1265362487</v>
          </cell>
          <cell r="C80">
            <v>1148590.7856498142</v>
          </cell>
          <cell r="D80">
            <v>1329.1370475617673</v>
          </cell>
        </row>
        <row r="81">
          <cell r="A81">
            <v>221</v>
          </cell>
          <cell r="B81">
            <v>1151057.9711334559</v>
          </cell>
          <cell r="C81">
            <v>1148591.5972339832</v>
          </cell>
          <cell r="D81">
            <v>1328.1412066707021</v>
          </cell>
        </row>
        <row r="82">
          <cell r="A82">
            <v>68</v>
          </cell>
          <cell r="B82">
            <v>1151019.1672265283</v>
          </cell>
          <cell r="C82">
            <v>1148555.9637174096</v>
          </cell>
          <cell r="D82">
            <v>1336.0259859318408</v>
          </cell>
        </row>
        <row r="83">
          <cell r="A83" t="str">
            <v>66A</v>
          </cell>
          <cell r="B83">
            <v>1150915.667171842</v>
          </cell>
          <cell r="C83">
            <v>1148614.4148936991</v>
          </cell>
          <cell r="D83">
            <v>1345.7218434281829</v>
          </cell>
        </row>
        <row r="84">
          <cell r="A84">
            <v>67</v>
          </cell>
          <cell r="B84">
            <v>1150963.9882180393</v>
          </cell>
          <cell r="C84">
            <v>1148587.0227221956</v>
          </cell>
          <cell r="D84">
            <v>1339.2588025398586</v>
          </cell>
        </row>
        <row r="85">
          <cell r="A85" t="str">
            <v>83A</v>
          </cell>
          <cell r="B85">
            <v>1151064.8688418614</v>
          </cell>
          <cell r="C85">
            <v>1148733.2802838814</v>
          </cell>
          <cell r="D85">
            <v>1337.6737873533291</v>
          </cell>
        </row>
        <row r="86">
          <cell r="A86" t="str">
            <v>CJ255A</v>
          </cell>
          <cell r="B86">
            <v>1151289.3906379179</v>
          </cell>
          <cell r="C86">
            <v>1148546.1454071826</v>
          </cell>
          <cell r="D86">
            <v>1314.2304446415558</v>
          </cell>
        </row>
        <row r="87">
          <cell r="A87">
            <v>94</v>
          </cell>
          <cell r="B87">
            <v>1151307.2140522101</v>
          </cell>
          <cell r="C87">
            <v>1148537.708765619</v>
          </cell>
          <cell r="D87">
            <v>1312.7186235219669</v>
          </cell>
        </row>
        <row r="88">
          <cell r="A88">
            <v>95</v>
          </cell>
          <cell r="B88">
            <v>1151300.5448576743</v>
          </cell>
          <cell r="C88">
            <v>1148513.9450757906</v>
          </cell>
          <cell r="D88">
            <v>1310.4832733552007</v>
          </cell>
        </row>
        <row r="89">
          <cell r="A89">
            <v>97</v>
          </cell>
          <cell r="B89">
            <v>1151337.0226764609</v>
          </cell>
          <cell r="C89">
            <v>1148523.4106147108</v>
          </cell>
          <cell r="D89">
            <v>1313.5221565279505</v>
          </cell>
        </row>
        <row r="90">
          <cell r="A90">
            <v>96</v>
          </cell>
          <cell r="B90">
            <v>1151300.0347343453</v>
          </cell>
          <cell r="C90">
            <v>1148462.3872225289</v>
          </cell>
          <cell r="D90">
            <v>1302.3014133697372</v>
          </cell>
        </row>
        <row r="91">
          <cell r="A91">
            <v>212</v>
          </cell>
          <cell r="B91">
            <v>1151287.9100306323</v>
          </cell>
          <cell r="C91">
            <v>1148469.7869794625</v>
          </cell>
          <cell r="D91">
            <v>1305.3429140125509</v>
          </cell>
        </row>
        <row r="92">
          <cell r="A92">
            <v>211</v>
          </cell>
          <cell r="B92">
            <v>1151265.5858893902</v>
          </cell>
          <cell r="C92">
            <v>1148465.0850551676</v>
          </cell>
          <cell r="D92">
            <v>1307.0761491930057</v>
          </cell>
        </row>
        <row r="93">
          <cell r="A93">
            <v>208</v>
          </cell>
          <cell r="B93">
            <v>1151300.2584034256</v>
          </cell>
          <cell r="C93">
            <v>1148431.0280963366</v>
          </cell>
          <cell r="D93">
            <v>1300.2225257221767</v>
          </cell>
        </row>
        <row r="94">
          <cell r="A94">
            <v>258</v>
          </cell>
          <cell r="B94">
            <v>1151322.7914154534</v>
          </cell>
          <cell r="C94">
            <v>1148429.112632731</v>
          </cell>
          <cell r="D94">
            <v>1298.8508433945678</v>
          </cell>
        </row>
        <row r="95">
          <cell r="A95" t="str">
            <v>199A</v>
          </cell>
          <cell r="B95">
            <v>1151335.9800982745</v>
          </cell>
          <cell r="C95">
            <v>1148454.7091627161</v>
          </cell>
          <cell r="D95">
            <v>1303.0695447414712</v>
          </cell>
        </row>
        <row r="96">
          <cell r="A96">
            <v>214</v>
          </cell>
          <cell r="B96">
            <v>1151215.7298571668</v>
          </cell>
          <cell r="C96">
            <v>1148434.0182640983</v>
          </cell>
          <cell r="D96">
            <v>1305.9575144399801</v>
          </cell>
        </row>
        <row r="97">
          <cell r="A97">
            <v>215</v>
          </cell>
          <cell r="B97">
            <v>1151199.2545212787</v>
          </cell>
          <cell r="C97">
            <v>1148437.7634232449</v>
          </cell>
          <cell r="D97">
            <v>1306.8379854058219</v>
          </cell>
        </row>
        <row r="98">
          <cell r="A98">
            <v>213</v>
          </cell>
          <cell r="B98">
            <v>1151214.6013504101</v>
          </cell>
          <cell r="C98">
            <v>1148413.5498197312</v>
          </cell>
          <cell r="D98">
            <v>1305.4897574204765</v>
          </cell>
        </row>
        <row r="99">
          <cell r="A99">
            <v>222</v>
          </cell>
          <cell r="B99">
            <v>1151293.2270181987</v>
          </cell>
          <cell r="C99">
            <v>1148398.5560882036</v>
          </cell>
          <cell r="D99">
            <v>1299.3190243042732</v>
          </cell>
        </row>
        <row r="100">
          <cell r="A100">
            <v>223</v>
          </cell>
          <cell r="B100">
            <v>1151289.8015691093</v>
          </cell>
          <cell r="C100">
            <v>1148379.6932618781</v>
          </cell>
          <cell r="D100">
            <v>1297.0834867449441</v>
          </cell>
        </row>
        <row r="101">
          <cell r="A101">
            <v>209</v>
          </cell>
          <cell r="B101">
            <v>1151251.3120192047</v>
          </cell>
          <cell r="C101">
            <v>1148406.8167570189</v>
          </cell>
          <cell r="D101">
            <v>1302.756660711025</v>
          </cell>
        </row>
        <row r="102">
          <cell r="A102">
            <v>224</v>
          </cell>
          <cell r="B102">
            <v>1151263.8030685855</v>
          </cell>
          <cell r="C102">
            <v>1148353.6907741309</v>
          </cell>
          <cell r="D102">
            <v>1288.1668665317982</v>
          </cell>
        </row>
        <row r="103">
          <cell r="A103" t="str">
            <v>109A</v>
          </cell>
          <cell r="B103">
            <v>1151350.5749764103</v>
          </cell>
          <cell r="C103">
            <v>1148351.1358806477</v>
          </cell>
          <cell r="D103">
            <v>1288.2990619103534</v>
          </cell>
        </row>
        <row r="104">
          <cell r="A104">
            <v>127</v>
          </cell>
          <cell r="B104">
            <v>1151345.9727719096</v>
          </cell>
          <cell r="C104">
            <v>1148343.2091738614</v>
          </cell>
          <cell r="D104">
            <v>1288.7707662308019</v>
          </cell>
        </row>
        <row r="105">
          <cell r="A105">
            <v>109</v>
          </cell>
          <cell r="B105">
            <v>1151358.7836018377</v>
          </cell>
          <cell r="C105">
            <v>1148366.3229974753</v>
          </cell>
          <cell r="D105">
            <v>1293.2323060288252</v>
          </cell>
        </row>
        <row r="106">
          <cell r="A106">
            <v>108</v>
          </cell>
          <cell r="B106">
            <v>1151376.3081463464</v>
          </cell>
          <cell r="C106">
            <v>1148400.2911714204</v>
          </cell>
          <cell r="D106">
            <v>1295.4229628686064</v>
          </cell>
        </row>
        <row r="107">
          <cell r="A107">
            <v>110</v>
          </cell>
          <cell r="B107">
            <v>1151383.3012392889</v>
          </cell>
          <cell r="C107">
            <v>1148413.7773120357</v>
          </cell>
          <cell r="D107">
            <v>1296.9497589426319</v>
          </cell>
        </row>
        <row r="108">
          <cell r="A108">
            <v>111</v>
          </cell>
          <cell r="B108">
            <v>1151396.1051370283</v>
          </cell>
          <cell r="C108">
            <v>1148439.4646963559</v>
          </cell>
          <cell r="D108">
            <v>1300.6505512958956</v>
          </cell>
        </row>
        <row r="109">
          <cell r="A109">
            <v>107</v>
          </cell>
          <cell r="B109">
            <v>1151344.5786752105</v>
          </cell>
          <cell r="C109">
            <v>1148417.7437091372</v>
          </cell>
          <cell r="D109">
            <v>1297.020100693039</v>
          </cell>
        </row>
        <row r="110">
          <cell r="A110" t="str">
            <v>CJ258A</v>
          </cell>
          <cell r="B110">
            <v>1151317.9157587145</v>
          </cell>
          <cell r="C110">
            <v>1148431.6801892288</v>
          </cell>
          <cell r="D110">
            <v>1297.5892890776004</v>
          </cell>
        </row>
        <row r="111">
          <cell r="A111">
            <v>106</v>
          </cell>
          <cell r="B111">
            <v>1151359.2487616511</v>
          </cell>
          <cell r="C111">
            <v>1148444.186925584</v>
          </cell>
          <cell r="D111">
            <v>1302.2642481393373</v>
          </cell>
        </row>
        <row r="112">
          <cell r="A112" t="str">
            <v>198A</v>
          </cell>
          <cell r="B112">
            <v>1151347.5770615209</v>
          </cell>
          <cell r="C112">
            <v>1148478.3496585821</v>
          </cell>
          <cell r="D112">
            <v>1308.7820517120713</v>
          </cell>
        </row>
        <row r="113">
          <cell r="A113">
            <v>103</v>
          </cell>
          <cell r="B113">
            <v>1151371.0219404057</v>
          </cell>
          <cell r="C113">
            <v>1148466.6404584947</v>
          </cell>
          <cell r="D113">
            <v>1309.3655523770256</v>
          </cell>
        </row>
        <row r="114">
          <cell r="A114" t="str">
            <v>102A</v>
          </cell>
          <cell r="B114">
            <v>1151385.1344992181</v>
          </cell>
          <cell r="C114">
            <v>1148493.6665940909</v>
          </cell>
          <cell r="D114">
            <v>1313.2660030446293</v>
          </cell>
        </row>
        <row r="115">
          <cell r="A115">
            <v>112</v>
          </cell>
          <cell r="B115">
            <v>1151401.7817717334</v>
          </cell>
          <cell r="C115">
            <v>1148451.0763649635</v>
          </cell>
          <cell r="D115">
            <v>1307.9407569881878</v>
          </cell>
        </row>
        <row r="116">
          <cell r="A116">
            <v>113</v>
          </cell>
          <cell r="B116">
            <v>1151415.3122686637</v>
          </cell>
          <cell r="C116">
            <v>1148444.5890040009</v>
          </cell>
          <cell r="D116">
            <v>1306.8670312382569</v>
          </cell>
        </row>
        <row r="117">
          <cell r="A117" t="str">
            <v>115A</v>
          </cell>
          <cell r="B117">
            <v>1151410.3963137451</v>
          </cell>
          <cell r="C117">
            <v>1148466.0298068037</v>
          </cell>
          <cell r="D117">
            <v>1311.3427838448649</v>
          </cell>
        </row>
        <row r="118">
          <cell r="A118">
            <v>114</v>
          </cell>
          <cell r="B118">
            <v>1151440.6347005439</v>
          </cell>
          <cell r="C118">
            <v>1148432.6353457626</v>
          </cell>
          <cell r="D118">
            <v>1300.1617456570011</v>
          </cell>
        </row>
        <row r="119">
          <cell r="A119">
            <v>124</v>
          </cell>
          <cell r="B119">
            <v>1151464.0525576628</v>
          </cell>
          <cell r="C119">
            <v>1148419.1945182038</v>
          </cell>
          <cell r="D119">
            <v>1298.958678849782</v>
          </cell>
        </row>
        <row r="120">
          <cell r="A120">
            <v>121</v>
          </cell>
          <cell r="B120">
            <v>1151478.3342596083</v>
          </cell>
          <cell r="C120">
            <v>1148412.4030216595</v>
          </cell>
          <cell r="D120">
            <v>1298.4950243258345</v>
          </cell>
        </row>
        <row r="121">
          <cell r="A121">
            <v>119</v>
          </cell>
          <cell r="B121">
            <v>1151485.9448184995</v>
          </cell>
          <cell r="C121">
            <v>1148423.8537589884</v>
          </cell>
          <cell r="D121">
            <v>1303.5849867079228</v>
          </cell>
        </row>
        <row r="122">
          <cell r="A122">
            <v>117</v>
          </cell>
          <cell r="B122">
            <v>1151498.614300899</v>
          </cell>
          <cell r="C122">
            <v>1148444.2397754469</v>
          </cell>
          <cell r="D122">
            <v>1312.1639960042041</v>
          </cell>
        </row>
        <row r="123">
          <cell r="A123" t="str">
            <v>123A</v>
          </cell>
          <cell r="B123">
            <v>1151470.7103294651</v>
          </cell>
          <cell r="C123">
            <v>1148433.5867809425</v>
          </cell>
          <cell r="D123">
            <v>1304.9833632846758</v>
          </cell>
        </row>
        <row r="124">
          <cell r="A124" t="str">
            <v>120A</v>
          </cell>
          <cell r="B124">
            <v>1151508.0069764671</v>
          </cell>
          <cell r="C124">
            <v>1148415.0739128552</v>
          </cell>
          <cell r="D124">
            <v>1304.5094514925945</v>
          </cell>
        </row>
        <row r="125">
          <cell r="A125" t="str">
            <v>116A</v>
          </cell>
          <cell r="B125">
            <v>1151503.0479586003</v>
          </cell>
          <cell r="C125">
            <v>1148453.8296252391</v>
          </cell>
          <cell r="D125">
            <v>1314.2263441250027</v>
          </cell>
        </row>
        <row r="126">
          <cell r="A126" t="str">
            <v>206A</v>
          </cell>
          <cell r="B126">
            <v>1151520.7449253076</v>
          </cell>
          <cell r="C126">
            <v>1148482.0796149017</v>
          </cell>
          <cell r="D126">
            <v>1314.3048100199667</v>
          </cell>
        </row>
        <row r="127">
          <cell r="A127" t="str">
            <v>100A</v>
          </cell>
          <cell r="B127">
            <v>1151480.3387320719</v>
          </cell>
          <cell r="C127">
            <v>1148460.2206529654</v>
          </cell>
          <cell r="D127">
            <v>1315.1279897351155</v>
          </cell>
        </row>
        <row r="128">
          <cell r="A128">
            <v>99</v>
          </cell>
          <cell r="B128">
            <v>1151463.7301824719</v>
          </cell>
          <cell r="C128">
            <v>1148463.5012284881</v>
          </cell>
          <cell r="D128">
            <v>1315.3612812717051</v>
          </cell>
        </row>
        <row r="129">
          <cell r="A129">
            <v>257</v>
          </cell>
          <cell r="B129">
            <v>1151451.3311325207</v>
          </cell>
          <cell r="C129">
            <v>1148465.7102600492</v>
          </cell>
          <cell r="D129">
            <v>1315.2956167202751</v>
          </cell>
        </row>
        <row r="130">
          <cell r="A130" t="str">
            <v>132A</v>
          </cell>
          <cell r="B130">
            <v>1151475.4499637992</v>
          </cell>
          <cell r="C130">
            <v>1148489.1597703458</v>
          </cell>
          <cell r="D130">
            <v>1315.8468132233825</v>
          </cell>
        </row>
        <row r="131">
          <cell r="A131">
            <v>133</v>
          </cell>
          <cell r="B131">
            <v>1151482.1320670084</v>
          </cell>
          <cell r="C131">
            <v>1148501.0944339542</v>
          </cell>
          <cell r="D131">
            <v>1315.4110941453359</v>
          </cell>
        </row>
        <row r="132">
          <cell r="A132">
            <v>134</v>
          </cell>
          <cell r="B132">
            <v>1151494.9637163733</v>
          </cell>
          <cell r="C132">
            <v>1148528.7082881788</v>
          </cell>
          <cell r="D132">
            <v>1309.4713374904118</v>
          </cell>
        </row>
        <row r="133">
          <cell r="A133">
            <v>207</v>
          </cell>
          <cell r="B133">
            <v>1151534.2122798064</v>
          </cell>
          <cell r="C133">
            <v>1148505.9462440058</v>
          </cell>
          <cell r="D133">
            <v>1309.2082056892</v>
          </cell>
        </row>
        <row r="134">
          <cell r="A134">
            <v>225</v>
          </cell>
          <cell r="B134">
            <v>1151544.2189052566</v>
          </cell>
          <cell r="C134">
            <v>1148522.9898523013</v>
          </cell>
          <cell r="D134">
            <v>1307.577024919718</v>
          </cell>
        </row>
        <row r="135">
          <cell r="A135">
            <v>135</v>
          </cell>
          <cell r="B135">
            <v>1151587.8380908461</v>
          </cell>
          <cell r="C135">
            <v>1148520.9463409174</v>
          </cell>
          <cell r="D135">
            <v>1305.5979694758857</v>
          </cell>
        </row>
        <row r="136">
          <cell r="A136" t="str">
            <v>136A</v>
          </cell>
          <cell r="B136">
            <v>1151591.3367941668</v>
          </cell>
          <cell r="C136">
            <v>1148491.9465252652</v>
          </cell>
          <cell r="D136">
            <v>1304.4400277305463</v>
          </cell>
        </row>
        <row r="137">
          <cell r="A137">
            <v>137</v>
          </cell>
          <cell r="B137">
            <v>1151605.5814868223</v>
          </cell>
          <cell r="C137">
            <v>1148444.8257483365</v>
          </cell>
          <cell r="D137">
            <v>1301.9714640026814</v>
          </cell>
        </row>
        <row r="138">
          <cell r="A138">
            <v>138</v>
          </cell>
          <cell r="B138">
            <v>1151637.768752553</v>
          </cell>
          <cell r="C138">
            <v>1148432.8575422668</v>
          </cell>
          <cell r="D138">
            <v>1297.3916379841623</v>
          </cell>
        </row>
        <row r="139">
          <cell r="A139" t="str">
            <v>127A</v>
          </cell>
          <cell r="B139">
            <v>1151385.3927212588</v>
          </cell>
          <cell r="C139">
            <v>1148359.7927949391</v>
          </cell>
          <cell r="D139">
            <v>1290.2222535029268</v>
          </cell>
        </row>
        <row r="140">
          <cell r="A140">
            <v>126</v>
          </cell>
          <cell r="B140">
            <v>1151414.8837812282</v>
          </cell>
          <cell r="C140">
            <v>1148400.5020879623</v>
          </cell>
          <cell r="D140">
            <v>1291.8292305938437</v>
          </cell>
        </row>
        <row r="141">
          <cell r="A141">
            <v>125</v>
          </cell>
          <cell r="B141">
            <v>1151440.1051050071</v>
          </cell>
          <cell r="C141">
            <v>1148409.5014712089</v>
          </cell>
          <cell r="D141">
            <v>1292.9641691271713</v>
          </cell>
        </row>
        <row r="142">
          <cell r="A142">
            <v>122</v>
          </cell>
          <cell r="B142">
            <v>1151474.0752014269</v>
          </cell>
          <cell r="C142">
            <v>1148401.5379401804</v>
          </cell>
          <cell r="D142">
            <v>1294.743711612723</v>
          </cell>
        </row>
        <row r="143">
          <cell r="A143">
            <v>149</v>
          </cell>
          <cell r="B143">
            <v>1151624.4839654816</v>
          </cell>
          <cell r="C143">
            <v>1148501.7988710173</v>
          </cell>
          <cell r="D143">
            <v>1301.7611921558635</v>
          </cell>
        </row>
        <row r="144">
          <cell r="A144">
            <v>228</v>
          </cell>
          <cell r="B144">
            <v>1151624.8877206733</v>
          </cell>
          <cell r="C144">
            <v>1148505.6375813922</v>
          </cell>
          <cell r="D144">
            <v>1302.8683490544372</v>
          </cell>
        </row>
        <row r="145">
          <cell r="A145" t="str">
            <v>148A</v>
          </cell>
          <cell r="B145">
            <v>1151653.2046524277</v>
          </cell>
          <cell r="C145">
            <v>1148502.8370989144</v>
          </cell>
          <cell r="D145">
            <v>1298.914536326045</v>
          </cell>
        </row>
        <row r="146">
          <cell r="A146">
            <v>229</v>
          </cell>
          <cell r="B146">
            <v>1151664.2785599497</v>
          </cell>
          <cell r="C146">
            <v>1148522.3412683492</v>
          </cell>
          <cell r="D146">
            <v>1301.0367201660201</v>
          </cell>
        </row>
        <row r="147">
          <cell r="A147">
            <v>230</v>
          </cell>
          <cell r="B147">
            <v>1151675.7223935623</v>
          </cell>
          <cell r="C147">
            <v>1148495.9961664691</v>
          </cell>
          <cell r="D147">
            <v>1295.8856116365566</v>
          </cell>
        </row>
        <row r="148">
          <cell r="A148" t="str">
            <v>231A</v>
          </cell>
          <cell r="B148">
            <v>1151680.023434703</v>
          </cell>
          <cell r="C148">
            <v>1148514.2231066164</v>
          </cell>
          <cell r="D148">
            <v>1298.6584179040512</v>
          </cell>
        </row>
        <row r="149">
          <cell r="A149" t="str">
            <v>147A</v>
          </cell>
          <cell r="B149">
            <v>1151653.0152039144</v>
          </cell>
          <cell r="C149">
            <v>1148480.1587234747</v>
          </cell>
          <cell r="D149">
            <v>1296.7275712511791</v>
          </cell>
        </row>
        <row r="150">
          <cell r="A150">
            <v>146</v>
          </cell>
          <cell r="B150">
            <v>1151682.9361511236</v>
          </cell>
          <cell r="C150">
            <v>1148456.8045148647</v>
          </cell>
          <cell r="D150">
            <v>1294.6960796987139</v>
          </cell>
        </row>
        <row r="151">
          <cell r="A151">
            <v>142</v>
          </cell>
          <cell r="B151">
            <v>1151695.2700344168</v>
          </cell>
          <cell r="C151">
            <v>1148445.7641160849</v>
          </cell>
          <cell r="D151">
            <v>1295.821361664197</v>
          </cell>
        </row>
        <row r="152">
          <cell r="A152" t="str">
            <v>CJ141A</v>
          </cell>
          <cell r="B152">
            <v>1151690.6094892342</v>
          </cell>
          <cell r="C152">
            <v>1148439.1554891909</v>
          </cell>
          <cell r="D152">
            <v>1294.893652310968</v>
          </cell>
        </row>
        <row r="153">
          <cell r="A153">
            <v>235</v>
          </cell>
          <cell r="B153">
            <v>1151676.8193800512</v>
          </cell>
          <cell r="C153">
            <v>1148424.1570009398</v>
          </cell>
          <cell r="D153">
            <v>1293.0584641332923</v>
          </cell>
        </row>
        <row r="154">
          <cell r="A154">
            <v>139</v>
          </cell>
          <cell r="B154">
            <v>1151664.5322342762</v>
          </cell>
          <cell r="C154">
            <v>1148422.4142870966</v>
          </cell>
          <cell r="D154">
            <v>1293.9551380946809</v>
          </cell>
        </row>
        <row r="155">
          <cell r="A155" t="str">
            <v>CJ256</v>
          </cell>
          <cell r="B155">
            <v>1151686.746580451</v>
          </cell>
          <cell r="C155">
            <v>1148388.6227055688</v>
          </cell>
          <cell r="D155">
            <v>1291.7368526335797</v>
          </cell>
        </row>
        <row r="156">
          <cell r="A156">
            <v>145</v>
          </cell>
          <cell r="B156">
            <v>1151685.1425335112</v>
          </cell>
          <cell r="C156">
            <v>1148492.9859339329</v>
          </cell>
          <cell r="D156">
            <v>1295.9938331071967</v>
          </cell>
        </row>
        <row r="157">
          <cell r="A157" t="str">
            <v>232A</v>
          </cell>
          <cell r="B157">
            <v>1151691.4196471837</v>
          </cell>
          <cell r="C157">
            <v>1148490.1336055622</v>
          </cell>
          <cell r="D157">
            <v>1296.7190714519945</v>
          </cell>
        </row>
        <row r="158">
          <cell r="A158" t="str">
            <v>144A</v>
          </cell>
          <cell r="B158">
            <v>1151712.342578742</v>
          </cell>
          <cell r="C158">
            <v>1148470.2393546056</v>
          </cell>
          <cell r="D158">
            <v>1299.1999757155115</v>
          </cell>
        </row>
        <row r="159">
          <cell r="A159">
            <v>234</v>
          </cell>
          <cell r="B159">
            <v>1151706.4407801947</v>
          </cell>
          <cell r="C159">
            <v>1148460.2787127879</v>
          </cell>
          <cell r="D159">
            <v>1297.9370983492217</v>
          </cell>
        </row>
        <row r="160">
          <cell r="A160" t="str">
            <v>143A</v>
          </cell>
          <cell r="B160">
            <v>1151736.2513843256</v>
          </cell>
          <cell r="C160">
            <v>1148445.6688523318</v>
          </cell>
          <cell r="D160">
            <v>1297.593195157127</v>
          </cell>
        </row>
        <row r="161">
          <cell r="A161" t="str">
            <v>CJ163A</v>
          </cell>
          <cell r="B161">
            <v>1152070.5748179744</v>
          </cell>
          <cell r="C161">
            <v>1148462.4449594559</v>
          </cell>
          <cell r="D161">
            <v>1270.6485305990122</v>
          </cell>
        </row>
        <row r="162">
          <cell r="A162" t="str">
            <v>CJ163B</v>
          </cell>
          <cell r="B162">
            <v>1152004.0948621677</v>
          </cell>
          <cell r="C162">
            <v>1148432.8741743274</v>
          </cell>
          <cell r="D162">
            <v>1275.5991937978215</v>
          </cell>
        </row>
        <row r="163">
          <cell r="A163">
            <v>165</v>
          </cell>
          <cell r="B163">
            <v>1152109.4076463769</v>
          </cell>
          <cell r="C163">
            <v>1148453.1770689834</v>
          </cell>
          <cell r="D163">
            <v>1267.466288686112</v>
          </cell>
        </row>
        <row r="164">
          <cell r="A164">
            <v>166</v>
          </cell>
          <cell r="B164">
            <v>1152132.3998206609</v>
          </cell>
          <cell r="C164">
            <v>1148454.3966443366</v>
          </cell>
          <cell r="D164">
            <v>1266.5360222107365</v>
          </cell>
        </row>
        <row r="165">
          <cell r="A165" t="str">
            <v>167A</v>
          </cell>
          <cell r="B165">
            <v>1151664.7687773514</v>
          </cell>
          <cell r="C165">
            <v>1148690.6618326178</v>
          </cell>
          <cell r="D165">
            <v>1306.2571420662321</v>
          </cell>
        </row>
        <row r="166">
          <cell r="A166" t="str">
            <v>CJ167A</v>
          </cell>
          <cell r="B166">
            <v>1152176.5493058267</v>
          </cell>
          <cell r="C166">
            <v>1148490.1855542788</v>
          </cell>
          <cell r="D166">
            <v>1263.6301261978408</v>
          </cell>
        </row>
        <row r="167">
          <cell r="A167">
            <v>168</v>
          </cell>
          <cell r="B167">
            <v>1152191.4758070456</v>
          </cell>
          <cell r="C167">
            <v>1148495.8848738386</v>
          </cell>
          <cell r="D167">
            <v>1264.2301505404876</v>
          </cell>
        </row>
        <row r="168">
          <cell r="A168">
            <v>169</v>
          </cell>
          <cell r="B168">
            <v>1152246.75640887</v>
          </cell>
          <cell r="C168">
            <v>1148539.9075431216</v>
          </cell>
          <cell r="D168">
            <v>1262.5356648048482</v>
          </cell>
        </row>
        <row r="169">
          <cell r="A169">
            <v>170</v>
          </cell>
          <cell r="B169">
            <v>1152254.3482410305</v>
          </cell>
          <cell r="C169">
            <v>1148562.1490397665</v>
          </cell>
          <cell r="D169">
            <v>1263.1951492415278</v>
          </cell>
        </row>
        <row r="170">
          <cell r="A170" t="str">
            <v>170A</v>
          </cell>
          <cell r="B170">
            <v>1152262.3607000001</v>
          </cell>
          <cell r="C170">
            <v>1148577.8147</v>
          </cell>
          <cell r="D170">
            <v>1263.1500000000001</v>
          </cell>
        </row>
        <row r="171">
          <cell r="A171">
            <v>171</v>
          </cell>
          <cell r="B171">
            <v>1152267.8956928132</v>
          </cell>
          <cell r="C171">
            <v>1148594.1122654215</v>
          </cell>
          <cell r="D171">
            <v>1263.5353353902328</v>
          </cell>
        </row>
        <row r="172">
          <cell r="A172">
            <v>172</v>
          </cell>
          <cell r="B172">
            <v>1152254.529653755</v>
          </cell>
          <cell r="C172">
            <v>1148620.471783139</v>
          </cell>
          <cell r="D172">
            <v>1259.9233217632293</v>
          </cell>
        </row>
        <row r="173">
          <cell r="A173" t="str">
            <v>CJ237</v>
          </cell>
          <cell r="B173">
            <v>1152256.5485479529</v>
          </cell>
          <cell r="C173">
            <v>1148628.6533891368</v>
          </cell>
          <cell r="D173">
            <v>1258.0031348647287</v>
          </cell>
        </row>
        <row r="174">
          <cell r="A174">
            <v>238</v>
          </cell>
          <cell r="B174">
            <v>1152260.7799296789</v>
          </cell>
          <cell r="C174">
            <v>1148637.5589726602</v>
          </cell>
          <cell r="D174">
            <v>1254.2693924245682</v>
          </cell>
        </row>
        <row r="175">
          <cell r="A175">
            <v>91</v>
          </cell>
          <cell r="B175">
            <v>1151343.4541948179</v>
          </cell>
          <cell r="C175">
            <v>1148619.4584166277</v>
          </cell>
          <cell r="D175">
            <v>1318.0850879930347</v>
          </cell>
        </row>
        <row r="176">
          <cell r="A176">
            <v>93</v>
          </cell>
          <cell r="B176">
            <v>1151325.1265182265</v>
          </cell>
          <cell r="C176">
            <v>1148579.9417800684</v>
          </cell>
          <cell r="D176">
            <v>1314.246163505353</v>
          </cell>
        </row>
        <row r="177">
          <cell r="A177">
            <v>91</v>
          </cell>
          <cell r="B177">
            <v>1151322.5219395969</v>
          </cell>
          <cell r="C177">
            <v>1148574.6502080949</v>
          </cell>
          <cell r="D177">
            <v>1314.0347240076858</v>
          </cell>
        </row>
        <row r="178">
          <cell r="A178" t="str">
            <v>92A</v>
          </cell>
          <cell r="B178">
            <v>1151377.2913418191</v>
          </cell>
          <cell r="C178">
            <v>1148600.7424430395</v>
          </cell>
          <cell r="D178">
            <v>1317.2329623803266</v>
          </cell>
        </row>
        <row r="179">
          <cell r="A179" t="str">
            <v>41B</v>
          </cell>
          <cell r="B179">
            <v>1151358.7398618904</v>
          </cell>
          <cell r="C179">
            <v>1148650.0165236429</v>
          </cell>
          <cell r="D179">
            <v>1321.2114034832287</v>
          </cell>
        </row>
        <row r="180">
          <cell r="A180" t="str">
            <v>41A</v>
          </cell>
          <cell r="B180">
            <v>1151359.67994518</v>
          </cell>
          <cell r="C180">
            <v>1148649.5008634971</v>
          </cell>
          <cell r="D180">
            <v>1321.1754593532505</v>
          </cell>
        </row>
        <row r="181">
          <cell r="A181" t="str">
            <v>204A</v>
          </cell>
          <cell r="B181">
            <v>1151392.3974878741</v>
          </cell>
          <cell r="C181">
            <v>1148632.2673513102</v>
          </cell>
          <cell r="D181">
            <v>1320.364732134977</v>
          </cell>
        </row>
        <row r="182">
          <cell r="A182">
            <v>42</v>
          </cell>
          <cell r="B182">
            <v>1151397.68125501</v>
          </cell>
          <cell r="C182">
            <v>1148718.6774993767</v>
          </cell>
          <cell r="D182">
            <v>1319.7843539615856</v>
          </cell>
        </row>
        <row r="183">
          <cell r="A183">
            <v>39</v>
          </cell>
          <cell r="B183">
            <v>1151473.5466905967</v>
          </cell>
          <cell r="C183">
            <v>1148680.098696646</v>
          </cell>
          <cell r="D183">
            <v>1315.5629125978517</v>
          </cell>
        </row>
        <row r="184">
          <cell r="A184">
            <v>26</v>
          </cell>
          <cell r="B184">
            <v>1151445.1413710834</v>
          </cell>
          <cell r="C184">
            <v>1148802.5222360089</v>
          </cell>
          <cell r="D184">
            <v>1323.9094101391941</v>
          </cell>
        </row>
        <row r="185">
          <cell r="A185">
            <v>27</v>
          </cell>
          <cell r="B185">
            <v>1151473.7782665454</v>
          </cell>
          <cell r="C185">
            <v>1148851.0330315584</v>
          </cell>
          <cell r="D185">
            <v>1319.5441395170951</v>
          </cell>
        </row>
        <row r="186">
          <cell r="A186">
            <v>28</v>
          </cell>
          <cell r="B186">
            <v>1151581.0416493679</v>
          </cell>
          <cell r="C186">
            <v>1148793.9848268898</v>
          </cell>
          <cell r="D186">
            <v>1313.3777829905134</v>
          </cell>
        </row>
        <row r="187">
          <cell r="A187">
            <v>37</v>
          </cell>
          <cell r="B187">
            <v>1151540.6705123375</v>
          </cell>
          <cell r="C187">
            <v>1148712.5187230369</v>
          </cell>
          <cell r="D187">
            <v>1314.3936260527075</v>
          </cell>
        </row>
        <row r="188">
          <cell r="A188">
            <v>36</v>
          </cell>
          <cell r="B188">
            <v>1151557.2376936381</v>
          </cell>
          <cell r="C188">
            <v>1148746.6039187023</v>
          </cell>
          <cell r="D188">
            <v>1315.3135087345865</v>
          </cell>
        </row>
        <row r="189">
          <cell r="A189" t="str">
            <v>38B</v>
          </cell>
          <cell r="B189">
            <v>1151543.8842830369</v>
          </cell>
          <cell r="C189">
            <v>1148641.9676871398</v>
          </cell>
          <cell r="D189">
            <v>1314.8626680308255</v>
          </cell>
        </row>
        <row r="190">
          <cell r="A190" t="str">
            <v>38B</v>
          </cell>
          <cell r="B190">
            <v>1151495.7922653526</v>
          </cell>
          <cell r="C190">
            <v>1148624.0645946893</v>
          </cell>
          <cell r="D190">
            <v>1316.1566868544867</v>
          </cell>
        </row>
        <row r="191">
          <cell r="A191" t="str">
            <v>38A</v>
          </cell>
          <cell r="B191">
            <v>1151514.7166361932</v>
          </cell>
          <cell r="C191">
            <v>1148659.3661344752</v>
          </cell>
          <cell r="D191">
            <v>1315.0465556372992</v>
          </cell>
        </row>
        <row r="192">
          <cell r="A192">
            <v>129</v>
          </cell>
          <cell r="B192">
            <v>1151460.1689020086</v>
          </cell>
          <cell r="C192">
            <v>1148557.3515281044</v>
          </cell>
          <cell r="D192">
            <v>1314.7513793895664</v>
          </cell>
        </row>
        <row r="193">
          <cell r="A193" t="str">
            <v>40A</v>
          </cell>
          <cell r="B193">
            <v>1151476.7454578457</v>
          </cell>
          <cell r="C193">
            <v>1148588.1614798843</v>
          </cell>
          <cell r="D193">
            <v>1318.4645067707697</v>
          </cell>
        </row>
        <row r="194">
          <cell r="A194">
            <v>130</v>
          </cell>
          <cell r="B194">
            <v>1151446.0222039064</v>
          </cell>
          <cell r="C194">
            <v>1148531.0493875344</v>
          </cell>
          <cell r="D194">
            <v>1313.208403703997</v>
          </cell>
        </row>
        <row r="195">
          <cell r="A195" t="str">
            <v>98A</v>
          </cell>
          <cell r="B195">
            <v>1151418.6326701753</v>
          </cell>
          <cell r="C195">
            <v>1148480.0762492763</v>
          </cell>
          <cell r="D195">
            <v>1313.9090044749844</v>
          </cell>
        </row>
        <row r="196">
          <cell r="A196" t="str">
            <v>227A</v>
          </cell>
          <cell r="B196">
            <v>1151567.8397028488</v>
          </cell>
          <cell r="C196">
            <v>1148570.4690328643</v>
          </cell>
          <cell r="D196">
            <v>1313.0328758026367</v>
          </cell>
        </row>
        <row r="197">
          <cell r="A197">
            <v>226</v>
          </cell>
          <cell r="B197">
            <v>1151562.4378230029</v>
          </cell>
          <cell r="C197">
            <v>1148558.4665038674</v>
          </cell>
          <cell r="D197">
            <v>1312.7774900695758</v>
          </cell>
        </row>
        <row r="198">
          <cell r="A198">
            <v>151</v>
          </cell>
          <cell r="B198">
            <v>1151571.047726969</v>
          </cell>
          <cell r="C198">
            <v>1148580.3962668206</v>
          </cell>
          <cell r="D198">
            <v>1313.1040415411946</v>
          </cell>
        </row>
        <row r="199">
          <cell r="A199">
            <v>150</v>
          </cell>
          <cell r="B199">
            <v>1151602.9184141213</v>
          </cell>
          <cell r="C199">
            <v>1148578.6382087027</v>
          </cell>
          <cell r="D199">
            <v>1310.37279975817</v>
          </cell>
        </row>
        <row r="200">
          <cell r="A200" t="str">
            <v>197A</v>
          </cell>
          <cell r="B200">
            <v>1151582.6415286143</v>
          </cell>
          <cell r="C200">
            <v>1148624.4046923113</v>
          </cell>
          <cell r="D200">
            <v>1313.9468883594118</v>
          </cell>
        </row>
        <row r="201">
          <cell r="A201">
            <v>243</v>
          </cell>
          <cell r="B201">
            <v>1151616.2164705556</v>
          </cell>
          <cell r="C201">
            <v>1148685.2480251808</v>
          </cell>
          <cell r="D201">
            <v>1311.5068728376123</v>
          </cell>
        </row>
        <row r="202">
          <cell r="A202">
            <v>35</v>
          </cell>
          <cell r="B202">
            <v>1151626.5142740244</v>
          </cell>
          <cell r="C202">
            <v>1148711.4769282034</v>
          </cell>
          <cell r="D202">
            <v>1309.4196835150972</v>
          </cell>
        </row>
        <row r="203">
          <cell r="A203">
            <v>167</v>
          </cell>
          <cell r="B203">
            <v>1152149.8744469753</v>
          </cell>
          <cell r="C203">
            <v>1148469.1869591104</v>
          </cell>
          <cell r="D203">
            <v>1265.8831724425772</v>
          </cell>
        </row>
        <row r="204">
          <cell r="A204" t="str">
            <v>195A</v>
          </cell>
          <cell r="B204">
            <v>1151667.7022950605</v>
          </cell>
          <cell r="C204">
            <v>1148689.6831163724</v>
          </cell>
          <cell r="D204">
            <v>1306.1596300315775</v>
          </cell>
        </row>
        <row r="205">
          <cell r="A205">
            <v>194</v>
          </cell>
          <cell r="B205">
            <v>1151708.1272511662</v>
          </cell>
          <cell r="C205">
            <v>1148669.6802667705</v>
          </cell>
          <cell r="D205">
            <v>1304.7410795873898</v>
          </cell>
        </row>
        <row r="206">
          <cell r="A206">
            <v>29</v>
          </cell>
          <cell r="B206">
            <v>1151650.7668628893</v>
          </cell>
          <cell r="C206">
            <v>1148758.0330381545</v>
          </cell>
          <cell r="D206">
            <v>1308.6488731799664</v>
          </cell>
        </row>
        <row r="207">
          <cell r="A207">
            <v>30</v>
          </cell>
          <cell r="B207">
            <v>1151702.3626988719</v>
          </cell>
          <cell r="C207">
            <v>1148734.6535584796</v>
          </cell>
          <cell r="D207">
            <v>1303.9933866259273</v>
          </cell>
        </row>
        <row r="208">
          <cell r="A208">
            <v>192</v>
          </cell>
          <cell r="B208">
            <v>1151722.8999999999</v>
          </cell>
          <cell r="C208">
            <v>1148723.18</v>
          </cell>
          <cell r="D208">
            <v>1302.8083036912797</v>
          </cell>
        </row>
        <row r="209">
          <cell r="A209">
            <v>193</v>
          </cell>
          <cell r="B209">
            <v>1151732.6828137552</v>
          </cell>
          <cell r="C209">
            <v>1148718.7256573734</v>
          </cell>
          <cell r="D209">
            <v>1302.2497152188844</v>
          </cell>
        </row>
        <row r="210">
          <cell r="A210" t="str">
            <v>191A</v>
          </cell>
          <cell r="B210">
            <v>1151739.4372468719</v>
          </cell>
          <cell r="C210">
            <v>1148714.686572735</v>
          </cell>
          <cell r="D210">
            <v>1301.9701003363868</v>
          </cell>
        </row>
        <row r="211">
          <cell r="A211">
            <v>242</v>
          </cell>
          <cell r="B211">
            <v>1151730.8941975038</v>
          </cell>
          <cell r="C211">
            <v>1148737.5880459179</v>
          </cell>
          <cell r="D211">
            <v>1300.8653950588762</v>
          </cell>
        </row>
        <row r="212">
          <cell r="A212">
            <v>241</v>
          </cell>
          <cell r="B212">
            <v>1151749.2681671262</v>
          </cell>
          <cell r="C212">
            <v>1148771.6019564816</v>
          </cell>
          <cell r="D212">
            <v>1299.8127210602172</v>
          </cell>
        </row>
        <row r="213">
          <cell r="A213" t="str">
            <v>189A</v>
          </cell>
          <cell r="B213">
            <v>1151811.2063262346</v>
          </cell>
          <cell r="C213">
            <v>1148680.0887808225</v>
          </cell>
          <cell r="D213">
            <v>1297.945952977469</v>
          </cell>
        </row>
        <row r="214">
          <cell r="A214">
            <v>196</v>
          </cell>
          <cell r="B214">
            <v>1151664.3031091515</v>
          </cell>
          <cell r="C214">
            <v>1148583.0490153602</v>
          </cell>
          <cell r="D214">
            <v>1308.1171699410338</v>
          </cell>
        </row>
        <row r="215">
          <cell r="A215" t="str">
            <v>152A</v>
          </cell>
          <cell r="B215">
            <v>1151620.9567490565</v>
          </cell>
          <cell r="C215">
            <v>1148578.2718537077</v>
          </cell>
          <cell r="D215">
            <v>1309.766225089528</v>
          </cell>
        </row>
        <row r="216">
          <cell r="A216">
            <v>53</v>
          </cell>
          <cell r="B216">
            <v>1150980.2884931229</v>
          </cell>
          <cell r="C216">
            <v>1148812.8855180768</v>
          </cell>
          <cell r="D216">
            <v>1351.9105418075978</v>
          </cell>
        </row>
        <row r="217">
          <cell r="A217" t="str">
            <v>196A</v>
          </cell>
          <cell r="B217">
            <v>1151628.7186660117</v>
          </cell>
          <cell r="C217">
            <v>1148602.0070844139</v>
          </cell>
          <cell r="D217">
            <v>1310.6580238976358</v>
          </cell>
        </row>
        <row r="218">
          <cell r="A218">
            <v>154</v>
          </cell>
          <cell r="B218">
            <v>1151702.7631912846</v>
          </cell>
          <cell r="C218">
            <v>1148547.2351504152</v>
          </cell>
          <cell r="D218">
            <v>1302.2967259970769</v>
          </cell>
        </row>
        <row r="219">
          <cell r="A219" t="str">
            <v>159A</v>
          </cell>
          <cell r="B219">
            <v>1151802.7171664049</v>
          </cell>
          <cell r="C219">
            <v>1148522.4254595509</v>
          </cell>
          <cell r="D219">
            <v>1296.6075745682115</v>
          </cell>
        </row>
        <row r="220">
          <cell r="A220">
            <v>155</v>
          </cell>
          <cell r="B220">
            <v>1151749.9908889586</v>
          </cell>
          <cell r="C220">
            <v>1148532.1404104575</v>
          </cell>
          <cell r="D220">
            <v>1299.8452316487815</v>
          </cell>
        </row>
        <row r="221">
          <cell r="A221" t="str">
            <v>156A</v>
          </cell>
          <cell r="B221">
            <v>1151736.312744393</v>
          </cell>
          <cell r="C221">
            <v>1148508.8813793657</v>
          </cell>
          <cell r="D221">
            <v>1301.7930832114421</v>
          </cell>
        </row>
        <row r="222">
          <cell r="A222">
            <v>233</v>
          </cell>
          <cell r="B222">
            <v>1151724.0226220544</v>
          </cell>
          <cell r="C222">
            <v>1148484.520712435</v>
          </cell>
          <cell r="D222">
            <v>1302.544186338944</v>
          </cell>
        </row>
        <row r="223">
          <cell r="A223">
            <v>157</v>
          </cell>
          <cell r="B223">
            <v>1151767.9166875116</v>
          </cell>
          <cell r="C223">
            <v>1148464.0760358248</v>
          </cell>
          <cell r="D223">
            <v>1299.0275037818387</v>
          </cell>
        </row>
        <row r="224">
          <cell r="A224" t="str">
            <v>158A</v>
          </cell>
          <cell r="B224">
            <v>1151761.8557979153</v>
          </cell>
          <cell r="C224">
            <v>1148453.1191516845</v>
          </cell>
          <cell r="D224">
            <v>1298.9601226383299</v>
          </cell>
        </row>
        <row r="225">
          <cell r="A225" t="str">
            <v>160A</v>
          </cell>
          <cell r="B225">
            <v>1151820.2527278347</v>
          </cell>
          <cell r="C225">
            <v>1148510.2974493196</v>
          </cell>
          <cell r="D225">
            <v>1294.5934246040986</v>
          </cell>
        </row>
        <row r="226">
          <cell r="A226" t="str">
            <v>179A</v>
          </cell>
          <cell r="B226">
            <v>1151814.1906129678</v>
          </cell>
          <cell r="C226">
            <v>1148544.737826488</v>
          </cell>
          <cell r="D226">
            <v>1296.4918721439801</v>
          </cell>
        </row>
        <row r="227">
          <cell r="A227">
            <v>178</v>
          </cell>
          <cell r="B227">
            <v>1151849.6586898123</v>
          </cell>
          <cell r="C227">
            <v>1148526.6790704124</v>
          </cell>
          <cell r="D227">
            <v>1294.4716992065205</v>
          </cell>
        </row>
        <row r="228">
          <cell r="A228" t="str">
            <v>185A</v>
          </cell>
          <cell r="B228">
            <v>1151769.0973121659</v>
          </cell>
          <cell r="C228">
            <v>1148567.2716472056</v>
          </cell>
          <cell r="D228">
            <v>1297.473864201258</v>
          </cell>
        </row>
        <row r="229">
          <cell r="A229" t="str">
            <v>187A</v>
          </cell>
          <cell r="B229">
            <v>1151771.4206539269</v>
          </cell>
          <cell r="C229">
            <v>1148604.4797448167</v>
          </cell>
          <cell r="D229">
            <v>1295.5039229197287</v>
          </cell>
        </row>
        <row r="230">
          <cell r="A230" t="str">
            <v>186A</v>
          </cell>
          <cell r="B230">
            <v>1151774.3193928557</v>
          </cell>
          <cell r="C230">
            <v>1148600.7790521421</v>
          </cell>
          <cell r="D230">
            <v>1295.3954527937715</v>
          </cell>
        </row>
        <row r="231">
          <cell r="A231" t="str">
            <v>177A</v>
          </cell>
          <cell r="B231">
            <v>1151864.7484792098</v>
          </cell>
          <cell r="C231">
            <v>1148554.8466317747</v>
          </cell>
          <cell r="D231">
            <v>1294.5856740320717</v>
          </cell>
        </row>
        <row r="232">
          <cell r="A232">
            <v>180</v>
          </cell>
          <cell r="B232">
            <v>1151828.544163597</v>
          </cell>
          <cell r="C232">
            <v>1148572.8650563208</v>
          </cell>
          <cell r="D232">
            <v>1295.3473628538413</v>
          </cell>
        </row>
        <row r="233">
          <cell r="A233">
            <v>181</v>
          </cell>
          <cell r="B233">
            <v>1151844.9433897198</v>
          </cell>
          <cell r="C233">
            <v>1148604.1349467984</v>
          </cell>
          <cell r="D233">
            <v>1293.6983079353147</v>
          </cell>
        </row>
        <row r="234">
          <cell r="A234">
            <v>176</v>
          </cell>
          <cell r="B234">
            <v>1151871.4238794155</v>
          </cell>
          <cell r="C234">
            <v>1148586.7719291556</v>
          </cell>
          <cell r="D234">
            <v>1293.0897808881998</v>
          </cell>
        </row>
        <row r="235">
          <cell r="A235" t="str">
            <v>CJ175A</v>
          </cell>
          <cell r="B235">
            <v>1151899.1932944707</v>
          </cell>
          <cell r="C235">
            <v>1148572.645597721</v>
          </cell>
          <cell r="D235">
            <v>1291.6475397169613</v>
          </cell>
        </row>
        <row r="236">
          <cell r="A236" t="str">
            <v>190A</v>
          </cell>
          <cell r="B236">
            <v>1151768.197690438</v>
          </cell>
          <cell r="C236">
            <v>1148643.4494422888</v>
          </cell>
          <cell r="D236">
            <v>1296.0658232344936</v>
          </cell>
        </row>
        <row r="237">
          <cell r="A237">
            <v>188</v>
          </cell>
          <cell r="B237">
            <v>1151787.0466557827</v>
          </cell>
          <cell r="C237">
            <v>1148633.3317305935</v>
          </cell>
          <cell r="D237">
            <v>1295.4056986939149</v>
          </cell>
        </row>
        <row r="238">
          <cell r="A238">
            <v>184</v>
          </cell>
          <cell r="B238">
            <v>1151815.7952560314</v>
          </cell>
          <cell r="C238">
            <v>1148618.8169786695</v>
          </cell>
          <cell r="D238">
            <v>1294.2331934591225</v>
          </cell>
        </row>
        <row r="239">
          <cell r="A239" t="str">
            <v>183A</v>
          </cell>
          <cell r="B239">
            <v>1151840.1779906591</v>
          </cell>
          <cell r="C239">
            <v>1148665.5680463556</v>
          </cell>
          <cell r="D239">
            <v>1294.8429411993145</v>
          </cell>
        </row>
        <row r="240">
          <cell r="A240">
            <v>182</v>
          </cell>
          <cell r="B240">
            <v>1151868.6587743463</v>
          </cell>
          <cell r="C240">
            <v>1148651.2460405657</v>
          </cell>
          <cell r="D240">
            <v>1291.7442131079697</v>
          </cell>
        </row>
        <row r="241">
          <cell r="A241">
            <v>236</v>
          </cell>
          <cell r="B241">
            <v>1151895.0068230964</v>
          </cell>
          <cell r="C241">
            <v>1148631.4362048125</v>
          </cell>
          <cell r="D241">
            <v>1290.2010483382467</v>
          </cell>
        </row>
        <row r="242">
          <cell r="A242">
            <v>174</v>
          </cell>
          <cell r="B242">
            <v>1151943.6994026084</v>
          </cell>
          <cell r="C242">
            <v>1148557.4343397403</v>
          </cell>
          <cell r="D242">
            <v>1285.6410521506205</v>
          </cell>
        </row>
        <row r="243">
          <cell r="A243">
            <v>173</v>
          </cell>
          <cell r="B243">
            <v>1151959.6172731828</v>
          </cell>
          <cell r="C243">
            <v>1148513.1107530193</v>
          </cell>
          <cell r="D243">
            <v>1281.6176624057696</v>
          </cell>
        </row>
        <row r="244">
          <cell r="A244">
            <v>162</v>
          </cell>
          <cell r="B244">
            <v>1151920.6989750403</v>
          </cell>
          <cell r="C244">
            <v>1148464.3607057021</v>
          </cell>
          <cell r="D244">
            <v>1281.8665448070053</v>
          </cell>
        </row>
        <row r="245">
          <cell r="A245">
            <v>163</v>
          </cell>
          <cell r="B245">
            <v>1151997.6521018036</v>
          </cell>
          <cell r="C245">
            <v>1148449.7638199658</v>
          </cell>
          <cell r="D245">
            <v>1277.153590090177</v>
          </cell>
        </row>
        <row r="246">
          <cell r="A246">
            <v>161</v>
          </cell>
          <cell r="B246">
            <v>1151848.4634086573</v>
          </cell>
          <cell r="C246">
            <v>1148491.2749540398</v>
          </cell>
          <cell r="D246">
            <v>1289.9097701648454</v>
          </cell>
        </row>
        <row r="247">
          <cell r="A247">
            <v>160</v>
          </cell>
          <cell r="B247">
            <v>1151836.0636977083</v>
          </cell>
          <cell r="C247">
            <v>1148499.3772504381</v>
          </cell>
          <cell r="D247">
            <v>1291.7679697140156</v>
          </cell>
        </row>
        <row r="248">
          <cell r="A248" t="str">
            <v>CJ163C</v>
          </cell>
          <cell r="B248">
            <v>1151987.7705951601</v>
          </cell>
          <cell r="C248">
            <v>1148421.2594891426</v>
          </cell>
          <cell r="D248">
            <v>1275.56505888421</v>
          </cell>
        </row>
        <row r="249">
          <cell r="A249">
            <v>31</v>
          </cell>
          <cell r="B249">
            <v>1151736.3748807493</v>
          </cell>
          <cell r="C249">
            <v>1148776.8295116681</v>
          </cell>
          <cell r="D249">
            <v>1296.8320235513897</v>
          </cell>
        </row>
        <row r="250">
          <cell r="A250" t="str">
            <v>27A</v>
          </cell>
          <cell r="B250">
            <v>1151486.0546954912</v>
          </cell>
          <cell r="C250">
            <v>1148933.3341981913</v>
          </cell>
          <cell r="D250">
            <v>1316.49918844477</v>
          </cell>
        </row>
        <row r="251">
          <cell r="A251" t="str">
            <v>27B</v>
          </cell>
          <cell r="B251">
            <v>1151518.388989338</v>
          </cell>
          <cell r="C251">
            <v>1148941.6187684566</v>
          </cell>
          <cell r="D251">
            <v>1314.6885262302699</v>
          </cell>
        </row>
        <row r="252">
          <cell r="A252" t="str">
            <v>1A</v>
          </cell>
          <cell r="B252">
            <v>1150543.6506597537</v>
          </cell>
          <cell r="C252">
            <v>1149016.7116236743</v>
          </cell>
          <cell r="D252">
            <v>1391.4934198841761</v>
          </cell>
        </row>
        <row r="253">
          <cell r="A253">
            <v>3</v>
          </cell>
          <cell r="B253">
            <v>1150599.4695758151</v>
          </cell>
          <cell r="C253">
            <v>1149012.5368548292</v>
          </cell>
          <cell r="D253">
            <v>1386.3907429040823</v>
          </cell>
        </row>
        <row r="254">
          <cell r="A254" t="str">
            <v>2A</v>
          </cell>
          <cell r="B254">
            <v>1150601.6455442153</v>
          </cell>
          <cell r="C254">
            <v>1149044.3902644217</v>
          </cell>
          <cell r="D254">
            <v>1386.6685910670581</v>
          </cell>
        </row>
        <row r="255">
          <cell r="A255">
            <v>4</v>
          </cell>
          <cell r="B255">
            <v>1150651.0275648539</v>
          </cell>
          <cell r="C255">
            <v>1149008.9142202851</v>
          </cell>
          <cell r="D255">
            <v>1384.9995773641242</v>
          </cell>
        </row>
        <row r="256">
          <cell r="A256">
            <v>5</v>
          </cell>
          <cell r="B256">
            <v>1150681.4956238831</v>
          </cell>
          <cell r="C256">
            <v>1149038.4988333476</v>
          </cell>
          <cell r="D256">
            <v>1384.6398264971069</v>
          </cell>
        </row>
        <row r="257">
          <cell r="A257" t="str">
            <v>1C</v>
          </cell>
          <cell r="B257">
            <v>1150526.7</v>
          </cell>
          <cell r="C257">
            <v>1149006.098</v>
          </cell>
          <cell r="D257">
            <v>1396.5</v>
          </cell>
        </row>
        <row r="258">
          <cell r="A258" t="str">
            <v>1B</v>
          </cell>
          <cell r="B258">
            <v>1150511.7037</v>
          </cell>
          <cell r="C258">
            <v>1149006.4121000001</v>
          </cell>
          <cell r="D258">
            <v>1395.9</v>
          </cell>
        </row>
        <row r="259">
          <cell r="A259" t="str">
            <v>BOT1</v>
          </cell>
          <cell r="B259">
            <v>1150736.2454455053</v>
          </cell>
          <cell r="C259">
            <v>1149083.1763381369</v>
          </cell>
          <cell r="D259">
            <v>1375.4809654374014</v>
          </cell>
        </row>
        <row r="260">
          <cell r="A260" t="str">
            <v>BOT2</v>
          </cell>
          <cell r="B260">
            <v>1151184.9831464568</v>
          </cell>
          <cell r="C260">
            <v>1148861.2434203981</v>
          </cell>
          <cell r="D260">
            <v>1330.6180094195531</v>
          </cell>
        </row>
        <row r="261">
          <cell r="A261" t="str">
            <v>51A</v>
          </cell>
          <cell r="B261">
            <v>1150980.6321</v>
          </cell>
          <cell r="C261">
            <v>1148771.6643000001</v>
          </cell>
          <cell r="D261">
            <v>1349.29</v>
          </cell>
        </row>
        <row r="262">
          <cell r="A262" t="str">
            <v>CJ1</v>
          </cell>
          <cell r="B262">
            <v>1150900.7104690119</v>
          </cell>
          <cell r="C262">
            <v>1148853.2777352056</v>
          </cell>
          <cell r="D262">
            <v>1369.5731856955999</v>
          </cell>
        </row>
        <row r="263">
          <cell r="A263">
            <v>59</v>
          </cell>
          <cell r="B263">
            <v>1151103.0508999999</v>
          </cell>
          <cell r="C263">
            <v>1148870.1719</v>
          </cell>
          <cell r="D263">
            <v>1339</v>
          </cell>
        </row>
        <row r="264">
          <cell r="A264" t="str">
            <v>BOT3</v>
          </cell>
          <cell r="B264">
            <v>1151261.1627592309</v>
          </cell>
          <cell r="C264">
            <v>1148852.0948524266</v>
          </cell>
          <cell r="D264">
            <v>1326.7316340248872</v>
          </cell>
        </row>
        <row r="265">
          <cell r="A265" t="str">
            <v>TC1</v>
          </cell>
          <cell r="B265">
            <v>1150994.0906</v>
          </cell>
          <cell r="C265">
            <v>1148588.0312999999</v>
          </cell>
          <cell r="D265">
            <v>1337</v>
          </cell>
        </row>
        <row r="266">
          <cell r="A266">
            <v>84</v>
          </cell>
          <cell r="B266">
            <v>1151080.5739</v>
          </cell>
          <cell r="C266">
            <v>1148721.0673</v>
          </cell>
          <cell r="D266">
            <v>1335</v>
          </cell>
        </row>
        <row r="267">
          <cell r="A267" t="str">
            <v>CJ255</v>
          </cell>
          <cell r="B267">
            <v>1151266.81</v>
          </cell>
          <cell r="C267">
            <v>1148568.1100000001</v>
          </cell>
          <cell r="D267">
            <v>1320.64</v>
          </cell>
        </row>
        <row r="268">
          <cell r="A268" t="str">
            <v>BOT4</v>
          </cell>
          <cell r="B268">
            <v>1151265.6019993247</v>
          </cell>
          <cell r="C268">
            <v>1148341.9616155077</v>
          </cell>
          <cell r="D268">
            <v>1285.0525816942959</v>
          </cell>
        </row>
        <row r="269">
          <cell r="A269" t="str">
            <v>BOT5</v>
          </cell>
          <cell r="B269">
            <v>1151312.91994881</v>
          </cell>
          <cell r="C269">
            <v>1148877.5418262766</v>
          </cell>
          <cell r="D269">
            <v>1322.05</v>
          </cell>
        </row>
        <row r="270">
          <cell r="A270" t="str">
            <v>TC2</v>
          </cell>
          <cell r="B270">
            <v>1151562.6592000001</v>
          </cell>
          <cell r="C270">
            <v>1148756.4952</v>
          </cell>
          <cell r="D270">
            <v>1315</v>
          </cell>
        </row>
        <row r="271">
          <cell r="A271" t="str">
            <v>TC3</v>
          </cell>
          <cell r="B271">
            <v>1151617.8685999999</v>
          </cell>
          <cell r="C271">
            <v>1148696.8551</v>
          </cell>
          <cell r="D271">
            <v>1311</v>
          </cell>
        </row>
        <row r="272">
          <cell r="A272" t="str">
            <v>TC4</v>
          </cell>
          <cell r="B272">
            <v>1151597.4129000001</v>
          </cell>
          <cell r="C272">
            <v>1148656.9887999999</v>
          </cell>
          <cell r="D272">
            <v>1313</v>
          </cell>
        </row>
        <row r="273">
          <cell r="A273" t="str">
            <v>PTAR</v>
          </cell>
          <cell r="B273">
            <v>1151765.0356640574</v>
          </cell>
          <cell r="C273">
            <v>1148777.8032302971</v>
          </cell>
          <cell r="D273">
            <v>1297.6190400131859</v>
          </cell>
        </row>
        <row r="274">
          <cell r="A274" t="str">
            <v>BOT10</v>
          </cell>
          <cell r="B274">
            <v>1151759.7471599397</v>
          </cell>
          <cell r="C274">
            <v>1148782.0347924193</v>
          </cell>
          <cell r="D274">
            <v>1298.7722749911015</v>
          </cell>
        </row>
        <row r="275">
          <cell r="A275" t="str">
            <v>BOT7</v>
          </cell>
          <cell r="B275">
            <v>1151336.2346746898</v>
          </cell>
          <cell r="C275">
            <v>1148342.4810068768</v>
          </cell>
          <cell r="D275">
            <v>1285.5724017373286</v>
          </cell>
        </row>
        <row r="276">
          <cell r="A276" t="str">
            <v>CJ130</v>
          </cell>
          <cell r="B276">
            <v>1151467.4378</v>
          </cell>
          <cell r="C276">
            <v>1148532.0723000001</v>
          </cell>
          <cell r="D276">
            <v>1310.3</v>
          </cell>
        </row>
        <row r="277">
          <cell r="A277" t="str">
            <v>BOT8</v>
          </cell>
          <cell r="B277">
            <v>1151696.6020456252</v>
          </cell>
          <cell r="C277">
            <v>1148367.7710238246</v>
          </cell>
          <cell r="D277">
            <v>1287.2042960007518</v>
          </cell>
        </row>
        <row r="278">
          <cell r="A278" t="str">
            <v>TC5</v>
          </cell>
          <cell r="B278">
            <v>1151835.9676999999</v>
          </cell>
          <cell r="C278">
            <v>1148656.8032</v>
          </cell>
          <cell r="D278">
            <v>1294.7</v>
          </cell>
        </row>
        <row r="279">
          <cell r="A279" t="str">
            <v>TC6</v>
          </cell>
          <cell r="B279">
            <v>1151851.6457</v>
          </cell>
          <cell r="C279">
            <v>1148617.5623999999</v>
          </cell>
          <cell r="D279">
            <v>1293.3</v>
          </cell>
        </row>
        <row r="280">
          <cell r="A280" t="str">
            <v>BOT9</v>
          </cell>
          <cell r="B280">
            <v>1152271.1552671087</v>
          </cell>
          <cell r="C280">
            <v>1148639.7910184837</v>
          </cell>
          <cell r="D280">
            <v>1248.9965380610192</v>
          </cell>
        </row>
        <row r="281">
          <cell r="A281" t="str">
            <v>OBRA</v>
          </cell>
          <cell r="B281">
            <v>1151958.7909773067</v>
          </cell>
          <cell r="C281">
            <v>1148419.514113948</v>
          </cell>
          <cell r="D281">
            <v>1275.2</v>
          </cell>
        </row>
        <row r="282">
          <cell r="A282" t="str">
            <v>S163A</v>
          </cell>
          <cell r="B282">
            <v>1151993.9349729232</v>
          </cell>
          <cell r="C282">
            <v>1148444.7730684588</v>
          </cell>
          <cell r="D282">
            <v>1275.7974903947254</v>
          </cell>
        </row>
        <row r="283">
          <cell r="A283" t="str">
            <v>BOT15</v>
          </cell>
          <cell r="B283">
            <v>1152033.8691</v>
          </cell>
          <cell r="C283">
            <v>1148461.7611</v>
          </cell>
          <cell r="D283">
            <v>1273.7</v>
          </cell>
        </row>
        <row r="284">
          <cell r="A284" t="str">
            <v>BOT13</v>
          </cell>
          <cell r="B284">
            <v>1151553.8191502229</v>
          </cell>
          <cell r="C284">
            <v>1148949.5852873139</v>
          </cell>
          <cell r="D284">
            <v>1310.9035573521376</v>
          </cell>
        </row>
        <row r="285">
          <cell r="A285">
            <v>70</v>
          </cell>
          <cell r="B285">
            <v>1151079.3119845525</v>
          </cell>
          <cell r="C285">
            <v>1148613.9787219439</v>
          </cell>
          <cell r="D285">
            <v>1325.0819496480879</v>
          </cell>
        </row>
        <row r="286">
          <cell r="A286" t="str">
            <v>168A</v>
          </cell>
          <cell r="B286">
            <v>1152228.3799999999</v>
          </cell>
          <cell r="C286">
            <v>1148517.3</v>
          </cell>
          <cell r="D286">
            <v>1262.4100000000001</v>
          </cell>
        </row>
        <row r="287">
          <cell r="A287" t="str">
            <v>BOT11</v>
          </cell>
          <cell r="B287">
            <v>1151757.7685181033</v>
          </cell>
          <cell r="C287">
            <v>1148783.6067118025</v>
          </cell>
          <cell r="D287">
            <v>1298.3704512511542</v>
          </cell>
        </row>
        <row r="288">
          <cell r="A288">
            <v>33</v>
          </cell>
          <cell r="B288">
            <v>1151676.3600000001</v>
          </cell>
          <cell r="C288">
            <v>1148704.96</v>
          </cell>
          <cell r="D288">
            <v>1305</v>
          </cell>
        </row>
        <row r="289">
          <cell r="A289" t="str">
            <v>TC7</v>
          </cell>
          <cell r="B289">
            <v>1151575.9967</v>
          </cell>
          <cell r="C289">
            <v>1148603.1161</v>
          </cell>
          <cell r="D289">
            <v>1314</v>
          </cell>
        </row>
        <row r="290">
          <cell r="A290" t="str">
            <v>CJ37A</v>
          </cell>
          <cell r="B290">
            <v>1151575.9967</v>
          </cell>
          <cell r="C290">
            <v>1148603.1161</v>
          </cell>
          <cell r="D290">
            <v>1314</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sheetData sheetId="16"/>
      <sheetData sheetId="17"/>
      <sheetData sheetId="18"/>
      <sheetData sheetId="19"/>
      <sheetData sheetId="20"/>
      <sheetData sheetId="21"/>
      <sheetData sheetId="22"/>
      <sheetData sheetId="23"/>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DOS"/>
      <sheetName val="TUBERIAS"/>
      <sheetName val="Hoja3"/>
      <sheetName val="CANTOBRA"/>
      <sheetName val="PPTO AREA URBANA"/>
      <sheetName val="Base de Diseño"/>
      <sheetName val="PPTO_AREA_URBANA"/>
      <sheetName val="Base_de_Diseño"/>
      <sheetName val="LISTA CÓDIGOS"/>
      <sheetName val="BASE APU"/>
      <sheetName val="MANO DE OBRA"/>
      <sheetName val="INSUMOS"/>
      <sheetName val="EQUIPOS"/>
      <sheetName val="MATERIALES"/>
      <sheetName val="ESTRUCTURAS"/>
      <sheetName val="TRANSPORTE"/>
      <sheetName val="PPTO_AREA_URBANA3"/>
      <sheetName val="PPTO_AREA_URBANA2"/>
      <sheetName val="PPTO_AREA_URBANA1"/>
      <sheetName val="PPTO_AREA_URBANA4"/>
      <sheetName val="PPTO_AREA_URBANA5"/>
      <sheetName val="PPTO_AREA_URBANA6"/>
      <sheetName val="PPTO_AREA_URBANA7"/>
      <sheetName val="PPTO_AREA_URBANA8"/>
      <sheetName val="PPTO_AREA_URBANA10"/>
      <sheetName val="PPTO_AREA_URBANA9"/>
      <sheetName val="PPTO_AREA_URBANA15"/>
      <sheetName val="PPTO_AREA_URBANA11"/>
      <sheetName val="PPTO_AREA_URBANA12"/>
      <sheetName val="PPTO_AREA_URBANA13"/>
      <sheetName val="PPTO_AREA_URBANA14"/>
      <sheetName val="PPTO_AREA_URBANA16"/>
      <sheetName val="PPTO_AREA_URBANA17"/>
      <sheetName val="PPTO_AREA_URBANA18"/>
      <sheetName val="PPTO_AREA_URBANA19"/>
      <sheetName val="PPTO_AREA_URBANA20"/>
    </sheetNames>
    <sheetDataSet>
      <sheetData sheetId="0"/>
      <sheetData sheetId="1"/>
      <sheetData sheetId="2" refreshError="1">
        <row r="5">
          <cell r="A5">
            <v>1</v>
          </cell>
          <cell r="B5">
            <v>2192.33</v>
          </cell>
        </row>
        <row r="6">
          <cell r="A6">
            <v>2</v>
          </cell>
          <cell r="B6">
            <v>2190.9699999999998</v>
          </cell>
        </row>
        <row r="7">
          <cell r="A7">
            <v>3</v>
          </cell>
          <cell r="B7">
            <v>2185.54</v>
          </cell>
        </row>
        <row r="8">
          <cell r="A8">
            <v>4</v>
          </cell>
          <cell r="B8">
            <v>2171.9899999999998</v>
          </cell>
        </row>
        <row r="9">
          <cell r="A9">
            <v>5</v>
          </cell>
          <cell r="B9">
            <v>2162.2600000000002</v>
          </cell>
        </row>
        <row r="10">
          <cell r="A10">
            <v>8</v>
          </cell>
          <cell r="B10">
            <v>2148.67</v>
          </cell>
        </row>
        <row r="11">
          <cell r="A11">
            <v>9</v>
          </cell>
          <cell r="B11">
            <v>2148.0100000000002</v>
          </cell>
        </row>
        <row r="12">
          <cell r="A12">
            <v>10</v>
          </cell>
          <cell r="B12">
            <v>2143.1999999999998</v>
          </cell>
        </row>
        <row r="13">
          <cell r="A13">
            <v>11</v>
          </cell>
          <cell r="B13">
            <v>2142.39</v>
          </cell>
        </row>
        <row r="14">
          <cell r="A14">
            <v>12</v>
          </cell>
          <cell r="B14">
            <v>2141.66</v>
          </cell>
        </row>
        <row r="15">
          <cell r="A15">
            <v>13</v>
          </cell>
          <cell r="B15">
            <v>2140.38</v>
          </cell>
        </row>
        <row r="16">
          <cell r="A16">
            <v>14</v>
          </cell>
          <cell r="B16">
            <v>2138.3200000000002</v>
          </cell>
        </row>
        <row r="17">
          <cell r="A17">
            <v>15</v>
          </cell>
          <cell r="B17">
            <v>2152.58</v>
          </cell>
        </row>
        <row r="18">
          <cell r="A18">
            <v>19</v>
          </cell>
          <cell r="B18">
            <v>2148.67</v>
          </cell>
        </row>
        <row r="19">
          <cell r="A19">
            <v>20</v>
          </cell>
          <cell r="B19">
            <v>2138</v>
          </cell>
        </row>
        <row r="20">
          <cell r="A20">
            <v>21</v>
          </cell>
          <cell r="B20">
            <v>2138</v>
          </cell>
        </row>
        <row r="21">
          <cell r="A21">
            <v>22</v>
          </cell>
          <cell r="B21">
            <v>2137.4499999999998</v>
          </cell>
        </row>
        <row r="22">
          <cell r="A22">
            <v>23</v>
          </cell>
          <cell r="B22">
            <v>2137.4499999999998</v>
          </cell>
        </row>
        <row r="23">
          <cell r="A23">
            <v>24</v>
          </cell>
          <cell r="B23">
            <v>2138</v>
          </cell>
        </row>
        <row r="24">
          <cell r="A24">
            <v>25</v>
          </cell>
          <cell r="B24">
            <v>2138</v>
          </cell>
        </row>
        <row r="25">
          <cell r="A25">
            <v>26</v>
          </cell>
          <cell r="B25">
            <v>2137.84</v>
          </cell>
        </row>
        <row r="26">
          <cell r="A26">
            <v>27</v>
          </cell>
          <cell r="B26">
            <v>2140.54</v>
          </cell>
        </row>
        <row r="27">
          <cell r="A27">
            <v>28</v>
          </cell>
          <cell r="B27">
            <v>2124.0500000000002</v>
          </cell>
        </row>
        <row r="28">
          <cell r="A28">
            <v>29</v>
          </cell>
          <cell r="B28">
            <v>2124.0500000000002</v>
          </cell>
        </row>
        <row r="29">
          <cell r="A29">
            <v>30</v>
          </cell>
          <cell r="B29">
            <v>2112.92</v>
          </cell>
        </row>
        <row r="30">
          <cell r="A30">
            <v>31</v>
          </cell>
          <cell r="B30">
            <v>2112.92</v>
          </cell>
        </row>
        <row r="31">
          <cell r="A31">
            <v>32</v>
          </cell>
          <cell r="B31">
            <v>2137.84</v>
          </cell>
        </row>
        <row r="32">
          <cell r="A32">
            <v>34</v>
          </cell>
          <cell r="B32">
            <v>2131.44</v>
          </cell>
        </row>
        <row r="33">
          <cell r="A33">
            <v>38</v>
          </cell>
          <cell r="B33">
            <v>2105.1</v>
          </cell>
        </row>
        <row r="34">
          <cell r="A34">
            <v>39</v>
          </cell>
          <cell r="B34">
            <v>2105.1</v>
          </cell>
        </row>
        <row r="35">
          <cell r="A35">
            <v>40</v>
          </cell>
          <cell r="B35">
            <v>2113.23</v>
          </cell>
        </row>
        <row r="36">
          <cell r="A36">
            <v>41</v>
          </cell>
          <cell r="B36">
            <v>2113.23</v>
          </cell>
        </row>
        <row r="37">
          <cell r="A37">
            <v>42</v>
          </cell>
          <cell r="B37">
            <v>2110.75</v>
          </cell>
        </row>
        <row r="38">
          <cell r="A38">
            <v>6</v>
          </cell>
          <cell r="B38">
            <v>2124.0500000000002</v>
          </cell>
        </row>
        <row r="39">
          <cell r="A39">
            <v>16</v>
          </cell>
          <cell r="B39">
            <v>2102.4499999999998</v>
          </cell>
        </row>
        <row r="40">
          <cell r="A40">
            <v>17</v>
          </cell>
          <cell r="B40">
            <v>2102.67</v>
          </cell>
        </row>
        <row r="41">
          <cell r="A41">
            <v>18</v>
          </cell>
          <cell r="B41">
            <v>2102.67</v>
          </cell>
        </row>
        <row r="42">
          <cell r="A42">
            <v>33</v>
          </cell>
          <cell r="B42">
            <v>2094.37</v>
          </cell>
        </row>
        <row r="43">
          <cell r="A43">
            <v>35</v>
          </cell>
          <cell r="B43">
            <v>2092.58</v>
          </cell>
        </row>
        <row r="44">
          <cell r="A44">
            <v>36</v>
          </cell>
          <cell r="B44">
            <v>2097.64</v>
          </cell>
        </row>
        <row r="45">
          <cell r="A45">
            <v>37</v>
          </cell>
          <cell r="B45">
            <v>2097.64</v>
          </cell>
        </row>
        <row r="46">
          <cell r="A46">
            <v>43</v>
          </cell>
          <cell r="B46">
            <v>2099.5300000000002</v>
          </cell>
        </row>
        <row r="47">
          <cell r="A47">
            <v>44</v>
          </cell>
          <cell r="B47">
            <v>2108.91</v>
          </cell>
        </row>
        <row r="48">
          <cell r="A48">
            <v>45</v>
          </cell>
          <cell r="B48">
            <v>2106.69</v>
          </cell>
        </row>
        <row r="49">
          <cell r="A49">
            <v>46</v>
          </cell>
          <cell r="B49">
            <v>2106.1799999999998</v>
          </cell>
        </row>
        <row r="50">
          <cell r="A50">
            <v>47</v>
          </cell>
          <cell r="B50">
            <v>2108.9699999999998</v>
          </cell>
        </row>
        <row r="51">
          <cell r="A51">
            <v>48</v>
          </cell>
          <cell r="B51">
            <v>2112.3000000000002</v>
          </cell>
        </row>
        <row r="52">
          <cell r="A52">
            <v>49</v>
          </cell>
          <cell r="B52">
            <v>2111.59</v>
          </cell>
        </row>
        <row r="53">
          <cell r="A53">
            <v>50</v>
          </cell>
          <cell r="B53">
            <v>2116.2199999999998</v>
          </cell>
        </row>
        <row r="54">
          <cell r="A54">
            <v>52</v>
          </cell>
          <cell r="B54">
            <v>2110.12</v>
          </cell>
        </row>
        <row r="55">
          <cell r="A55">
            <v>53</v>
          </cell>
          <cell r="B55">
            <v>2107.12</v>
          </cell>
        </row>
        <row r="56">
          <cell r="A56">
            <v>54</v>
          </cell>
          <cell r="B56">
            <v>2104</v>
          </cell>
        </row>
        <row r="57">
          <cell r="A57">
            <v>55</v>
          </cell>
          <cell r="B57">
            <v>2115.98</v>
          </cell>
        </row>
        <row r="58">
          <cell r="A58">
            <v>56</v>
          </cell>
          <cell r="B58">
            <v>2107.33</v>
          </cell>
        </row>
        <row r="59">
          <cell r="A59">
            <v>57</v>
          </cell>
          <cell r="B59">
            <v>2115.83</v>
          </cell>
        </row>
        <row r="60">
          <cell r="A60">
            <v>58</v>
          </cell>
          <cell r="B60">
            <v>2115.8000000000002</v>
          </cell>
        </row>
        <row r="61">
          <cell r="A61">
            <v>59</v>
          </cell>
          <cell r="B61">
            <v>2115.8000000000002</v>
          </cell>
        </row>
        <row r="62">
          <cell r="A62">
            <v>60</v>
          </cell>
          <cell r="B62">
            <v>2116.12</v>
          </cell>
        </row>
        <row r="63">
          <cell r="A63">
            <v>62</v>
          </cell>
          <cell r="B63">
            <v>2115.91</v>
          </cell>
        </row>
        <row r="64">
          <cell r="A64">
            <v>63</v>
          </cell>
          <cell r="B64">
            <v>2114.91</v>
          </cell>
        </row>
        <row r="65">
          <cell r="A65">
            <v>64</v>
          </cell>
          <cell r="B65">
            <v>2120.44</v>
          </cell>
        </row>
        <row r="66">
          <cell r="A66">
            <v>65</v>
          </cell>
          <cell r="B66">
            <v>2120.44</v>
          </cell>
        </row>
        <row r="67">
          <cell r="A67">
            <v>66</v>
          </cell>
          <cell r="B67">
            <v>2120.4499999999998</v>
          </cell>
        </row>
        <row r="68">
          <cell r="A68">
            <v>67</v>
          </cell>
          <cell r="B68">
            <v>2120.4499999999998</v>
          </cell>
        </row>
        <row r="69">
          <cell r="A69">
            <v>68</v>
          </cell>
          <cell r="B69">
            <v>2117.04</v>
          </cell>
        </row>
        <row r="70">
          <cell r="A70">
            <v>69</v>
          </cell>
          <cell r="B70">
            <v>2127.9699999999998</v>
          </cell>
        </row>
        <row r="71">
          <cell r="A71">
            <v>71</v>
          </cell>
          <cell r="B71">
            <v>2114.86</v>
          </cell>
        </row>
        <row r="72">
          <cell r="A72">
            <v>72</v>
          </cell>
          <cell r="B72">
            <v>2116.35</v>
          </cell>
        </row>
        <row r="73">
          <cell r="A73">
            <v>73</v>
          </cell>
          <cell r="B73">
            <v>2106.84</v>
          </cell>
        </row>
        <row r="74">
          <cell r="A74">
            <v>74</v>
          </cell>
          <cell r="B74">
            <v>2107.7600000000002</v>
          </cell>
        </row>
        <row r="75">
          <cell r="A75">
            <v>76</v>
          </cell>
          <cell r="B75">
            <v>2106.84</v>
          </cell>
        </row>
        <row r="76">
          <cell r="A76">
            <v>78</v>
          </cell>
          <cell r="B76">
            <v>2107.37</v>
          </cell>
        </row>
        <row r="77">
          <cell r="A77">
            <v>79</v>
          </cell>
          <cell r="B77">
            <v>2105.4499999999998</v>
          </cell>
        </row>
        <row r="78">
          <cell r="A78">
            <v>80</v>
          </cell>
          <cell r="B78">
            <v>2105.4499999999998</v>
          </cell>
        </row>
        <row r="79">
          <cell r="A79">
            <v>81</v>
          </cell>
          <cell r="B79">
            <v>2153.1799999999998</v>
          </cell>
        </row>
        <row r="80">
          <cell r="A80">
            <v>82</v>
          </cell>
          <cell r="B80">
            <v>2138.9699999999998</v>
          </cell>
        </row>
        <row r="81">
          <cell r="A81">
            <v>83</v>
          </cell>
          <cell r="B81">
            <v>2143.92</v>
          </cell>
        </row>
        <row r="82">
          <cell r="A82">
            <v>84</v>
          </cell>
          <cell r="B82">
            <v>2124.69</v>
          </cell>
        </row>
        <row r="83">
          <cell r="A83">
            <v>85</v>
          </cell>
          <cell r="B83">
            <v>2125.11</v>
          </cell>
        </row>
        <row r="84">
          <cell r="A84">
            <v>86</v>
          </cell>
          <cell r="B84">
            <v>2123.1999999999998</v>
          </cell>
        </row>
        <row r="85">
          <cell r="A85">
            <v>87</v>
          </cell>
          <cell r="B85">
            <v>2123.1999999999998</v>
          </cell>
        </row>
        <row r="86">
          <cell r="A86">
            <v>88</v>
          </cell>
          <cell r="B86">
            <v>2121.44</v>
          </cell>
        </row>
        <row r="87">
          <cell r="A87">
            <v>89</v>
          </cell>
          <cell r="B87">
            <v>2107.29</v>
          </cell>
        </row>
        <row r="88">
          <cell r="A88">
            <v>90</v>
          </cell>
          <cell r="B88">
            <v>2107.14</v>
          </cell>
        </row>
        <row r="89">
          <cell r="A89">
            <v>91</v>
          </cell>
          <cell r="B89">
            <v>2102.5700000000002</v>
          </cell>
        </row>
        <row r="90">
          <cell r="A90">
            <v>92</v>
          </cell>
          <cell r="B90">
            <v>2102.5700000000002</v>
          </cell>
        </row>
        <row r="91">
          <cell r="A91">
            <v>93</v>
          </cell>
          <cell r="B91">
            <v>2094.11</v>
          </cell>
        </row>
        <row r="92">
          <cell r="A92">
            <v>94</v>
          </cell>
          <cell r="B92">
            <v>2094.11</v>
          </cell>
        </row>
        <row r="93">
          <cell r="A93">
            <v>95</v>
          </cell>
          <cell r="B93">
            <v>2100.98</v>
          </cell>
        </row>
        <row r="94">
          <cell r="A94">
            <v>97</v>
          </cell>
          <cell r="B94">
            <v>2100.29</v>
          </cell>
        </row>
        <row r="95">
          <cell r="A95">
            <v>98</v>
          </cell>
          <cell r="B95">
            <v>2094.2600000000002</v>
          </cell>
        </row>
        <row r="96">
          <cell r="A96">
            <v>99</v>
          </cell>
          <cell r="B96">
            <v>2089.6</v>
          </cell>
        </row>
        <row r="97">
          <cell r="A97">
            <v>100</v>
          </cell>
          <cell r="B97">
            <v>2114.5100000000002</v>
          </cell>
        </row>
        <row r="98">
          <cell r="A98">
            <v>102</v>
          </cell>
          <cell r="B98">
            <v>2107.9899999999998</v>
          </cell>
        </row>
        <row r="99">
          <cell r="A99">
            <v>103</v>
          </cell>
          <cell r="B99">
            <v>2107.5700000000002</v>
          </cell>
        </row>
        <row r="100">
          <cell r="A100">
            <v>104</v>
          </cell>
          <cell r="B100">
            <v>2107.4699999999998</v>
          </cell>
        </row>
        <row r="101">
          <cell r="A101">
            <v>106</v>
          </cell>
          <cell r="B101">
            <v>2095.4</v>
          </cell>
        </row>
        <row r="102">
          <cell r="A102">
            <v>107</v>
          </cell>
          <cell r="B102">
            <v>2095.1999999999998</v>
          </cell>
        </row>
        <row r="103">
          <cell r="A103">
            <v>108</v>
          </cell>
          <cell r="B103">
            <v>2091.1</v>
          </cell>
        </row>
        <row r="104">
          <cell r="A104">
            <v>109</v>
          </cell>
          <cell r="B104">
            <v>2091.1</v>
          </cell>
        </row>
        <row r="105">
          <cell r="A105">
            <v>110</v>
          </cell>
          <cell r="B105">
            <v>2085.02</v>
          </cell>
        </row>
        <row r="106">
          <cell r="A106">
            <v>111</v>
          </cell>
          <cell r="B106">
            <v>2106.81</v>
          </cell>
        </row>
        <row r="107">
          <cell r="A107">
            <v>112</v>
          </cell>
          <cell r="B107">
            <v>2106.7800000000002</v>
          </cell>
        </row>
        <row r="108">
          <cell r="A108">
            <v>113</v>
          </cell>
          <cell r="B108">
            <v>2106.81</v>
          </cell>
        </row>
        <row r="109">
          <cell r="A109">
            <v>114</v>
          </cell>
          <cell r="B109">
            <v>2106.7800000000002</v>
          </cell>
        </row>
        <row r="110">
          <cell r="A110">
            <v>115</v>
          </cell>
          <cell r="B110">
            <v>2110.23</v>
          </cell>
        </row>
        <row r="111">
          <cell r="A111">
            <v>116</v>
          </cell>
          <cell r="B111">
            <v>2092.23</v>
          </cell>
        </row>
        <row r="112">
          <cell r="A112">
            <v>117</v>
          </cell>
          <cell r="B112">
            <v>2092.23</v>
          </cell>
        </row>
        <row r="113">
          <cell r="A113">
            <v>118</v>
          </cell>
          <cell r="B113">
            <v>2090.33</v>
          </cell>
        </row>
        <row r="114">
          <cell r="A114">
            <v>119</v>
          </cell>
          <cell r="B114">
            <v>2090.33</v>
          </cell>
        </row>
        <row r="115">
          <cell r="A115">
            <v>120</v>
          </cell>
          <cell r="B115">
            <v>2090.85</v>
          </cell>
        </row>
        <row r="116">
          <cell r="A116">
            <v>121</v>
          </cell>
          <cell r="B116">
            <v>2086.33</v>
          </cell>
        </row>
        <row r="117">
          <cell r="A117">
            <v>122</v>
          </cell>
          <cell r="B117">
            <v>2086.33</v>
          </cell>
        </row>
        <row r="118">
          <cell r="A118">
            <v>123</v>
          </cell>
          <cell r="B118">
            <v>2068.84</v>
          </cell>
        </row>
        <row r="119">
          <cell r="A119">
            <v>124</v>
          </cell>
          <cell r="B119">
            <v>2051.52</v>
          </cell>
        </row>
        <row r="120">
          <cell r="A120">
            <v>125</v>
          </cell>
          <cell r="B120">
            <v>2051.52</v>
          </cell>
        </row>
        <row r="121">
          <cell r="A121">
            <v>126</v>
          </cell>
          <cell r="B121">
            <v>2085.89</v>
          </cell>
        </row>
        <row r="122">
          <cell r="A122">
            <v>127</v>
          </cell>
          <cell r="B122">
            <v>2089.41</v>
          </cell>
        </row>
        <row r="123">
          <cell r="A123">
            <v>128</v>
          </cell>
          <cell r="B123">
            <v>2088.7600000000002</v>
          </cell>
        </row>
        <row r="124">
          <cell r="A124">
            <v>129</v>
          </cell>
          <cell r="B124">
            <v>2084.7800000000002</v>
          </cell>
        </row>
        <row r="125">
          <cell r="A125">
            <v>131</v>
          </cell>
          <cell r="B125">
            <v>2090.04</v>
          </cell>
        </row>
        <row r="126">
          <cell r="A126">
            <v>132</v>
          </cell>
          <cell r="B126">
            <v>2089.34</v>
          </cell>
        </row>
        <row r="127">
          <cell r="A127">
            <v>133</v>
          </cell>
          <cell r="B127">
            <v>2091.15</v>
          </cell>
        </row>
        <row r="128">
          <cell r="A128">
            <v>134</v>
          </cell>
          <cell r="B128">
            <v>2091.15</v>
          </cell>
        </row>
        <row r="129">
          <cell r="A129">
            <v>136</v>
          </cell>
          <cell r="B129">
            <v>2069.61</v>
          </cell>
        </row>
        <row r="130">
          <cell r="A130">
            <v>137</v>
          </cell>
          <cell r="B130">
            <v>2080.23</v>
          </cell>
        </row>
        <row r="131">
          <cell r="A131">
            <v>138</v>
          </cell>
          <cell r="B131">
            <v>2079.92</v>
          </cell>
        </row>
        <row r="132">
          <cell r="A132">
            <v>139</v>
          </cell>
          <cell r="B132">
            <v>2080.23</v>
          </cell>
        </row>
        <row r="133">
          <cell r="A133">
            <v>140</v>
          </cell>
          <cell r="B133">
            <v>2107.33</v>
          </cell>
        </row>
        <row r="134">
          <cell r="A134">
            <v>141</v>
          </cell>
          <cell r="B134">
            <v>2110.23</v>
          </cell>
        </row>
        <row r="135">
          <cell r="A135">
            <v>142</v>
          </cell>
          <cell r="B135">
            <v>2108.64</v>
          </cell>
        </row>
        <row r="136">
          <cell r="A136">
            <v>143</v>
          </cell>
          <cell r="B136">
            <v>2108.64</v>
          </cell>
        </row>
        <row r="137">
          <cell r="A137">
            <v>144</v>
          </cell>
          <cell r="B137">
            <v>2074.35</v>
          </cell>
        </row>
        <row r="138">
          <cell r="A138">
            <v>146</v>
          </cell>
          <cell r="B138">
            <v>2115.83</v>
          </cell>
        </row>
        <row r="139">
          <cell r="A139">
            <v>147</v>
          </cell>
          <cell r="B139">
            <v>2116.12</v>
          </cell>
        </row>
        <row r="140">
          <cell r="A140">
            <v>148</v>
          </cell>
          <cell r="B140">
            <v>2115.91</v>
          </cell>
        </row>
        <row r="141">
          <cell r="A141">
            <v>149</v>
          </cell>
          <cell r="B141">
            <v>2107.7600000000002</v>
          </cell>
        </row>
        <row r="142">
          <cell r="A142">
            <v>150</v>
          </cell>
          <cell r="B142">
            <v>2107.37</v>
          </cell>
        </row>
        <row r="143">
          <cell r="A143">
            <v>151</v>
          </cell>
          <cell r="B143">
            <v>2100.98</v>
          </cell>
        </row>
        <row r="144">
          <cell r="A144">
            <v>152</v>
          </cell>
          <cell r="B144">
            <v>2100.29</v>
          </cell>
        </row>
        <row r="145">
          <cell r="A145">
            <v>153</v>
          </cell>
          <cell r="B145">
            <v>2107.9899999999998</v>
          </cell>
        </row>
        <row r="146">
          <cell r="A146">
            <v>154</v>
          </cell>
          <cell r="B146">
            <v>2107.4699999999998</v>
          </cell>
        </row>
        <row r="147">
          <cell r="A147">
            <v>155</v>
          </cell>
          <cell r="B147">
            <v>2107.5700000000002</v>
          </cell>
        </row>
        <row r="148">
          <cell r="A148">
            <v>156</v>
          </cell>
          <cell r="B148">
            <v>2089.34</v>
          </cell>
        </row>
        <row r="149">
          <cell r="A149">
            <v>157</v>
          </cell>
          <cell r="B149">
            <v>2090.04</v>
          </cell>
        </row>
        <row r="150">
          <cell r="A150">
            <v>158</v>
          </cell>
          <cell r="B150">
            <v>2095.1999999999998</v>
          </cell>
        </row>
        <row r="151">
          <cell r="A151">
            <v>159</v>
          </cell>
          <cell r="B151">
            <v>2095.4</v>
          </cell>
        </row>
        <row r="152">
          <cell r="A152">
            <v>7</v>
          </cell>
          <cell r="B152">
            <v>2091.27</v>
          </cell>
        </row>
        <row r="153">
          <cell r="A153">
            <v>70</v>
          </cell>
          <cell r="B153">
            <v>2100.19</v>
          </cell>
        </row>
        <row r="154">
          <cell r="A154" t="str">
            <v>Tq</v>
          </cell>
          <cell r="B154">
            <v>2190.11</v>
          </cell>
        </row>
      </sheetData>
      <sheetData sheetId="3"/>
      <sheetData sheetId="4"/>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guimiento CSF"/>
      <sheetName val="Seguim. SSF"/>
      <sheetName val="Seguimiento SSF"/>
      <sheetName val="Formato Largo"/>
      <sheetName val="Resumen OPEF"/>
      <sheetName val="Reporte OPEF"/>
      <sheetName val="Resumen MES OPEF"/>
      <sheetName val="Confis Marzo 7-97"/>
      <sheetName val="Reclasificación"/>
      <sheetName val="Historia desembolsos"/>
      <sheetName val="Contingencias 1997"/>
      <sheetName val="Formato FMI"/>
      <sheetName val="Elasticidad"/>
      <sheetName val="Que pasaría si...."/>
      <sheetName val="RESUMEN"/>
      <sheetName val="Hoja1"/>
      <sheetName val="Hoja2"/>
      <sheetName val="94-03 Mil Corr "/>
      <sheetName val="dici05"/>
    </sheetNames>
    <sheetDataSet>
      <sheetData sheetId="0" refreshError="1">
        <row r="1">
          <cell r="AE1">
            <v>1183.4304445100188</v>
          </cell>
          <cell r="AF1">
            <v>2737.1786575030073</v>
          </cell>
        </row>
        <row r="6">
          <cell r="L6" t="str">
            <v>TESORERIA</v>
          </cell>
          <cell r="M6" t="str">
            <v>RESTO</v>
          </cell>
          <cell r="N6" t="str">
            <v>TOTAL</v>
          </cell>
          <cell r="Q6" t="str">
            <v>Observ.</v>
          </cell>
          <cell r="R6" t="str">
            <v>Observ.</v>
          </cell>
          <cell r="S6" t="str">
            <v>Observ.</v>
          </cell>
          <cell r="T6" t="str">
            <v>Observ.</v>
          </cell>
          <cell r="U6" t="str">
            <v>Observ.</v>
          </cell>
          <cell r="V6" t="str">
            <v>Observ.</v>
          </cell>
          <cell r="W6" t="str">
            <v>Observ.</v>
          </cell>
          <cell r="X6" t="str">
            <v>Observ.</v>
          </cell>
          <cell r="Y6" t="str">
            <v>Observ.</v>
          </cell>
          <cell r="Z6" t="str">
            <v>Observ.</v>
          </cell>
          <cell r="AA6" t="str">
            <v xml:space="preserve">Total </v>
          </cell>
          <cell r="AB6" t="str">
            <v>% PIB</v>
          </cell>
          <cell r="AC6" t="str">
            <v>% PIB</v>
          </cell>
          <cell r="AD6" t="str">
            <v>% PIB</v>
          </cell>
          <cell r="AE6" t="str">
            <v>Progr.</v>
          </cell>
          <cell r="AF6" t="str">
            <v>Progr.</v>
          </cell>
          <cell r="AG6" t="str">
            <v>Progr.</v>
          </cell>
          <cell r="AH6" t="str">
            <v>Progr.</v>
          </cell>
          <cell r="AI6" t="str">
            <v>Progr.</v>
          </cell>
          <cell r="AJ6" t="str">
            <v>Progr.</v>
          </cell>
          <cell r="AK6" t="str">
            <v>Progr.</v>
          </cell>
          <cell r="AL6" t="str">
            <v>Progr.</v>
          </cell>
          <cell r="AM6" t="str">
            <v>Progr.</v>
          </cell>
          <cell r="AN6" t="str">
            <v>Progr.</v>
          </cell>
          <cell r="AO6" t="str">
            <v>Progr.</v>
          </cell>
          <cell r="AP6" t="str">
            <v>Observ.-Prog.</v>
          </cell>
          <cell r="AQ6" t="str">
            <v>Observ.-Prog.</v>
          </cell>
          <cell r="AR6" t="str">
            <v>Observ.-Prog.</v>
          </cell>
          <cell r="AS6" t="str">
            <v>Observ.-Prog.</v>
          </cell>
          <cell r="AT6" t="str">
            <v>Observ.-Prog.</v>
          </cell>
          <cell r="AU6" t="str">
            <v>Observ.-Prog.</v>
          </cell>
          <cell r="AV6" t="str">
            <v>Observ-Prog</v>
          </cell>
          <cell r="AW6" t="str">
            <v>Observ-Prog</v>
          </cell>
          <cell r="AX6" t="str">
            <v>Observ-Prog</v>
          </cell>
          <cell r="AY6" t="str">
            <v>Observ.</v>
          </cell>
          <cell r="AZ6" t="str">
            <v>Observ.</v>
          </cell>
          <cell r="BA6" t="str">
            <v>Observ.</v>
          </cell>
          <cell r="BB6" t="str">
            <v>Observ.</v>
          </cell>
          <cell r="BC6" t="str">
            <v>Observ.</v>
          </cell>
          <cell r="BD6" t="str">
            <v>Observ.</v>
          </cell>
          <cell r="BE6" t="str">
            <v>Observ.</v>
          </cell>
          <cell r="BF6" t="str">
            <v>Observ.</v>
          </cell>
          <cell r="BG6" t="str">
            <v>Observ.</v>
          </cell>
          <cell r="BH6" t="str">
            <v>Progr.</v>
          </cell>
          <cell r="BI6" t="str">
            <v>Progr.</v>
          </cell>
          <cell r="BJ6" t="str">
            <v>Progr.</v>
          </cell>
          <cell r="BK6" t="str">
            <v>Progr.</v>
          </cell>
          <cell r="BL6" t="str">
            <v>Progr.</v>
          </cell>
          <cell r="BM6" t="str">
            <v>Progr.</v>
          </cell>
          <cell r="BN6" t="str">
            <v>Progr.</v>
          </cell>
          <cell r="BO6" t="str">
            <v>Progr.</v>
          </cell>
          <cell r="BP6" t="str">
            <v>Progr.</v>
          </cell>
          <cell r="BQ6" t="str">
            <v>Observ-Progr</v>
          </cell>
          <cell r="BR6" t="str">
            <v>Observ-Progr</v>
          </cell>
          <cell r="BS6" t="str">
            <v>Observ-Progr</v>
          </cell>
          <cell r="BT6" t="str">
            <v>Observ-Progr</v>
          </cell>
          <cell r="BU6" t="str">
            <v>Observ-Progr</v>
          </cell>
          <cell r="BV6" t="str">
            <v>Observ-Progr</v>
          </cell>
          <cell r="BW6" t="str">
            <v>Observ-Progr</v>
          </cell>
          <cell r="BX6" t="str">
            <v>Observ-Progr</v>
          </cell>
          <cell r="BY6" t="str">
            <v>Observ-Progr</v>
          </cell>
          <cell r="BZ6" t="str">
            <v>Observ.</v>
          </cell>
          <cell r="CA6" t="str">
            <v>Observ.</v>
          </cell>
          <cell r="CB6" t="str">
            <v>Observ.</v>
          </cell>
          <cell r="CC6" t="str">
            <v>Observ.</v>
          </cell>
          <cell r="CD6" t="str">
            <v>Observ.</v>
          </cell>
          <cell r="CE6" t="str">
            <v>Diferencias</v>
          </cell>
          <cell r="CF6" t="str">
            <v>Variación</v>
          </cell>
        </row>
        <row r="7">
          <cell r="L7" t="str">
            <v>CSF</v>
          </cell>
          <cell r="M7" t="str">
            <v>SSF</v>
          </cell>
          <cell r="N7" t="str">
            <v>CSF+SSF</v>
          </cell>
          <cell r="Q7">
            <v>35490</v>
          </cell>
          <cell r="R7">
            <v>35521</v>
          </cell>
          <cell r="S7">
            <v>35551</v>
          </cell>
          <cell r="T7">
            <v>35582</v>
          </cell>
          <cell r="U7">
            <v>35612</v>
          </cell>
          <cell r="V7">
            <v>35643</v>
          </cell>
          <cell r="W7">
            <v>35674</v>
          </cell>
          <cell r="X7">
            <v>35704</v>
          </cell>
          <cell r="Y7">
            <v>35735</v>
          </cell>
          <cell r="Z7">
            <v>35765</v>
          </cell>
          <cell r="AA7">
            <v>1997</v>
          </cell>
          <cell r="AB7" t="str">
            <v>CSF</v>
          </cell>
          <cell r="AC7" t="str">
            <v>SSF</v>
          </cell>
          <cell r="AD7" t="str">
            <v>CSF+SSF</v>
          </cell>
          <cell r="AE7" t="str">
            <v>Ene</v>
          </cell>
          <cell r="AF7" t="str">
            <v>Feb</v>
          </cell>
          <cell r="AG7" t="str">
            <v>Mar</v>
          </cell>
          <cell r="AH7" t="str">
            <v>Abr</v>
          </cell>
          <cell r="AI7" t="str">
            <v>May</v>
          </cell>
          <cell r="AJ7" t="str">
            <v>Jun</v>
          </cell>
          <cell r="AK7" t="str">
            <v>Jul</v>
          </cell>
          <cell r="AL7" t="str">
            <v>Ago</v>
          </cell>
          <cell r="AM7" t="str">
            <v>Sep</v>
          </cell>
          <cell r="AN7" t="str">
            <v>Oct</v>
          </cell>
          <cell r="AO7" t="str">
            <v>Nov</v>
          </cell>
          <cell r="AP7" t="str">
            <v>Enero</v>
          </cell>
          <cell r="AQ7" t="str">
            <v>Febrero</v>
          </cell>
          <cell r="AR7" t="str">
            <v>Marzo</v>
          </cell>
          <cell r="AS7" t="str">
            <v>Abril</v>
          </cell>
          <cell r="AT7" t="str">
            <v>Mayo</v>
          </cell>
          <cell r="AU7" t="str">
            <v>Junio</v>
          </cell>
          <cell r="AV7" t="str">
            <v>Julio</v>
          </cell>
          <cell r="AW7" t="str">
            <v>Agosto</v>
          </cell>
          <cell r="AX7" t="str">
            <v>Septiembre</v>
          </cell>
          <cell r="AY7" t="str">
            <v>Ene-Feb</v>
          </cell>
          <cell r="AZ7" t="str">
            <v>Ene-Mar</v>
          </cell>
          <cell r="BA7" t="str">
            <v>Ene-Abr</v>
          </cell>
          <cell r="BB7" t="str">
            <v>Ene-May</v>
          </cell>
          <cell r="BC7" t="str">
            <v>Ene-Jun</v>
          </cell>
          <cell r="BD7" t="str">
            <v>Ene-Jul</v>
          </cell>
          <cell r="BE7" t="str">
            <v>Ene-Agos</v>
          </cell>
          <cell r="BF7" t="str">
            <v>Ene-Sep</v>
          </cell>
          <cell r="BG7" t="str">
            <v>Ene-Oct</v>
          </cell>
          <cell r="BH7" t="str">
            <v>Ene-Feb</v>
          </cell>
          <cell r="BI7" t="str">
            <v>Ene-Mar</v>
          </cell>
          <cell r="BJ7" t="str">
            <v>Ene-Abr</v>
          </cell>
          <cell r="BK7" t="str">
            <v>Ene-May</v>
          </cell>
          <cell r="BL7" t="str">
            <v>Ene-Jun</v>
          </cell>
          <cell r="BM7" t="str">
            <v>Ene-Jul</v>
          </cell>
          <cell r="BN7" t="str">
            <v>Ene-Agos</v>
          </cell>
          <cell r="BO7" t="str">
            <v>Ene-Sep</v>
          </cell>
          <cell r="BP7" t="str">
            <v>Ene-Oct</v>
          </cell>
          <cell r="BQ7" t="str">
            <v>Ene-Feb</v>
          </cell>
          <cell r="BR7" t="str">
            <v>Ene-Mar</v>
          </cell>
          <cell r="BS7" t="str">
            <v>Ene-Abr</v>
          </cell>
          <cell r="BT7" t="str">
            <v>Ene-May</v>
          </cell>
          <cell r="BU7" t="str">
            <v>Ene-Jun</v>
          </cell>
          <cell r="BV7" t="str">
            <v>Ene-Jul</v>
          </cell>
          <cell r="BW7" t="str">
            <v>Ene-Agos</v>
          </cell>
          <cell r="BX7" t="str">
            <v>Ene-Sep</v>
          </cell>
          <cell r="BY7" t="str">
            <v>Ene-Sep</v>
          </cell>
          <cell r="BZ7">
            <v>35065</v>
          </cell>
          <cell r="CA7">
            <v>35096</v>
          </cell>
          <cell r="CB7">
            <v>35125</v>
          </cell>
          <cell r="CC7" t="str">
            <v>Ene-Mar 97</v>
          </cell>
          <cell r="CD7" t="str">
            <v>Ene-Mar 96</v>
          </cell>
          <cell r="CE7" t="str">
            <v>Acumulados</v>
          </cell>
          <cell r="CF7" t="str">
            <v>%</v>
          </cell>
        </row>
        <row r="8">
          <cell r="L8">
            <v>14557.600269024355</v>
          </cell>
          <cell r="M8">
            <v>8.8000000000000007</v>
          </cell>
          <cell r="N8">
            <v>14566.400269024356</v>
          </cell>
          <cell r="Q8">
            <v>1117.3881319197103</v>
          </cell>
          <cell r="R8">
            <v>1138.0803272712687</v>
          </cell>
          <cell r="S8">
            <v>1179.738892452445</v>
          </cell>
          <cell r="T8">
            <v>1375.639549804662</v>
          </cell>
          <cell r="U8">
            <v>1498.7542982262826</v>
          </cell>
          <cell r="V8">
            <v>1516.3641834780656</v>
          </cell>
          <cell r="W8">
            <v>1291.9710539185546</v>
          </cell>
          <cell r="X8">
            <v>1380.3897833779629</v>
          </cell>
          <cell r="Y8">
            <v>1091.7683148956307</v>
          </cell>
          <cell r="Z8">
            <v>1511.5768379882973</v>
          </cell>
          <cell r="AA8">
            <v>15168.700840557482</v>
          </cell>
          <cell r="AB8">
            <v>13.527372489443918</v>
          </cell>
          <cell r="AC8">
            <v>8.1772322159718545E-3</v>
          </cell>
          <cell r="AD8">
            <v>13.535549721659891</v>
          </cell>
          <cell r="AE8">
            <v>726.33585039237164</v>
          </cell>
          <cell r="AF8">
            <v>1438.1227019431008</v>
          </cell>
          <cell r="AG8">
            <v>1024.6103000000001</v>
          </cell>
          <cell r="AH8">
            <v>1219.2702560502198</v>
          </cell>
          <cell r="AI8">
            <v>1025.0579905407249</v>
          </cell>
          <cell r="AJ8">
            <v>1318.5125198987557</v>
          </cell>
          <cell r="AK8">
            <v>1386.8531636086091</v>
          </cell>
          <cell r="AL8">
            <v>1364.2976459563383</v>
          </cell>
          <cell r="AM8">
            <v>1147.7798913150875</v>
          </cell>
          <cell r="AN8">
            <v>1361.7922812436839</v>
          </cell>
          <cell r="AO8">
            <v>972.18127346093422</v>
          </cell>
          <cell r="AP8">
            <v>16.457900064195314</v>
          </cell>
          <cell r="AQ8">
            <v>-113.88698517506805</v>
          </cell>
          <cell r="AR8">
            <v>92.777831919710252</v>
          </cell>
          <cell r="AS8">
            <v>-81.189928778951071</v>
          </cell>
          <cell r="AT8">
            <v>154.68090191172018</v>
          </cell>
          <cell r="AU8">
            <v>57.127029905906284</v>
          </cell>
          <cell r="AV8">
            <v>111.90113461767351</v>
          </cell>
          <cell r="AW8">
            <v>152.06653752172724</v>
          </cell>
          <cell r="AX8">
            <v>144.19116260346709</v>
          </cell>
          <cell r="AY8">
            <v>2057.1933626519794</v>
          </cell>
          <cell r="AZ8">
            <v>3166.6159067143199</v>
          </cell>
          <cell r="BA8">
            <v>4301.1716418341994</v>
          </cell>
          <cell r="BB8">
            <v>5477.3676340074853</v>
          </cell>
          <cell r="BC8">
            <v>6848.2653596374657</v>
          </cell>
          <cell r="BD8">
            <v>8344.2977585040571</v>
          </cell>
          <cell r="BE8">
            <v>9857.549639359484</v>
          </cell>
          <cell r="BF8">
            <v>11141.102098057449</v>
          </cell>
          <cell r="BG8">
            <v>12521.491881435413</v>
          </cell>
          <cell r="BH8">
            <v>2106.4596832266393</v>
          </cell>
          <cell r="BI8">
            <v>3189.068852335472</v>
          </cell>
          <cell r="BJ8">
            <v>4408.3391083856923</v>
          </cell>
          <cell r="BK8">
            <v>5433.3970989264171</v>
          </cell>
          <cell r="BL8">
            <v>6751.9096188251733</v>
          </cell>
          <cell r="BM8">
            <v>8138.7627824337815</v>
          </cell>
          <cell r="BN8">
            <v>9503.060428390123</v>
          </cell>
          <cell r="BO8">
            <v>10650.840319705208</v>
          </cell>
          <cell r="BP8">
            <v>12012.632600948893</v>
          </cell>
          <cell r="BQ8">
            <v>-49.266320574659574</v>
          </cell>
          <cell r="BR8">
            <v>-22.452945621152274</v>
          </cell>
          <cell r="BS8">
            <v>-107.16746655149332</v>
          </cell>
          <cell r="BT8">
            <v>43.970535081066949</v>
          </cell>
          <cell r="BU8">
            <v>96.355740812292964</v>
          </cell>
          <cell r="BV8">
            <v>205.5349760702762</v>
          </cell>
          <cell r="BW8">
            <v>354.48921096936294</v>
          </cell>
          <cell r="BX8">
            <v>490.26177835223962</v>
          </cell>
          <cell r="BY8">
            <v>508.85928048651846</v>
          </cell>
          <cell r="BZ8">
            <v>618.83898199999999</v>
          </cell>
          <cell r="CA8">
            <v>1132.2671618140002</v>
          </cell>
          <cell r="CB8">
            <v>923.91891799999996</v>
          </cell>
          <cell r="CC8">
            <v>3166.6159067143199</v>
          </cell>
          <cell r="CD8">
            <v>2675.0250618139994</v>
          </cell>
          <cell r="CE8">
            <v>491.59084490032046</v>
          </cell>
          <cell r="CF8">
            <v>18.377055673899399</v>
          </cell>
        </row>
        <row r="9">
          <cell r="L9">
            <v>12496.099613354061</v>
          </cell>
          <cell r="M9">
            <v>0</v>
          </cell>
          <cell r="N9">
            <v>12496.099613354061</v>
          </cell>
          <cell r="Q9">
            <v>918.67541202805012</v>
          </cell>
          <cell r="R9">
            <v>1041.3214851985501</v>
          </cell>
          <cell r="S9">
            <v>1060.4619888837797</v>
          </cell>
          <cell r="T9">
            <v>1183.4589118603099</v>
          </cell>
          <cell r="U9">
            <v>1175.3498713699</v>
          </cell>
          <cell r="V9">
            <v>1300.8273561133799</v>
          </cell>
          <cell r="W9">
            <v>1030.2689678214899</v>
          </cell>
          <cell r="X9">
            <v>1285.1797225266603</v>
          </cell>
          <cell r="Y9">
            <v>916.57072490871997</v>
          </cell>
          <cell r="Z9">
            <v>1367.4223958232521</v>
          </cell>
          <cell r="AA9">
            <v>13075.612779912501</v>
          </cell>
          <cell r="AB9">
            <v>11.611762310490029</v>
          </cell>
          <cell r="AC9" t="str">
            <v xml:space="preserve"> </v>
          </cell>
          <cell r="AD9">
            <v>11.611762310490029</v>
          </cell>
          <cell r="AE9">
            <v>653.77829999999994</v>
          </cell>
          <cell r="AF9">
            <v>1354.6194</v>
          </cell>
          <cell r="AG9">
            <v>786.88030000000003</v>
          </cell>
          <cell r="AH9">
            <v>1121.4405222222222</v>
          </cell>
          <cell r="AI9">
            <v>935.23733791019799</v>
          </cell>
          <cell r="AJ9">
            <v>1193.5068379101976</v>
          </cell>
          <cell r="AK9">
            <v>1019.9875954975064</v>
          </cell>
          <cell r="AL9">
            <v>1247.3770828528786</v>
          </cell>
          <cell r="AM9">
            <v>891.50348140793017</v>
          </cell>
          <cell r="AN9">
            <v>1227.5820335033711</v>
          </cell>
          <cell r="AO9">
            <v>803.26734573661599</v>
          </cell>
          <cell r="AP9">
            <v>-76.766353117949734</v>
          </cell>
          <cell r="AQ9">
            <v>-135.55540350364004</v>
          </cell>
          <cell r="AR9">
            <v>131.79511202805008</v>
          </cell>
          <cell r="AS9">
            <v>-80.119037023672036</v>
          </cell>
          <cell r="AT9">
            <v>125.22465097358167</v>
          </cell>
          <cell r="AU9">
            <v>-10.047926049887792</v>
          </cell>
          <cell r="AV9">
            <v>155.36227587239364</v>
          </cell>
          <cell r="AW9">
            <v>53.450273260501262</v>
          </cell>
          <cell r="AX9">
            <v>138.76548641355976</v>
          </cell>
          <cell r="AY9">
            <v>1796.0759433784101</v>
          </cell>
          <cell r="AZ9">
            <v>2714.7513554064599</v>
          </cell>
          <cell r="BA9">
            <v>3756.0728406050107</v>
          </cell>
          <cell r="BB9">
            <v>4816.5348294887908</v>
          </cell>
          <cell r="BC9">
            <v>5999.9937413490998</v>
          </cell>
          <cell r="BD9">
            <v>7175.343612718998</v>
          </cell>
          <cell r="BE9">
            <v>8476.1709688323808</v>
          </cell>
          <cell r="BF9">
            <v>9506.4399366538692</v>
          </cell>
          <cell r="BG9">
            <v>10791.619659180531</v>
          </cell>
          <cell r="BH9">
            <v>2008.3977000000002</v>
          </cell>
          <cell r="BI9">
            <v>2795.2779999999998</v>
          </cell>
          <cell r="BJ9">
            <v>3916.7185222222224</v>
          </cell>
          <cell r="BK9">
            <v>4851.9558601324197</v>
          </cell>
          <cell r="BL9">
            <v>6045.4626980426183</v>
          </cell>
          <cell r="BM9">
            <v>7065.4502935401242</v>
          </cell>
          <cell r="BN9">
            <v>8312.8273763930047</v>
          </cell>
          <cell r="BO9">
            <v>9204.3308578009328</v>
          </cell>
          <cell r="BP9">
            <v>10431.912891304304</v>
          </cell>
          <cell r="BQ9">
            <v>-212.32175662158994</v>
          </cell>
          <cell r="BR9">
            <v>-80.526644593539771</v>
          </cell>
          <cell r="BS9">
            <v>-160.64568161721201</v>
          </cell>
          <cell r="BT9">
            <v>-35.421030643630175</v>
          </cell>
          <cell r="BU9">
            <v>-45.468956693518294</v>
          </cell>
          <cell r="BV9">
            <v>109.89331917887534</v>
          </cell>
          <cell r="BW9">
            <v>163.34359243937618</v>
          </cell>
          <cell r="BX9">
            <v>302.10907885293568</v>
          </cell>
          <cell r="BY9">
            <v>359.70676787622489</v>
          </cell>
          <cell r="BZ9">
            <v>506.79</v>
          </cell>
          <cell r="CA9">
            <v>1047.8119000000002</v>
          </cell>
          <cell r="CB9">
            <v>643.25349999999992</v>
          </cell>
          <cell r="CC9">
            <v>2714.7513554064599</v>
          </cell>
          <cell r="CD9">
            <v>2197.8553999999995</v>
          </cell>
          <cell r="CE9">
            <v>516.89595540646042</v>
          </cell>
          <cell r="CF9">
            <v>23.518196666007253</v>
          </cell>
        </row>
        <row r="10">
          <cell r="Q10">
            <v>612.18613506100019</v>
          </cell>
          <cell r="R10">
            <v>752.90155518899996</v>
          </cell>
          <cell r="S10">
            <v>709.49727737799981</v>
          </cell>
          <cell r="T10">
            <v>851.27870428699998</v>
          </cell>
          <cell r="U10">
            <v>803.17442898100001</v>
          </cell>
          <cell r="V10">
            <v>972.70713087999991</v>
          </cell>
          <cell r="W10">
            <v>690.39096822800002</v>
          </cell>
          <cell r="X10">
            <v>919.5669539930002</v>
          </cell>
          <cell r="Y10">
            <v>560.75002455699996</v>
          </cell>
          <cell r="Z10">
            <v>976.01564914280027</v>
          </cell>
          <cell r="AA10">
            <v>9152.5181370445007</v>
          </cell>
          <cell r="AB10">
            <v>8.0643945886236565</v>
          </cell>
          <cell r="AC10" t="e">
            <v>#VALUE!</v>
          </cell>
          <cell r="AD10">
            <v>8.0643945886236565</v>
          </cell>
          <cell r="AE10">
            <v>372.33579999999995</v>
          </cell>
          <cell r="AF10">
            <v>1072.5493999999999</v>
          </cell>
          <cell r="AG10">
            <v>494.41030000000001</v>
          </cell>
          <cell r="AH10">
            <v>798.19579999999996</v>
          </cell>
          <cell r="AI10">
            <v>600.26139999999998</v>
          </cell>
          <cell r="AJ10">
            <v>857.12189999999987</v>
          </cell>
          <cell r="AK10">
            <v>668.19430000000011</v>
          </cell>
          <cell r="AL10">
            <v>897.23910000000001</v>
          </cell>
          <cell r="AM10">
            <v>538.25220000000002</v>
          </cell>
          <cell r="AN10">
            <v>873.67699999999991</v>
          </cell>
          <cell r="AO10">
            <v>452.3449</v>
          </cell>
          <cell r="AP10">
            <v>-28.368856882299951</v>
          </cell>
          <cell r="AQ10">
            <v>-112.46703376999994</v>
          </cell>
          <cell r="AR10">
            <v>117.77583506100018</v>
          </cell>
          <cell r="AS10">
            <v>-45.294244810999999</v>
          </cell>
          <cell r="AT10">
            <v>109.23587737799983</v>
          </cell>
          <cell r="AU10">
            <v>-5.8431957129998864</v>
          </cell>
          <cell r="AV10">
            <v>134.98012898099989</v>
          </cell>
          <cell r="AW10">
            <v>75.468030879999901</v>
          </cell>
          <cell r="AX10">
            <v>152.138768228</v>
          </cell>
          <cell r="AY10">
            <v>1304.0493093476998</v>
          </cell>
          <cell r="AZ10">
            <v>1916.2354444087</v>
          </cell>
          <cell r="BA10">
            <v>2669.1369995977002</v>
          </cell>
          <cell r="BB10">
            <v>3378.6342769757002</v>
          </cell>
          <cell r="BC10">
            <v>4229.9129812626998</v>
          </cell>
          <cell r="BD10">
            <v>5033.0874102436992</v>
          </cell>
          <cell r="BE10">
            <v>6005.7945411236997</v>
          </cell>
          <cell r="BF10">
            <v>6696.1855093516988</v>
          </cell>
          <cell r="BG10">
            <v>7615.7524633446992</v>
          </cell>
          <cell r="BH10">
            <v>1444.8851999999999</v>
          </cell>
          <cell r="BI10">
            <v>1939.2954999999999</v>
          </cell>
          <cell r="BJ10">
            <v>2737.4913000000001</v>
          </cell>
          <cell r="BK10">
            <v>3337.7527</v>
          </cell>
          <cell r="BL10">
            <v>4194.8746000000001</v>
          </cell>
          <cell r="BM10">
            <v>4863.0689000000002</v>
          </cell>
          <cell r="BN10">
            <v>5760.3080000000009</v>
          </cell>
          <cell r="BO10">
            <v>6298.5601999999999</v>
          </cell>
          <cell r="BP10">
            <v>7172.2372000000005</v>
          </cell>
          <cell r="BQ10">
            <v>-140.83589065230001</v>
          </cell>
          <cell r="BR10">
            <v>-23.060055591299829</v>
          </cell>
          <cell r="BS10">
            <v>-68.354300402299941</v>
          </cell>
          <cell r="BT10">
            <v>40.881576975699772</v>
          </cell>
          <cell r="BU10">
            <v>35.038381262699659</v>
          </cell>
          <cell r="BV10">
            <v>170.01851024369944</v>
          </cell>
          <cell r="BW10">
            <v>245.48654112369877</v>
          </cell>
          <cell r="BX10">
            <v>397.62530935169843</v>
          </cell>
          <cell r="BY10">
            <v>443.51526334469872</v>
          </cell>
        </row>
        <row r="11">
          <cell r="F11" t="str">
            <v xml:space="preserve">  Renta </v>
          </cell>
          <cell r="L11">
            <v>4723.1066000000001</v>
          </cell>
          <cell r="N11">
            <v>4723.1066000000001</v>
          </cell>
          <cell r="O11">
            <v>243.55664311769996</v>
          </cell>
          <cell r="P11">
            <v>368.38189932499995</v>
          </cell>
          <cell r="Q11">
            <v>547.25089320100017</v>
          </cell>
          <cell r="R11">
            <v>273.53488764100001</v>
          </cell>
          <cell r="S11">
            <v>633.26266243399982</v>
          </cell>
          <cell r="T11">
            <v>407.06395279499992</v>
          </cell>
          <cell r="U11">
            <v>716.37736025599997</v>
          </cell>
          <cell r="V11">
            <v>457.37705655100001</v>
          </cell>
          <cell r="W11">
            <v>587.30996725600005</v>
          </cell>
          <cell r="X11">
            <v>336.76889635800006</v>
          </cell>
          <cell r="Y11">
            <v>371.95657846081235</v>
          </cell>
          <cell r="Z11">
            <v>121.77492272243373</v>
          </cell>
          <cell r="AA11">
            <v>5064.6157201179458</v>
          </cell>
          <cell r="AB11">
            <v>4.3888567555669642</v>
          </cell>
          <cell r="AC11" t="str">
            <v xml:space="preserve"> </v>
          </cell>
          <cell r="AD11">
            <v>4.3888567555669642</v>
          </cell>
          <cell r="AE11">
            <v>300.03099999999995</v>
          </cell>
          <cell r="AF11">
            <v>412.96669999999995</v>
          </cell>
          <cell r="AG11">
            <v>411.47919999999999</v>
          </cell>
          <cell r="AH11">
            <v>256.96799999999996</v>
          </cell>
          <cell r="AI11">
            <v>517.72820000000002</v>
          </cell>
          <cell r="AJ11">
            <v>367.72089999999997</v>
          </cell>
          <cell r="AK11">
            <v>564.85660000000007</v>
          </cell>
          <cell r="AL11">
            <v>375.6336</v>
          </cell>
          <cell r="AM11">
            <v>444.8304</v>
          </cell>
          <cell r="AN11">
            <v>283.6225</v>
          </cell>
          <cell r="AO11">
            <v>353.4796</v>
          </cell>
          <cell r="AP11">
            <v>-56.474356882299986</v>
          </cell>
          <cell r="AQ11">
            <v>-44.584800674999997</v>
          </cell>
          <cell r="AR11">
            <v>135.77169320100018</v>
          </cell>
          <cell r="AS11">
            <v>16.566887641000051</v>
          </cell>
          <cell r="AT11">
            <v>115.53446243399981</v>
          </cell>
          <cell r="AU11">
            <v>39.343052794999949</v>
          </cell>
          <cell r="AV11">
            <v>151.5207602559999</v>
          </cell>
          <cell r="AW11">
            <v>81.743456551000008</v>
          </cell>
          <cell r="AX11">
            <v>142.47956725600005</v>
          </cell>
          <cell r="AY11">
            <v>611.93854244269994</v>
          </cell>
          <cell r="AZ11">
            <v>1159.1894356437001</v>
          </cell>
          <cell r="BA11">
            <v>1432.7243232847002</v>
          </cell>
          <cell r="BB11">
            <v>2065.9869857187</v>
          </cell>
          <cell r="BC11">
            <v>2473.0509385136997</v>
          </cell>
          <cell r="BD11">
            <v>3189.4282987696997</v>
          </cell>
          <cell r="BE11">
            <v>3646.8053553206996</v>
          </cell>
          <cell r="BF11">
            <v>4234.1153225766993</v>
          </cell>
          <cell r="BG11">
            <v>4570.8842189346997</v>
          </cell>
          <cell r="BH11">
            <v>712.9976999999999</v>
          </cell>
          <cell r="BI11">
            <v>1124.4768999999999</v>
          </cell>
          <cell r="BJ11">
            <v>1381.4449</v>
          </cell>
          <cell r="BK11">
            <v>1899.1731</v>
          </cell>
          <cell r="BL11">
            <v>2266.8939999999998</v>
          </cell>
          <cell r="BM11">
            <v>2831.7505999999998</v>
          </cell>
          <cell r="BN11">
            <v>3207.3842</v>
          </cell>
          <cell r="BO11">
            <v>3652.2145999999998</v>
          </cell>
          <cell r="BP11">
            <v>3935.8370999999997</v>
          </cell>
          <cell r="BQ11">
            <v>-101.05915755729995</v>
          </cell>
          <cell r="BR11">
            <v>34.712535643700221</v>
          </cell>
          <cell r="BS11">
            <v>51.279423284700215</v>
          </cell>
          <cell r="BT11">
            <v>166.81388571870002</v>
          </cell>
          <cell r="BU11">
            <v>206.15693851369997</v>
          </cell>
          <cell r="BV11">
            <v>357.67769876969987</v>
          </cell>
          <cell r="BW11">
            <v>439.42115532069965</v>
          </cell>
          <cell r="BX11">
            <v>581.90072257669954</v>
          </cell>
          <cell r="BY11">
            <v>635.04711893469994</v>
          </cell>
          <cell r="BZ11">
            <v>234.09999999999997</v>
          </cell>
          <cell r="CA11">
            <v>321.39999999999998</v>
          </cell>
          <cell r="CB11">
            <v>335.89999999999992</v>
          </cell>
          <cell r="CC11">
            <v>1159.1894356437001</v>
          </cell>
          <cell r="CD11">
            <v>891.39999999999986</v>
          </cell>
          <cell r="CE11">
            <v>267.78943564370024</v>
          </cell>
          <cell r="CF11">
            <v>30.041444429403221</v>
          </cell>
        </row>
        <row r="12">
          <cell r="F12" t="str">
            <v xml:space="preserve">  Ventas Internas</v>
          </cell>
          <cell r="L12">
            <v>3955.4621999999999</v>
          </cell>
          <cell r="N12">
            <v>3955.4621999999999</v>
          </cell>
          <cell r="O12">
            <v>100.41030000000001</v>
          </cell>
          <cell r="P12">
            <v>591.70046690499998</v>
          </cell>
          <cell r="Q12">
            <v>64.935241859999991</v>
          </cell>
          <cell r="R12">
            <v>479.36666754800001</v>
          </cell>
          <cell r="S12">
            <v>76.234614944000015</v>
          </cell>
          <cell r="T12">
            <v>444.214751492</v>
          </cell>
          <cell r="U12">
            <v>86.797068725000017</v>
          </cell>
          <cell r="V12">
            <v>515.3300743289999</v>
          </cell>
          <cell r="W12">
            <v>103.08100097199998</v>
          </cell>
          <cell r="X12">
            <v>582.79805763500019</v>
          </cell>
          <cell r="Y12">
            <v>188.79344609618767</v>
          </cell>
          <cell r="Z12">
            <v>854.24072642036651</v>
          </cell>
          <cell r="AA12">
            <v>4087.902416926554</v>
          </cell>
          <cell r="AB12">
            <v>3.6755378330566932</v>
          </cell>
          <cell r="AC12" t="str">
            <v xml:space="preserve"> </v>
          </cell>
          <cell r="AD12">
            <v>3.6755378330566932</v>
          </cell>
          <cell r="AE12">
            <v>72.3048</v>
          </cell>
          <cell r="AF12">
            <v>659.58270000000005</v>
          </cell>
          <cell r="AG12">
            <v>82.931100000000001</v>
          </cell>
          <cell r="AH12">
            <v>541.2278</v>
          </cell>
          <cell r="AI12">
            <v>82.533199999999994</v>
          </cell>
          <cell r="AJ12">
            <v>489.40099999999995</v>
          </cell>
          <cell r="AK12">
            <v>103.3377</v>
          </cell>
          <cell r="AL12">
            <v>521.60550000000001</v>
          </cell>
          <cell r="AM12">
            <v>93.421800000000005</v>
          </cell>
          <cell r="AN12">
            <v>590.05449999999996</v>
          </cell>
          <cell r="AO12">
            <v>98.865300000000005</v>
          </cell>
          <cell r="AP12">
            <v>28.105500000000006</v>
          </cell>
          <cell r="AQ12">
            <v>-67.882233095000061</v>
          </cell>
          <cell r="AR12">
            <v>-17.99585814000001</v>
          </cell>
          <cell r="AS12">
            <v>-61.861132451999993</v>
          </cell>
          <cell r="AT12">
            <v>-6.298585055999979</v>
          </cell>
          <cell r="AU12">
            <v>-45.186248507999949</v>
          </cell>
          <cell r="AV12">
            <v>-16.540631274999981</v>
          </cell>
          <cell r="AW12">
            <v>-6.2754256710001073</v>
          </cell>
          <cell r="AX12">
            <v>9.6592009719999794</v>
          </cell>
          <cell r="AY12">
            <v>692.11076690499999</v>
          </cell>
          <cell r="AZ12">
            <v>757.04600876500001</v>
          </cell>
          <cell r="BA12">
            <v>1236.412676313</v>
          </cell>
          <cell r="BB12">
            <v>1312.647291257</v>
          </cell>
          <cell r="BC12">
            <v>1756.862042749</v>
          </cell>
          <cell r="BD12">
            <v>1843.6591114739999</v>
          </cell>
          <cell r="BE12">
            <v>2358.9891858029996</v>
          </cell>
          <cell r="BF12">
            <v>2462.0701867749995</v>
          </cell>
          <cell r="BG12">
            <v>3044.8682444099995</v>
          </cell>
          <cell r="BH12">
            <v>731.88750000000005</v>
          </cell>
          <cell r="BI12">
            <v>814.81860000000006</v>
          </cell>
          <cell r="BJ12">
            <v>1356.0464000000002</v>
          </cell>
          <cell r="BK12">
            <v>1438.5796000000003</v>
          </cell>
          <cell r="BL12">
            <v>1927.9806000000003</v>
          </cell>
          <cell r="BM12">
            <v>2031.3183000000004</v>
          </cell>
          <cell r="BN12">
            <v>2552.9238000000005</v>
          </cell>
          <cell r="BO12">
            <v>2646.3456000000006</v>
          </cell>
          <cell r="BP12">
            <v>3236.4001000000007</v>
          </cell>
          <cell r="BQ12">
            <v>-39.776733095000054</v>
          </cell>
          <cell r="BR12">
            <v>-57.77259123500005</v>
          </cell>
          <cell r="BS12">
            <v>-119.63372368700016</v>
          </cell>
          <cell r="BT12">
            <v>-125.93230874300025</v>
          </cell>
          <cell r="BU12">
            <v>-171.11855725100031</v>
          </cell>
          <cell r="BV12">
            <v>-187.65918852600043</v>
          </cell>
          <cell r="BW12">
            <v>-193.93461419700088</v>
          </cell>
          <cell r="BX12">
            <v>-184.2754132250011</v>
          </cell>
          <cell r="BY12">
            <v>-191.53185559000121</v>
          </cell>
          <cell r="BZ12">
            <v>18.399999999999999</v>
          </cell>
          <cell r="CA12">
            <v>475.8</v>
          </cell>
          <cell r="CB12">
            <v>68.699999999999989</v>
          </cell>
          <cell r="CC12">
            <v>757.04600876500001</v>
          </cell>
          <cell r="CD12">
            <v>562.9</v>
          </cell>
          <cell r="CE12">
            <v>194.14600876500003</v>
          </cell>
          <cell r="CF12">
            <v>34.490319553206604</v>
          </cell>
        </row>
        <row r="13">
          <cell r="L13">
            <v>1083.5878093612414</v>
          </cell>
          <cell r="N13">
            <v>1083.5878093612414</v>
          </cell>
          <cell r="Q13">
            <v>87.581100000000021</v>
          </cell>
          <cell r="R13">
            <v>75.481886342485012</v>
          </cell>
          <cell r="S13">
            <v>100.79985627792065</v>
          </cell>
          <cell r="T13">
            <v>96.822372804126232</v>
          </cell>
          <cell r="U13">
            <v>119.95336933611877</v>
          </cell>
          <cell r="V13">
            <v>106.80132008960814</v>
          </cell>
          <cell r="W13">
            <v>121.30396975051718</v>
          </cell>
          <cell r="X13">
            <v>123.15117546677656</v>
          </cell>
          <cell r="Y13">
            <v>120.73640728030996</v>
          </cell>
          <cell r="Z13">
            <v>131.96731670782302</v>
          </cell>
          <cell r="AA13">
            <v>1221.3033438096857</v>
          </cell>
          <cell r="AB13">
            <v>1.0069033117662627</v>
          </cell>
          <cell r="AC13" t="str">
            <v xml:space="preserve"> </v>
          </cell>
          <cell r="AD13">
            <v>1.0069033117662627</v>
          </cell>
          <cell r="AE13">
            <v>79.530992176990523</v>
          </cell>
          <cell r="AF13">
            <v>79.5</v>
          </cell>
          <cell r="AG13">
            <v>79.5</v>
          </cell>
          <cell r="AH13">
            <v>86.8</v>
          </cell>
          <cell r="AI13">
            <v>90.4</v>
          </cell>
          <cell r="AJ13">
            <v>90.4</v>
          </cell>
          <cell r="AK13">
            <v>96.6</v>
          </cell>
          <cell r="AL13">
            <v>96.7</v>
          </cell>
          <cell r="AM13">
            <v>96.7</v>
          </cell>
          <cell r="AN13">
            <v>96.7</v>
          </cell>
          <cell r="AO13">
            <v>96.7</v>
          </cell>
          <cell r="AP13">
            <v>-17.211794713990507</v>
          </cell>
          <cell r="AQ13">
            <v>-5.1146277089999614</v>
          </cell>
          <cell r="AR13">
            <v>8.0811000000000206</v>
          </cell>
          <cell r="AS13">
            <v>-11.318113657514985</v>
          </cell>
          <cell r="AT13">
            <v>10.399856277920648</v>
          </cell>
          <cell r="AU13">
            <v>6.4223728041262262</v>
          </cell>
          <cell r="AV13">
            <v>23.353369336118774</v>
          </cell>
          <cell r="AW13">
            <v>10.101320089608137</v>
          </cell>
          <cell r="AX13">
            <v>24.60396975051718</v>
          </cell>
          <cell r="AY13">
            <v>136.70456975400006</v>
          </cell>
          <cell r="AZ13">
            <v>224.28566975400008</v>
          </cell>
          <cell r="BA13">
            <v>299.76755609648512</v>
          </cell>
          <cell r="BB13">
            <v>400.56741237440576</v>
          </cell>
          <cell r="BC13">
            <v>497.38978517853201</v>
          </cell>
          <cell r="BD13">
            <v>617.34315451465079</v>
          </cell>
          <cell r="BE13">
            <v>724.1444746042589</v>
          </cell>
          <cell r="BF13">
            <v>845.44844435477603</v>
          </cell>
          <cell r="BG13">
            <v>968.59961982155255</v>
          </cell>
          <cell r="BH13">
            <v>159.03099217699054</v>
          </cell>
          <cell r="BI13">
            <v>238.53099217699054</v>
          </cell>
          <cell r="BJ13">
            <v>325.33099217699055</v>
          </cell>
          <cell r="BK13">
            <v>415.73099217699053</v>
          </cell>
          <cell r="BL13">
            <v>506.1309921769905</v>
          </cell>
          <cell r="BM13">
            <v>602.73099217699053</v>
          </cell>
          <cell r="BN13">
            <v>699.43099217699057</v>
          </cell>
          <cell r="BO13">
            <v>796.13099217699062</v>
          </cell>
          <cell r="BP13">
            <v>892.83099217699066</v>
          </cell>
          <cell r="BQ13">
            <v>-22.326422422990476</v>
          </cell>
          <cell r="BR13">
            <v>-14.245322422990455</v>
          </cell>
          <cell r="BS13">
            <v>-25.563436080505426</v>
          </cell>
          <cell r="BT13">
            <v>-15.163579802584763</v>
          </cell>
          <cell r="BU13">
            <v>-8.7412069984584946</v>
          </cell>
          <cell r="BV13">
            <v>14.612162337660266</v>
          </cell>
          <cell r="BW13">
            <v>24.713482427268332</v>
          </cell>
          <cell r="BX13">
            <v>49.317452177785412</v>
          </cell>
          <cell r="BY13">
            <v>75.768627644561889</v>
          </cell>
          <cell r="BZ13">
            <v>80.599999999999994</v>
          </cell>
          <cell r="CA13">
            <v>71.549000000000007</v>
          </cell>
          <cell r="CB13">
            <v>69.2</v>
          </cell>
          <cell r="CC13">
            <v>224.28566975400008</v>
          </cell>
          <cell r="CD13">
            <v>221.34899999999999</v>
          </cell>
          <cell r="CE13">
            <v>2.9366697540000928</v>
          </cell>
          <cell r="CF13">
            <v>1.3267147147717484</v>
          </cell>
        </row>
        <row r="14">
          <cell r="L14">
            <v>1889.9795039928199</v>
          </cell>
          <cell r="N14">
            <v>1889.9795039928199</v>
          </cell>
          <cell r="Q14">
            <v>142.834725642</v>
          </cell>
          <cell r="R14">
            <v>133.22379018051501</v>
          </cell>
          <cell r="S14">
            <v>177.96080820747937</v>
          </cell>
          <cell r="T14">
            <v>166.10573600583371</v>
          </cell>
          <cell r="U14">
            <v>189.71520713288123</v>
          </cell>
          <cell r="V14">
            <v>168.94491869539186</v>
          </cell>
          <cell r="W14">
            <v>177.70895279163273</v>
          </cell>
          <cell r="X14">
            <v>194.80812886039345</v>
          </cell>
          <cell r="Y14">
            <v>187.32168090269005</v>
          </cell>
          <cell r="Z14">
            <v>208.75756498844049</v>
          </cell>
          <cell r="AA14">
            <v>1975.8815134072579</v>
          </cell>
          <cell r="AB14">
            <v>1.7562274190427944</v>
          </cell>
          <cell r="AC14" t="str">
            <v xml:space="preserve"> </v>
          </cell>
          <cell r="AD14">
            <v>1.7562274190427944</v>
          </cell>
          <cell r="AE14">
            <v>140.46900782300949</v>
          </cell>
          <cell r="AF14">
            <v>140.5</v>
          </cell>
          <cell r="AG14">
            <v>140.5</v>
          </cell>
          <cell r="AH14">
            <v>153.19999999999999</v>
          </cell>
          <cell r="AI14">
            <v>159.6</v>
          </cell>
          <cell r="AJ14">
            <v>159.6</v>
          </cell>
          <cell r="AK14">
            <v>170.6</v>
          </cell>
          <cell r="AL14">
            <v>170.8</v>
          </cell>
          <cell r="AM14">
            <v>170.8</v>
          </cell>
          <cell r="AN14">
            <v>170.8</v>
          </cell>
          <cell r="AO14">
            <v>170.8</v>
          </cell>
          <cell r="AP14">
            <v>-27.369007823009511</v>
          </cell>
          <cell r="AQ14">
            <v>-25.100000000000065</v>
          </cell>
          <cell r="AR14">
            <v>2.3347256419999951</v>
          </cell>
          <cell r="AS14">
            <v>-19.976209819484978</v>
          </cell>
          <cell r="AT14">
            <v>18.36080820747938</v>
          </cell>
          <cell r="AU14">
            <v>6.505736005833711</v>
          </cell>
          <cell r="AV14">
            <v>19.115207132881238</v>
          </cell>
          <cell r="AW14">
            <v>-1.8550813046081487</v>
          </cell>
          <cell r="AX14">
            <v>6.9089527916327143</v>
          </cell>
          <cell r="AY14">
            <v>228.49999999999991</v>
          </cell>
          <cell r="AZ14">
            <v>371.33472564199991</v>
          </cell>
          <cell r="BA14">
            <v>504.55851582251489</v>
          </cell>
          <cell r="BB14">
            <v>682.51932402999432</v>
          </cell>
          <cell r="BC14">
            <v>848.62506003582803</v>
          </cell>
          <cell r="BD14">
            <v>1038.3402671687093</v>
          </cell>
          <cell r="BE14">
            <v>1207.2851858641011</v>
          </cell>
          <cell r="BF14">
            <v>1384.9941386557339</v>
          </cell>
          <cell r="BG14">
            <v>1579.8022675161274</v>
          </cell>
          <cell r="BH14">
            <v>280.96900782300952</v>
          </cell>
          <cell r="BI14">
            <v>421.46900782300952</v>
          </cell>
          <cell r="BJ14">
            <v>574.66900782300945</v>
          </cell>
          <cell r="BK14">
            <v>734.26900782300947</v>
          </cell>
          <cell r="BL14">
            <v>893.8690078230095</v>
          </cell>
          <cell r="BM14">
            <v>1064.4690078230094</v>
          </cell>
          <cell r="BN14">
            <v>1235.2690078230094</v>
          </cell>
          <cell r="BO14">
            <v>1406.0690078230093</v>
          </cell>
          <cell r="BP14">
            <v>1576.8690078230093</v>
          </cell>
          <cell r="BQ14">
            <v>-52.469007823009605</v>
          </cell>
          <cell r="BR14">
            <v>-50.13428218100961</v>
          </cell>
          <cell r="BS14">
            <v>-70.11049200049456</v>
          </cell>
          <cell r="BT14">
            <v>-51.749683793015151</v>
          </cell>
          <cell r="BU14">
            <v>-45.243947787181469</v>
          </cell>
          <cell r="BV14">
            <v>-26.128740654300145</v>
          </cell>
          <cell r="BW14">
            <v>-27.983821958908266</v>
          </cell>
          <cell r="BX14">
            <v>-21.074869167275438</v>
          </cell>
          <cell r="BY14">
            <v>2.9332596931180888</v>
          </cell>
          <cell r="BZ14">
            <v>124.9</v>
          </cell>
          <cell r="CA14">
            <v>127.649</v>
          </cell>
          <cell r="CB14">
            <v>125.8</v>
          </cell>
          <cell r="CC14">
            <v>371.33472564199991</v>
          </cell>
          <cell r="CD14">
            <v>378.34899999999999</v>
          </cell>
          <cell r="CE14">
            <v>-7.0142743580000797</v>
          </cell>
          <cell r="CF14">
            <v>-1.8539164522702767</v>
          </cell>
        </row>
        <row r="15">
          <cell r="L15">
            <v>790.43349999999998</v>
          </cell>
          <cell r="N15">
            <v>790.43349999999998</v>
          </cell>
          <cell r="Q15">
            <v>48.755678719580004</v>
          </cell>
          <cell r="R15">
            <v>61.927547688800004</v>
          </cell>
          <cell r="S15">
            <v>56.177978153059996</v>
          </cell>
          <cell r="T15">
            <v>65.378911245259999</v>
          </cell>
          <cell r="U15">
            <v>60.214436816019997</v>
          </cell>
          <cell r="V15">
            <v>49.163226856559994</v>
          </cell>
          <cell r="W15">
            <v>38.87063087264</v>
          </cell>
          <cell r="X15">
            <v>45.708496023000002</v>
          </cell>
          <cell r="Y15">
            <v>45.870645472</v>
          </cell>
          <cell r="Z15">
            <v>50.682198984188432</v>
          </cell>
          <cell r="AA15">
            <v>634.42619069857847</v>
          </cell>
          <cell r="AB15">
            <v>0.73449525917993053</v>
          </cell>
          <cell r="AC15" t="str">
            <v xml:space="preserve"> </v>
          </cell>
          <cell r="AD15">
            <v>0.73449525917993053</v>
          </cell>
          <cell r="AE15">
            <v>60.442500000000003</v>
          </cell>
          <cell r="AF15">
            <v>60.4</v>
          </cell>
          <cell r="AG15">
            <v>60.4</v>
          </cell>
          <cell r="AH15">
            <v>67.674722222222201</v>
          </cell>
          <cell r="AI15">
            <v>68.014937910197958</v>
          </cell>
          <cell r="AJ15">
            <v>68.014937910197958</v>
          </cell>
          <cell r="AK15">
            <v>67.71493791019796</v>
          </cell>
          <cell r="AL15">
            <v>67.989937910197952</v>
          </cell>
          <cell r="AM15">
            <v>67.989937910197952</v>
          </cell>
          <cell r="AN15">
            <v>67.989937910197952</v>
          </cell>
          <cell r="AO15">
            <v>67.989937910197952</v>
          </cell>
          <cell r="AP15">
            <v>-4.2526461975098897</v>
          </cell>
          <cell r="AQ15">
            <v>-4.913413935020003</v>
          </cell>
          <cell r="AR15">
            <v>-11.644321280419994</v>
          </cell>
          <cell r="AS15">
            <v>-5.7471745334221964</v>
          </cell>
          <cell r="AT15">
            <v>-11.836959757137961</v>
          </cell>
          <cell r="AU15">
            <v>-2.6360266649379582</v>
          </cell>
          <cell r="AV15">
            <v>-7.5005010941779631</v>
          </cell>
          <cell r="AW15">
            <v>-18.826711053637958</v>
          </cell>
          <cell r="AX15">
            <v>-29.119307037557952</v>
          </cell>
          <cell r="AY15">
            <v>111.67643986747011</v>
          </cell>
          <cell r="AZ15">
            <v>160.43211858705013</v>
          </cell>
          <cell r="BA15">
            <v>222.35966627585015</v>
          </cell>
          <cell r="BB15">
            <v>278.53764442891014</v>
          </cell>
          <cell r="BC15">
            <v>343.91655567417013</v>
          </cell>
          <cell r="BD15">
            <v>404.13099249019012</v>
          </cell>
          <cell r="BE15">
            <v>453.29421934675014</v>
          </cell>
          <cell r="BF15">
            <v>492.16485021939013</v>
          </cell>
          <cell r="BG15">
            <v>537.87334624239008</v>
          </cell>
          <cell r="BH15">
            <v>120.8425</v>
          </cell>
          <cell r="BI15">
            <v>181.24250000000001</v>
          </cell>
          <cell r="BJ15">
            <v>248.91722222222222</v>
          </cell>
          <cell r="BK15">
            <v>316.93216013242017</v>
          </cell>
          <cell r="BL15">
            <v>384.94709804261811</v>
          </cell>
          <cell r="BM15">
            <v>452.66203595281604</v>
          </cell>
          <cell r="BN15">
            <v>520.65197386301395</v>
          </cell>
          <cell r="BO15">
            <v>588.64191177321186</v>
          </cell>
          <cell r="BP15">
            <v>656.63184968340977</v>
          </cell>
          <cell r="BQ15">
            <v>-9.1660601325298927</v>
          </cell>
          <cell r="BR15">
            <v>-20.81038141294988</v>
          </cell>
          <cell r="BS15">
            <v>-26.557555946372077</v>
          </cell>
          <cell r="BT15">
            <v>-38.394515703510024</v>
          </cell>
          <cell r="BU15">
            <v>-41.030542368447982</v>
          </cell>
          <cell r="BV15">
            <v>-48.531043462625917</v>
          </cell>
          <cell r="BW15">
            <v>-67.35775451626381</v>
          </cell>
          <cell r="BX15">
            <v>-96.477061553821727</v>
          </cell>
          <cell r="BY15">
            <v>-118.75850344101968</v>
          </cell>
          <cell r="BZ15">
            <v>47.09</v>
          </cell>
          <cell r="CA15">
            <v>49.25</v>
          </cell>
          <cell r="CB15">
            <v>42.348999999999997</v>
          </cell>
          <cell r="CC15">
            <v>160.43211858705013</v>
          </cell>
          <cell r="CD15">
            <v>138.68899999999999</v>
          </cell>
          <cell r="CE15">
            <v>21.743118587050134</v>
          </cell>
          <cell r="CF15">
            <v>15.677608596968851</v>
          </cell>
        </row>
        <row r="16">
          <cell r="L16">
            <v>17.53</v>
          </cell>
          <cell r="N16">
            <v>17.53</v>
          </cell>
          <cell r="Q16">
            <v>1.0177726054700003</v>
          </cell>
          <cell r="R16">
            <v>1.2982629337499993</v>
          </cell>
          <cell r="S16">
            <v>1.6454882013199992</v>
          </cell>
          <cell r="T16">
            <v>1.2337663840899999</v>
          </cell>
          <cell r="U16">
            <v>1.6918586908800002</v>
          </cell>
          <cell r="V16">
            <v>2.1747027288200016</v>
          </cell>
          <cell r="W16">
            <v>1.6216783936999981</v>
          </cell>
          <cell r="X16">
            <v>1.5270022994900003</v>
          </cell>
          <cell r="Y16">
            <v>1.519413526719994</v>
          </cell>
          <cell r="Z16">
            <v>-3.3399999999872421E-4</v>
          </cell>
          <cell r="AA16">
            <v>17.118780173479994</v>
          </cell>
          <cell r="AB16">
            <v>1.6289418266589386E-2</v>
          </cell>
          <cell r="AC16" t="str">
            <v xml:space="preserve"> </v>
          </cell>
          <cell r="AD16">
            <v>1.6289418266589386E-2</v>
          </cell>
          <cell r="AE16">
            <v>1</v>
          </cell>
          <cell r="AF16">
            <v>1.67</v>
          </cell>
          <cell r="AG16">
            <v>12.07</v>
          </cell>
          <cell r="AH16">
            <v>15.57</v>
          </cell>
          <cell r="AI16">
            <v>16.960999999999999</v>
          </cell>
          <cell r="AJ16">
            <v>18.37</v>
          </cell>
          <cell r="AK16">
            <v>16.878357587308294</v>
          </cell>
          <cell r="AL16">
            <v>14.648044942680542</v>
          </cell>
          <cell r="AM16">
            <v>17.761343497732124</v>
          </cell>
          <cell r="AN16">
            <v>18.415095593173149</v>
          </cell>
          <cell r="AO16">
            <v>15.432507826418014</v>
          </cell>
          <cell r="AP16">
            <v>0.43595249885999721</v>
          </cell>
          <cell r="AQ16">
            <v>0.28321591038000271</v>
          </cell>
          <cell r="AR16">
            <v>-11.05222739453</v>
          </cell>
          <cell r="AS16">
            <v>-14.271737066250001</v>
          </cell>
          <cell r="AT16">
            <v>-15.315511798679999</v>
          </cell>
          <cell r="AU16">
            <v>-17.136233615910001</v>
          </cell>
          <cell r="AV16">
            <v>-15.186498896428294</v>
          </cell>
          <cell r="AW16">
            <v>-12.473342213860541</v>
          </cell>
          <cell r="AX16">
            <v>-16.139665104032126</v>
          </cell>
          <cell r="AY16">
            <v>3.3891684092399998</v>
          </cell>
          <cell r="AZ16">
            <v>4.4069410147100001</v>
          </cell>
          <cell r="BA16">
            <v>5.7052039484599995</v>
          </cell>
          <cell r="BB16">
            <v>7.3506921497799986</v>
          </cell>
          <cell r="BC16">
            <v>8.5844585338699986</v>
          </cell>
          <cell r="BD16">
            <v>10.276317224749999</v>
          </cell>
          <cell r="BE16">
            <v>12.45101995357</v>
          </cell>
          <cell r="BF16">
            <v>14.072698347269998</v>
          </cell>
          <cell r="BG16">
            <v>15.599700646759999</v>
          </cell>
          <cell r="BH16">
            <v>2.67</v>
          </cell>
          <cell r="BI16">
            <v>14.74</v>
          </cell>
          <cell r="BJ16">
            <v>30.310000000000002</v>
          </cell>
          <cell r="BK16">
            <v>47.271000000000001</v>
          </cell>
          <cell r="BL16">
            <v>65.641000000000005</v>
          </cell>
          <cell r="BM16">
            <v>82.519357587308292</v>
          </cell>
          <cell r="BN16">
            <v>97.167402529988834</v>
          </cell>
          <cell r="BO16">
            <v>114.92874602772096</v>
          </cell>
          <cell r="BP16">
            <v>133.34384162089412</v>
          </cell>
          <cell r="BQ16">
            <v>0.71916840923999992</v>
          </cell>
          <cell r="BR16">
            <v>-10.33305898529</v>
          </cell>
          <cell r="BS16">
            <v>-24.604796051540003</v>
          </cell>
          <cell r="BT16">
            <v>-39.920307850219999</v>
          </cell>
          <cell r="BU16">
            <v>-57.056541466130007</v>
          </cell>
          <cell r="BV16">
            <v>-72.24304036255829</v>
          </cell>
          <cell r="BW16">
            <v>-84.716382576418837</v>
          </cell>
          <cell r="BX16">
            <v>-100.85604768045096</v>
          </cell>
          <cell r="BY16">
            <v>-117.74414097413413</v>
          </cell>
          <cell r="BZ16">
            <v>1.7</v>
          </cell>
          <cell r="CA16">
            <v>2.1638999999999999</v>
          </cell>
          <cell r="CB16">
            <v>1.3045</v>
          </cell>
          <cell r="CC16">
            <v>4.4069410147100001</v>
          </cell>
          <cell r="CD16">
            <v>5.1684000000000001</v>
          </cell>
          <cell r="CE16">
            <v>-0.76145898529</v>
          </cell>
          <cell r="CF16">
            <v>-14.732973169452823</v>
          </cell>
        </row>
        <row r="17">
          <cell r="L17">
            <v>36</v>
          </cell>
          <cell r="M17">
            <v>0</v>
          </cell>
          <cell r="N17">
            <v>36</v>
          </cell>
          <cell r="Q17">
            <v>26.3</v>
          </cell>
          <cell r="R17">
            <v>16.488442864</v>
          </cell>
          <cell r="S17">
            <v>14.380580665999998</v>
          </cell>
          <cell r="T17">
            <v>2.6394211340000004</v>
          </cell>
          <cell r="U17">
            <v>0.60057041300000003</v>
          </cell>
          <cell r="V17">
            <v>1.036056863</v>
          </cell>
          <cell r="W17">
            <v>0.37276778499999996</v>
          </cell>
          <cell r="X17">
            <v>0.41796588399999995</v>
          </cell>
          <cell r="Y17">
            <v>0.37255316999999993</v>
          </cell>
          <cell r="Z17">
            <v>0</v>
          </cell>
          <cell r="AA17">
            <v>74.364814778999985</v>
          </cell>
          <cell r="AB17">
            <v>3.3452313610793948E-2</v>
          </cell>
          <cell r="AC17">
            <v>0</v>
          </cell>
          <cell r="AD17">
            <v>3.3452313610793948E-2</v>
          </cell>
          <cell r="AE17">
            <v>0</v>
          </cell>
          <cell r="AF17">
            <v>0</v>
          </cell>
          <cell r="AG17">
            <v>0</v>
          </cell>
          <cell r="AH17">
            <v>0</v>
          </cell>
          <cell r="AI17">
            <v>0</v>
          </cell>
          <cell r="AJ17">
            <v>0</v>
          </cell>
          <cell r="AK17">
            <v>0</v>
          </cell>
          <cell r="AL17">
            <v>0</v>
          </cell>
          <cell r="AM17">
            <v>0</v>
          </cell>
          <cell r="AN17">
            <v>0</v>
          </cell>
          <cell r="AO17">
            <v>0</v>
          </cell>
          <cell r="AP17">
            <v>0</v>
          </cell>
          <cell r="AQ17">
            <v>11.756456</v>
          </cell>
          <cell r="AR17">
            <v>26.3</v>
          </cell>
          <cell r="AS17">
            <v>16.488442864</v>
          </cell>
          <cell r="AT17">
            <v>14.380580665999998</v>
          </cell>
          <cell r="AU17">
            <v>2.6394211340000004</v>
          </cell>
          <cell r="AV17">
            <v>0.60057041300000003</v>
          </cell>
          <cell r="AW17">
            <v>1.036056863</v>
          </cell>
          <cell r="AX17">
            <v>0.37276778499999996</v>
          </cell>
          <cell r="AY17">
            <v>11.756456</v>
          </cell>
          <cell r="AZ17">
            <v>38.056455999999997</v>
          </cell>
          <cell r="BA17">
            <v>54.544898863999997</v>
          </cell>
          <cell r="BB17">
            <v>68.92547952999999</v>
          </cell>
          <cell r="BC17">
            <v>71.564900663999993</v>
          </cell>
          <cell r="BD17">
            <v>72.165471076999992</v>
          </cell>
          <cell r="BE17">
            <v>73.201527939999991</v>
          </cell>
          <cell r="BF17">
            <v>73.574295724999985</v>
          </cell>
          <cell r="BG17">
            <v>73.992261608999982</v>
          </cell>
          <cell r="BH17">
            <v>0</v>
          </cell>
          <cell r="BI17">
            <v>0</v>
          </cell>
          <cell r="BJ17">
            <v>0</v>
          </cell>
          <cell r="BK17">
            <v>0</v>
          </cell>
          <cell r="BL17">
            <v>0</v>
          </cell>
          <cell r="BM17">
            <v>0</v>
          </cell>
          <cell r="BN17">
            <v>0</v>
          </cell>
          <cell r="BO17">
            <v>0</v>
          </cell>
          <cell r="BP17">
            <v>0</v>
          </cell>
          <cell r="BQ17">
            <v>11.756456</v>
          </cell>
          <cell r="BR17">
            <v>38.056455999999997</v>
          </cell>
          <cell r="BS17">
            <v>54.544898863999997</v>
          </cell>
          <cell r="BT17">
            <v>68.92547952999999</v>
          </cell>
          <cell r="BU17">
            <v>71.564900663999993</v>
          </cell>
          <cell r="BV17">
            <v>72.165471076999992</v>
          </cell>
          <cell r="BW17">
            <v>73.201527939999991</v>
          </cell>
          <cell r="BX17">
            <v>73.574295724999985</v>
          </cell>
          <cell r="BY17">
            <v>73.992261608999982</v>
          </cell>
          <cell r="BZ17">
            <v>0</v>
          </cell>
          <cell r="CA17">
            <v>0</v>
          </cell>
          <cell r="CB17">
            <v>0</v>
          </cell>
          <cell r="CC17">
            <v>38.056455999999997</v>
          </cell>
          <cell r="CD17">
            <v>0</v>
          </cell>
          <cell r="CE17">
            <v>38.056455999999997</v>
          </cell>
          <cell r="CF17" t="str">
            <v xml:space="preserve">n.a. </v>
          </cell>
        </row>
        <row r="18">
          <cell r="L18">
            <v>36</v>
          </cell>
          <cell r="M18">
            <v>0</v>
          </cell>
          <cell r="N18">
            <v>36</v>
          </cell>
          <cell r="Q18">
            <v>26.3</v>
          </cell>
          <cell r="R18">
            <v>16.488442864</v>
          </cell>
          <cell r="S18">
            <v>14.380580665999998</v>
          </cell>
          <cell r="T18">
            <v>2.6394211340000004</v>
          </cell>
          <cell r="U18">
            <v>0.60057041300000003</v>
          </cell>
          <cell r="V18">
            <v>1.036056863</v>
          </cell>
          <cell r="W18">
            <v>0.37276778499999996</v>
          </cell>
          <cell r="X18">
            <v>0.41796588399999995</v>
          </cell>
          <cell r="Y18">
            <v>0.37255316999999993</v>
          </cell>
          <cell r="Z18">
            <v>0</v>
          </cell>
          <cell r="AA18">
            <v>74.364814778999985</v>
          </cell>
          <cell r="AB18">
            <v>3.3452313610793948E-2</v>
          </cell>
          <cell r="AC18" t="str">
            <v xml:space="preserve"> </v>
          </cell>
          <cell r="AD18">
            <v>3.3452313610793948E-2</v>
          </cell>
          <cell r="AE18">
            <v>0</v>
          </cell>
          <cell r="AF18">
            <v>0</v>
          </cell>
          <cell r="AG18">
            <v>0</v>
          </cell>
          <cell r="AH18">
            <v>0</v>
          </cell>
          <cell r="AI18">
            <v>0</v>
          </cell>
          <cell r="AJ18">
            <v>0</v>
          </cell>
          <cell r="AK18">
            <v>0</v>
          </cell>
          <cell r="AL18">
            <v>0</v>
          </cell>
          <cell r="AM18">
            <v>0</v>
          </cell>
          <cell r="AN18">
            <v>0</v>
          </cell>
          <cell r="AO18">
            <v>0</v>
          </cell>
          <cell r="AP18">
            <v>0</v>
          </cell>
          <cell r="AQ18">
            <v>11.756456</v>
          </cell>
          <cell r="AR18">
            <v>26.3</v>
          </cell>
          <cell r="AS18">
            <v>16.488442864</v>
          </cell>
          <cell r="AT18">
            <v>14.380580665999998</v>
          </cell>
          <cell r="AU18">
            <v>2.6394211340000004</v>
          </cell>
          <cell r="AV18">
            <v>0.60057041300000003</v>
          </cell>
          <cell r="AW18">
            <v>1.036056863</v>
          </cell>
          <cell r="AX18">
            <v>0.37276778499999996</v>
          </cell>
          <cell r="AY18">
            <v>11.756456</v>
          </cell>
          <cell r="AZ18">
            <v>38.056455999999997</v>
          </cell>
          <cell r="BA18">
            <v>54.544898863999997</v>
          </cell>
          <cell r="BB18">
            <v>68.92547952999999</v>
          </cell>
          <cell r="BC18">
            <v>71.564900663999993</v>
          </cell>
          <cell r="BD18">
            <v>72.165471076999992</v>
          </cell>
          <cell r="BE18">
            <v>73.201527939999991</v>
          </cell>
          <cell r="BF18">
            <v>73.574295724999985</v>
          </cell>
          <cell r="BG18">
            <v>73.992261608999982</v>
          </cell>
          <cell r="BI18">
            <v>0</v>
          </cell>
          <cell r="BJ18">
            <v>0</v>
          </cell>
          <cell r="BK18">
            <v>0</v>
          </cell>
          <cell r="BL18">
            <v>0</v>
          </cell>
          <cell r="BM18">
            <v>0</v>
          </cell>
          <cell r="BN18">
            <v>0</v>
          </cell>
          <cell r="BO18">
            <v>0</v>
          </cell>
          <cell r="BP18">
            <v>0</v>
          </cell>
          <cell r="BQ18">
            <v>11.756456</v>
          </cell>
          <cell r="BR18">
            <v>38.056455999999997</v>
          </cell>
          <cell r="BS18">
            <v>54.544898863999997</v>
          </cell>
          <cell r="BT18">
            <v>68.92547952999999</v>
          </cell>
          <cell r="BU18">
            <v>71.564900663999993</v>
          </cell>
          <cell r="BV18">
            <v>72.165471076999992</v>
          </cell>
          <cell r="BW18">
            <v>73.201527939999991</v>
          </cell>
          <cell r="BX18">
            <v>73.574295724999985</v>
          </cell>
          <cell r="BY18">
            <v>73.992261608999982</v>
          </cell>
          <cell r="BZ18">
            <v>0</v>
          </cell>
          <cell r="CA18">
            <v>0</v>
          </cell>
          <cell r="CB18">
            <v>0</v>
          </cell>
          <cell r="CC18">
            <v>38.056455999999997</v>
          </cell>
          <cell r="CD18">
            <v>0</v>
          </cell>
          <cell r="CE18">
            <v>38.056455999999997</v>
          </cell>
          <cell r="CF18" t="str">
            <v xml:space="preserve">n.a. </v>
          </cell>
        </row>
        <row r="19">
          <cell r="L19">
            <v>387.18270000000001</v>
          </cell>
          <cell r="M19">
            <v>0</v>
          </cell>
          <cell r="N19">
            <v>387.18270000000001</v>
          </cell>
          <cell r="Q19">
            <v>35.094471764150001</v>
          </cell>
          <cell r="R19">
            <v>35.14656270695</v>
          </cell>
          <cell r="S19">
            <v>29.180717095710001</v>
          </cell>
          <cell r="T19">
            <v>31.759557582969997</v>
          </cell>
          <cell r="U19">
            <v>26.012900590530002</v>
          </cell>
          <cell r="V19">
            <v>28.550581069179998</v>
          </cell>
          <cell r="W19">
            <v>29.711161721580002</v>
          </cell>
          <cell r="X19">
            <v>29.501093009100003</v>
          </cell>
          <cell r="Y19">
            <v>16.481547299860001</v>
          </cell>
          <cell r="Z19">
            <v>54.881081765122673</v>
          </cell>
          <cell r="AA19">
            <v>407.57820320317273</v>
          </cell>
          <cell r="AB19">
            <v>0.3597821418076097</v>
          </cell>
          <cell r="AC19" t="e">
            <v>#VALUE!</v>
          </cell>
          <cell r="AD19">
            <v>0.3597821418076097</v>
          </cell>
          <cell r="AE19">
            <v>29.198869108833222</v>
          </cell>
          <cell r="AF19">
            <v>28.8</v>
          </cell>
          <cell r="AG19">
            <v>31.3</v>
          </cell>
          <cell r="AH19">
            <v>27.130943987791408</v>
          </cell>
          <cell r="AI19">
            <v>30.444743670989389</v>
          </cell>
          <cell r="AJ19">
            <v>28.784751352719894</v>
          </cell>
          <cell r="AK19">
            <v>31.027972937692418</v>
          </cell>
          <cell r="AL19">
            <v>31.818774086118658</v>
          </cell>
          <cell r="AM19">
            <v>31.975064531434899</v>
          </cell>
          <cell r="AN19">
            <v>40.148619127596049</v>
          </cell>
          <cell r="AO19">
            <v>39.130534348595681</v>
          </cell>
          <cell r="AP19">
            <v>6.3351749155667729</v>
          </cell>
          <cell r="AQ19">
            <v>26.924484573620003</v>
          </cell>
          <cell r="AR19">
            <v>3.7944717641499963</v>
          </cell>
          <cell r="AS19">
            <v>8.0156187191585921</v>
          </cell>
          <cell r="AT19">
            <v>-1.2640265752793898</v>
          </cell>
          <cell r="AU19">
            <v>2.9748062302501026</v>
          </cell>
          <cell r="AV19">
            <v>-5.0150723471624161</v>
          </cell>
          <cell r="AW19">
            <v>-3.2681930169386604</v>
          </cell>
          <cell r="AX19">
            <v>-2.2639028098548977</v>
          </cell>
          <cell r="AY19">
            <v>91.258528598020007</v>
          </cell>
          <cell r="AZ19">
            <v>126.35300036216999</v>
          </cell>
          <cell r="BA19">
            <v>161.49956306912</v>
          </cell>
          <cell r="BB19">
            <v>190.68028016483001</v>
          </cell>
          <cell r="BC19">
            <v>222.43983774780003</v>
          </cell>
          <cell r="BD19">
            <v>357.64563622913556</v>
          </cell>
          <cell r="BE19">
            <v>277.00331940751005</v>
          </cell>
          <cell r="BF19">
            <v>306.71448112909002</v>
          </cell>
          <cell r="BG19">
            <v>336.21557413819005</v>
          </cell>
          <cell r="BH19">
            <v>0</v>
          </cell>
          <cell r="BI19">
            <v>89.29886910883323</v>
          </cell>
          <cell r="BJ19">
            <v>116.42981309662463</v>
          </cell>
          <cell r="BK19">
            <v>146.87455676761402</v>
          </cell>
          <cell r="BL19">
            <v>175.65930812033389</v>
          </cell>
          <cell r="BM19">
            <v>206.68728105802634</v>
          </cell>
          <cell r="BN19">
            <v>238.50605514414499</v>
          </cell>
          <cell r="BO19">
            <v>270.48111967557992</v>
          </cell>
          <cell r="BP19">
            <v>310.629738803176</v>
          </cell>
          <cell r="BQ19">
            <v>91.258528598020007</v>
          </cell>
          <cell r="BR19">
            <v>37.05413125333677</v>
          </cell>
          <cell r="BS19">
            <v>45.069749972495373</v>
          </cell>
          <cell r="BT19">
            <v>43.805723397215992</v>
          </cell>
          <cell r="BU19">
            <v>46.780529627466109</v>
          </cell>
          <cell r="BV19">
            <v>41.765457280303671</v>
          </cell>
          <cell r="BW19">
            <v>38.497264263365032</v>
          </cell>
          <cell r="BX19">
            <v>36.233361453510128</v>
          </cell>
          <cell r="BY19">
            <v>25.585835335014067</v>
          </cell>
          <cell r="BZ19">
            <v>24.199999999999996</v>
          </cell>
          <cell r="CA19">
            <v>15.7</v>
          </cell>
          <cell r="CB19">
            <v>23.898</v>
          </cell>
          <cell r="CC19">
            <v>126.35300036216999</v>
          </cell>
          <cell r="CD19">
            <v>63.797999999999995</v>
          </cell>
          <cell r="CE19">
            <v>62.555000362169999</v>
          </cell>
          <cell r="CF19">
            <v>98.051663629220357</v>
          </cell>
        </row>
        <row r="20">
          <cell r="L20">
            <v>334.5376</v>
          </cell>
          <cell r="N20">
            <v>334.5376</v>
          </cell>
          <cell r="Q20">
            <v>22.9039720259</v>
          </cell>
          <cell r="R20">
            <v>25.0219692973</v>
          </cell>
          <cell r="S20">
            <v>21.114573597</v>
          </cell>
          <cell r="T20">
            <v>20.491068197259999</v>
          </cell>
          <cell r="U20">
            <v>18.793302554930001</v>
          </cell>
          <cell r="V20">
            <v>20.673125192440001</v>
          </cell>
          <cell r="W20">
            <v>21.788663787080001</v>
          </cell>
          <cell r="X20">
            <v>23.042011341850003</v>
          </cell>
          <cell r="Y20">
            <v>10.44828470136</v>
          </cell>
          <cell r="Z20">
            <v>47.236163857398111</v>
          </cell>
          <cell r="AA20">
            <v>281.14187918592813</v>
          </cell>
          <cell r="AB20">
            <v>0.31086268638339837</v>
          </cell>
          <cell r="AC20" t="str">
            <v xml:space="preserve"> </v>
          </cell>
          <cell r="AD20">
            <v>0.31086268638339837</v>
          </cell>
          <cell r="AE20">
            <v>22</v>
          </cell>
          <cell r="AF20">
            <v>22</v>
          </cell>
          <cell r="AG20">
            <v>22</v>
          </cell>
          <cell r="AH20">
            <v>23</v>
          </cell>
          <cell r="AI20">
            <v>26.92924657871426</v>
          </cell>
          <cell r="AJ20">
            <v>26.854149303394049</v>
          </cell>
          <cell r="AK20">
            <v>26.855239421008392</v>
          </cell>
          <cell r="AL20">
            <v>29.218076853133606</v>
          </cell>
          <cell r="AM20">
            <v>30.998947736553696</v>
          </cell>
          <cell r="AN20">
            <v>33.079835667980184</v>
          </cell>
          <cell r="AO20">
            <v>33.098148150243816</v>
          </cell>
          <cell r="AP20">
            <v>0.79152494470999457</v>
          </cell>
          <cell r="AQ20">
            <v>4.8372196887000065</v>
          </cell>
          <cell r="AR20">
            <v>0.90397202589999992</v>
          </cell>
          <cell r="AS20">
            <v>2.0219692973000001</v>
          </cell>
          <cell r="AT20">
            <v>-5.8146729817142599</v>
          </cell>
          <cell r="AU20">
            <v>-6.3630811061340502</v>
          </cell>
          <cell r="AV20">
            <v>-8.0619368660783906</v>
          </cell>
          <cell r="AW20">
            <v>-8.5449516606936058</v>
          </cell>
          <cell r="AX20">
            <v>-9.2102839494736948</v>
          </cell>
          <cell r="AY20">
            <v>49.628744633410001</v>
          </cell>
          <cell r="AZ20">
            <v>72.532716659309997</v>
          </cell>
          <cell r="BA20">
            <v>97.554685956610001</v>
          </cell>
          <cell r="BB20">
            <v>118.66925955361</v>
          </cell>
          <cell r="BC20">
            <v>139.16032775087001</v>
          </cell>
          <cell r="BD20">
            <v>157.9536303058</v>
          </cell>
          <cell r="BE20">
            <v>178.62675549824002</v>
          </cell>
          <cell r="BF20">
            <v>200.41541928532001</v>
          </cell>
          <cell r="BG20">
            <v>223.45743062717003</v>
          </cell>
          <cell r="BI20">
            <v>66</v>
          </cell>
          <cell r="BJ20">
            <v>89</v>
          </cell>
          <cell r="BK20">
            <v>115.92924657871426</v>
          </cell>
          <cell r="BL20">
            <v>142.78339588210829</v>
          </cell>
          <cell r="BM20">
            <v>169.6386353031167</v>
          </cell>
          <cell r="BN20">
            <v>198.8567121562503</v>
          </cell>
          <cell r="BO20">
            <v>229.855659892804</v>
          </cell>
          <cell r="BP20">
            <v>262.9354955607842</v>
          </cell>
          <cell r="BQ20">
            <v>49.628744633410001</v>
          </cell>
          <cell r="BR20">
            <v>6.5327166593099975</v>
          </cell>
          <cell r="BS20">
            <v>8.5546859566100011</v>
          </cell>
          <cell r="BT20">
            <v>2.7400129748957482</v>
          </cell>
          <cell r="BU20">
            <v>-3.6230681312382842</v>
          </cell>
          <cell r="BV20">
            <v>-11.685004997316696</v>
          </cell>
          <cell r="BW20">
            <v>-20.229956658010281</v>
          </cell>
          <cell r="BX20">
            <v>-29.440240607483986</v>
          </cell>
          <cell r="BY20">
            <v>-39.478064933614178</v>
          </cell>
          <cell r="BZ20">
            <v>16.5</v>
          </cell>
          <cell r="CA20">
            <v>10.1</v>
          </cell>
          <cell r="CB20">
            <v>18</v>
          </cell>
          <cell r="CC20">
            <v>72.532716659309997</v>
          </cell>
          <cell r="CD20">
            <v>44.6</v>
          </cell>
          <cell r="CE20">
            <v>27.932716659309996</v>
          </cell>
          <cell r="CF20">
            <v>62.629409550022409</v>
          </cell>
        </row>
        <row r="21">
          <cell r="L21">
            <v>146.351258</v>
          </cell>
          <cell r="N21">
            <v>146.351258</v>
          </cell>
          <cell r="Q21">
            <v>0</v>
          </cell>
          <cell r="R21">
            <v>0</v>
          </cell>
          <cell r="S21">
            <v>0</v>
          </cell>
          <cell r="T21">
            <v>0</v>
          </cell>
          <cell r="U21">
            <v>109.19289789080555</v>
          </cell>
          <cell r="V21">
            <v>0</v>
          </cell>
          <cell r="W21">
            <v>0</v>
          </cell>
          <cell r="X21">
            <v>0</v>
          </cell>
          <cell r="Y21">
            <v>31.230465983199998</v>
          </cell>
          <cell r="Z21">
            <v>7.9070483567900007</v>
          </cell>
          <cell r="AA21">
            <v>148.33041223079556</v>
          </cell>
          <cell r="AB21">
            <v>0.13599411610972822</v>
          </cell>
          <cell r="AC21" t="str">
            <v xml:space="preserve"> </v>
          </cell>
          <cell r="AD21">
            <v>0.13599411610972822</v>
          </cell>
          <cell r="AE21">
            <v>0</v>
          </cell>
          <cell r="AF21">
            <v>0</v>
          </cell>
          <cell r="AG21">
            <v>0</v>
          </cell>
          <cell r="AH21">
            <v>0</v>
          </cell>
          <cell r="AI21">
            <v>0</v>
          </cell>
          <cell r="AJ21">
            <v>0</v>
          </cell>
          <cell r="AK21">
            <v>111.04121000000001</v>
          </cell>
          <cell r="AL21">
            <v>0</v>
          </cell>
          <cell r="AM21">
            <v>0</v>
          </cell>
          <cell r="AN21">
            <v>0</v>
          </cell>
          <cell r="AO21">
            <v>35.310048000000002</v>
          </cell>
          <cell r="AP21">
            <v>0</v>
          </cell>
          <cell r="AQ21">
            <v>0</v>
          </cell>
          <cell r="AR21">
            <v>0</v>
          </cell>
          <cell r="AS21">
            <v>0</v>
          </cell>
          <cell r="AT21">
            <v>0</v>
          </cell>
          <cell r="AU21">
            <v>0</v>
          </cell>
          <cell r="AV21">
            <v>-1.8483121091944525</v>
          </cell>
          <cell r="AW21">
            <v>0</v>
          </cell>
          <cell r="AX21">
            <v>0</v>
          </cell>
          <cell r="AY21">
            <v>0</v>
          </cell>
          <cell r="AZ21">
            <v>0</v>
          </cell>
          <cell r="BA21">
            <v>0</v>
          </cell>
          <cell r="BB21">
            <v>0</v>
          </cell>
          <cell r="BC21">
            <v>0</v>
          </cell>
          <cell r="BD21">
            <v>109.19289789080555</v>
          </cell>
          <cell r="BE21">
            <v>109.19289789080555</v>
          </cell>
          <cell r="BF21">
            <v>109.19289789080555</v>
          </cell>
          <cell r="BG21">
            <v>109.19289789080555</v>
          </cell>
          <cell r="BH21">
            <v>0</v>
          </cell>
          <cell r="BI21">
            <v>0</v>
          </cell>
          <cell r="BJ21">
            <v>0</v>
          </cell>
          <cell r="BK21">
            <v>0</v>
          </cell>
          <cell r="BL21">
            <v>0</v>
          </cell>
          <cell r="BM21">
            <v>111.04121000000001</v>
          </cell>
          <cell r="BN21">
            <v>111.04121000000001</v>
          </cell>
          <cell r="BO21">
            <v>111.04121000000001</v>
          </cell>
          <cell r="BP21">
            <v>111.04121000000001</v>
          </cell>
          <cell r="BQ21">
            <v>0</v>
          </cell>
          <cell r="BR21">
            <v>0</v>
          </cell>
          <cell r="BS21">
            <v>0</v>
          </cell>
          <cell r="BT21">
            <v>0</v>
          </cell>
          <cell r="BU21">
            <v>0</v>
          </cell>
          <cell r="BV21">
            <v>-1.8483121091944525</v>
          </cell>
          <cell r="BW21">
            <v>-1.8483121091944525</v>
          </cell>
          <cell r="BX21">
            <v>-1.8483121091944525</v>
          </cell>
          <cell r="BY21">
            <v>-1.8483121091944525</v>
          </cell>
          <cell r="CC21">
            <v>0</v>
          </cell>
          <cell r="CD21">
            <v>0</v>
          </cell>
          <cell r="CE21">
            <v>0</v>
          </cell>
          <cell r="CF21" t="str">
            <v xml:space="preserve">n.a. </v>
          </cell>
        </row>
        <row r="22">
          <cell r="L22">
            <v>52.645099999999999</v>
          </cell>
          <cell r="N22">
            <v>52.645099999999999</v>
          </cell>
          <cell r="Q22">
            <v>12.190499738249997</v>
          </cell>
          <cell r="R22">
            <v>10.12459340965</v>
          </cell>
          <cell r="S22">
            <v>8.0661434987099998</v>
          </cell>
          <cell r="T22">
            <v>11.26848938571</v>
          </cell>
          <cell r="U22">
            <v>7.2195980356000007</v>
          </cell>
          <cell r="V22">
            <v>7.8774558767399991</v>
          </cell>
          <cell r="W22">
            <v>7.9224979344999999</v>
          </cell>
          <cell r="X22">
            <v>6.4590816672500004</v>
          </cell>
          <cell r="Y22">
            <v>6.0332625985000004</v>
          </cell>
          <cell r="Z22">
            <v>7.6449179077245635</v>
          </cell>
          <cell r="AA22">
            <v>126.43632401724457</v>
          </cell>
          <cell r="AB22">
            <v>4.8919455424211347E-2</v>
          </cell>
          <cell r="AC22" t="str">
            <v xml:space="preserve"> </v>
          </cell>
          <cell r="AD22">
            <v>4.8919455424211347E-2</v>
          </cell>
          <cell r="AE22">
            <v>7.19886910883322</v>
          </cell>
          <cell r="AF22">
            <v>6.8000000000000007</v>
          </cell>
          <cell r="AG22">
            <v>9.3000000000000007</v>
          </cell>
          <cell r="AH22">
            <v>4.1309439877914071</v>
          </cell>
          <cell r="AI22">
            <v>3.5154970922751296</v>
          </cell>
          <cell r="AJ22">
            <v>1.9306020493258464</v>
          </cell>
          <cell r="AK22">
            <v>4.1727335166840263</v>
          </cell>
          <cell r="AL22">
            <v>2.6006972329850533</v>
          </cell>
          <cell r="AM22">
            <v>0.97611679488120406</v>
          </cell>
          <cell r="AN22">
            <v>7.0687834596158625</v>
          </cell>
          <cell r="AO22">
            <v>6.0323861983518672</v>
          </cell>
          <cell r="AP22">
            <v>5.5436499708567784</v>
          </cell>
          <cell r="AQ22">
            <v>22.087264884919996</v>
          </cell>
          <cell r="AR22">
            <v>2.8904997382499964</v>
          </cell>
          <cell r="AS22">
            <v>5.993649421858593</v>
          </cell>
          <cell r="AT22">
            <v>4.5506464064348702</v>
          </cell>
          <cell r="AU22">
            <v>9.3378873363841528</v>
          </cell>
          <cell r="AV22">
            <v>3.0468645189159744</v>
          </cell>
          <cell r="AW22">
            <v>5.2767586437549454</v>
          </cell>
          <cell r="AX22">
            <v>6.9463811396187962</v>
          </cell>
          <cell r="AY22">
            <v>41.629783964609999</v>
          </cell>
          <cell r="AZ22">
            <v>53.820283702859996</v>
          </cell>
          <cell r="BA22">
            <v>63.94487711251</v>
          </cell>
          <cell r="BB22">
            <v>72.011020611220005</v>
          </cell>
          <cell r="BC22">
            <v>83.279509996930003</v>
          </cell>
          <cell r="BD22">
            <v>90.499108032530003</v>
          </cell>
          <cell r="BE22">
            <v>98.376563909270004</v>
          </cell>
          <cell r="BF22">
            <v>106.29906184377</v>
          </cell>
          <cell r="BG22">
            <v>112.75814351102001</v>
          </cell>
          <cell r="BI22">
            <v>23.298869108833223</v>
          </cell>
          <cell r="BJ22">
            <v>27.429813096624631</v>
          </cell>
          <cell r="BK22">
            <v>30.945310188899761</v>
          </cell>
          <cell r="BL22">
            <v>32.875912238225609</v>
          </cell>
          <cell r="BM22">
            <v>37.048645754909636</v>
          </cell>
          <cell r="BN22">
            <v>39.649342987894691</v>
          </cell>
          <cell r="BO22">
            <v>40.625459782775899</v>
          </cell>
          <cell r="BP22">
            <v>47.694243242391764</v>
          </cell>
          <cell r="BQ22">
            <v>41.629783964609999</v>
          </cell>
          <cell r="BR22">
            <v>30.521414594026773</v>
          </cell>
          <cell r="BS22">
            <v>36.515064015885372</v>
          </cell>
          <cell r="BT22">
            <v>41.065710422320244</v>
          </cell>
          <cell r="BU22">
            <v>50.403597758704393</v>
          </cell>
          <cell r="BV22">
            <v>53.450462277620368</v>
          </cell>
          <cell r="BW22">
            <v>58.727220921375313</v>
          </cell>
          <cell r="BX22">
            <v>65.673602060994114</v>
          </cell>
          <cell r="BY22">
            <v>65.063900268628245</v>
          </cell>
          <cell r="BZ22">
            <v>7.6999999999999957</v>
          </cell>
          <cell r="CA22">
            <v>5.6</v>
          </cell>
          <cell r="CB22">
            <v>5.8979999999999997</v>
          </cell>
          <cell r="CC22">
            <v>53.820283702859996</v>
          </cell>
          <cell r="CD22">
            <v>19.197999999999993</v>
          </cell>
          <cell r="CE22">
            <v>34.622283702860003</v>
          </cell>
          <cell r="CF22">
            <v>180.34318003364942</v>
          </cell>
        </row>
        <row r="23">
          <cell r="L23">
            <v>1674.3179556702951</v>
          </cell>
          <cell r="M23">
            <v>8.8000000000000007</v>
          </cell>
          <cell r="N23">
            <v>1683.117955670295</v>
          </cell>
          <cell r="Q23">
            <v>163.61824812751036</v>
          </cell>
          <cell r="R23">
            <v>61.612279365768785</v>
          </cell>
          <cell r="S23">
            <v>90.096186472955367</v>
          </cell>
          <cell r="T23">
            <v>160.4210803613822</v>
          </cell>
          <cell r="U23">
            <v>297.39152626585241</v>
          </cell>
          <cell r="V23">
            <v>186.98624629550562</v>
          </cell>
          <cell r="W23">
            <v>231.99092437548458</v>
          </cell>
          <cell r="X23">
            <v>65.708967842202497</v>
          </cell>
          <cell r="Y23">
            <v>158.71604268705073</v>
          </cell>
          <cell r="Z23">
            <v>89.273360399922467</v>
          </cell>
          <cell r="AA23">
            <v>1685.5098574418048</v>
          </cell>
          <cell r="AB23">
            <v>1.4198339210365529</v>
          </cell>
          <cell r="AC23" t="e">
            <v>#VALUE!</v>
          </cell>
          <cell r="AD23">
            <v>1.4280111532525248</v>
          </cell>
          <cell r="AE23">
            <v>43.358681283538402</v>
          </cell>
          <cell r="AF23">
            <v>54.703301943100755</v>
          </cell>
          <cell r="AG23">
            <v>206.42999999999998</v>
          </cell>
          <cell r="AH23">
            <v>70.698789840206189</v>
          </cell>
          <cell r="AI23">
            <v>59.375908959537576</v>
          </cell>
          <cell r="AJ23">
            <v>96.220930635838158</v>
          </cell>
          <cell r="AK23">
            <v>335.83759517341042</v>
          </cell>
          <cell r="AL23">
            <v>85.101789017341048</v>
          </cell>
          <cell r="AM23">
            <v>224.30134537572255</v>
          </cell>
          <cell r="AN23">
            <v>94.061628612716802</v>
          </cell>
          <cell r="AO23">
            <v>129.78339337572254</v>
          </cell>
          <cell r="AP23">
            <v>83.805314235128307</v>
          </cell>
          <cell r="AQ23">
            <v>-12.008406786217934</v>
          </cell>
          <cell r="AR23">
            <v>-50.777339729859634</v>
          </cell>
          <cell r="AS23">
            <v>-12.611102625827407</v>
          </cell>
          <cell r="AT23">
            <v>27.177377234257804</v>
          </cell>
          <cell r="AU23">
            <v>59.458325550864039</v>
          </cell>
          <cell r="AV23">
            <v>-38.446068907558015</v>
          </cell>
          <cell r="AW23">
            <v>101.88445727816458</v>
          </cell>
          <cell r="AX23">
            <v>7.6895789997620341</v>
          </cell>
          <cell r="AY23">
            <v>169.85889067554956</v>
          </cell>
          <cell r="AZ23">
            <v>325.51155094568986</v>
          </cell>
          <cell r="BA23">
            <v>383.59923816006869</v>
          </cell>
          <cell r="BB23">
            <v>470.15252435386401</v>
          </cell>
          <cell r="BC23">
            <v>625.83178054056623</v>
          </cell>
          <cell r="BD23">
            <v>811.30850955592302</v>
          </cell>
          <cell r="BE23">
            <v>1104.3753511195941</v>
          </cell>
          <cell r="BF23">
            <v>1327.9476802744889</v>
          </cell>
          <cell r="BG23">
            <v>1393.6566481166917</v>
          </cell>
          <cell r="BH23">
            <v>98.061983226639157</v>
          </cell>
          <cell r="BI23">
            <v>304.49198322663915</v>
          </cell>
          <cell r="BJ23">
            <v>375.19077306684534</v>
          </cell>
          <cell r="BK23">
            <v>434.56668202638292</v>
          </cell>
          <cell r="BL23">
            <v>530.78761266222102</v>
          </cell>
          <cell r="BM23">
            <v>866.62520783563139</v>
          </cell>
          <cell r="BN23">
            <v>951.72699685297243</v>
          </cell>
          <cell r="BO23">
            <v>1176.0283422286952</v>
          </cell>
          <cell r="BP23">
            <v>1270.089970841412</v>
          </cell>
          <cell r="BQ23">
            <v>71.79690744891036</v>
          </cell>
          <cell r="BR23">
            <v>21.019567719050727</v>
          </cell>
          <cell r="BS23">
            <v>8.4084650932233131</v>
          </cell>
          <cell r="BT23">
            <v>35.585842327481132</v>
          </cell>
          <cell r="BU23">
            <v>95.044167878345149</v>
          </cell>
          <cell r="BV23">
            <v>53.876199611097185</v>
          </cell>
          <cell r="BW23">
            <v>152.64835426662171</v>
          </cell>
          <cell r="BX23">
            <v>151.91933804579378</v>
          </cell>
          <cell r="BY23">
            <v>123.5666772752795</v>
          </cell>
          <cell r="BZ23">
            <v>87.848982000000007</v>
          </cell>
          <cell r="CA23">
            <v>68.755261813999994</v>
          </cell>
          <cell r="CB23">
            <v>256.76741800000002</v>
          </cell>
          <cell r="CC23">
            <v>325.51155094568986</v>
          </cell>
          <cell r="CD23">
            <v>413.37166181400005</v>
          </cell>
          <cell r="CE23">
            <v>-87.860110868310187</v>
          </cell>
          <cell r="CF23">
            <v>-21.254507501252849</v>
          </cell>
        </row>
        <row r="24">
          <cell r="L24">
            <v>493.00005823502755</v>
          </cell>
          <cell r="M24">
            <v>8.8000000000000007</v>
          </cell>
          <cell r="N24">
            <v>501.80005823502756</v>
          </cell>
          <cell r="Q24">
            <v>20.389989183469996</v>
          </cell>
          <cell r="R24">
            <v>23.18330702766</v>
          </cell>
          <cell r="S24">
            <v>26.06416653558</v>
          </cell>
          <cell r="T24">
            <v>47.061405926010011</v>
          </cell>
          <cell r="U24">
            <v>30.953203019040004</v>
          </cell>
          <cell r="V24">
            <v>36.708243836569999</v>
          </cell>
          <cell r="W24">
            <v>24.578930537091001</v>
          </cell>
          <cell r="X24">
            <v>18.250467203880003</v>
          </cell>
          <cell r="Y24">
            <v>20.02734643026</v>
          </cell>
          <cell r="Z24">
            <v>54.986501595973827</v>
          </cell>
          <cell r="AA24">
            <v>364.86700234252476</v>
          </cell>
          <cell r="AB24">
            <v>0.45811090439493946</v>
          </cell>
          <cell r="AC24">
            <v>8.1772322159718545E-3</v>
          </cell>
          <cell r="AD24">
            <v>0.46628813661091134</v>
          </cell>
          <cell r="AE24">
            <v>27.7</v>
          </cell>
          <cell r="AF24">
            <v>36</v>
          </cell>
          <cell r="AG24">
            <v>32.700000000000003</v>
          </cell>
          <cell r="AH24">
            <v>24.7</v>
          </cell>
          <cell r="AI24">
            <v>31.9</v>
          </cell>
          <cell r="AJ24">
            <v>52.1</v>
          </cell>
          <cell r="AK24">
            <v>39</v>
          </cell>
          <cell r="AL24">
            <v>43.2</v>
          </cell>
          <cell r="AM24">
            <v>43.2</v>
          </cell>
          <cell r="AN24">
            <v>43.2</v>
          </cell>
          <cell r="AO24">
            <v>43.2</v>
          </cell>
          <cell r="AP24">
            <v>10.564640287859877</v>
          </cell>
          <cell r="AQ24">
            <v>-11.601199240870002</v>
          </cell>
          <cell r="AR24">
            <v>-12.310010816530006</v>
          </cell>
          <cell r="AS24">
            <v>-1.5166929723399996</v>
          </cell>
          <cell r="AT24">
            <v>-5.8358334644199985</v>
          </cell>
          <cell r="AU24">
            <v>-5.0385940739899908</v>
          </cell>
          <cell r="AV24">
            <v>-8.0467969809599964</v>
          </cell>
          <cell r="AW24">
            <v>-6.4917561634300043</v>
          </cell>
          <cell r="AX24">
            <v>-18.621069462909002</v>
          </cell>
          <cell r="AY24">
            <v>62.663441046989874</v>
          </cell>
          <cell r="AZ24">
            <v>83.053430230459867</v>
          </cell>
          <cell r="BA24">
            <v>106.23673725811986</v>
          </cell>
          <cell r="BB24">
            <v>132.30090379369986</v>
          </cell>
          <cell r="BC24">
            <v>179.36230971970986</v>
          </cell>
          <cell r="BD24">
            <v>210.31551273874987</v>
          </cell>
          <cell r="BE24">
            <v>247.02375657531988</v>
          </cell>
          <cell r="BF24">
            <v>271.60268711241088</v>
          </cell>
          <cell r="BG24">
            <v>289.8531543162909</v>
          </cell>
          <cell r="BH24">
            <v>63.7</v>
          </cell>
          <cell r="BI24">
            <v>96.4</v>
          </cell>
          <cell r="BJ24">
            <v>121.10000000000001</v>
          </cell>
          <cell r="BK24">
            <v>153</v>
          </cell>
          <cell r="BL24">
            <v>205.1</v>
          </cell>
          <cell r="BM24">
            <v>244.1</v>
          </cell>
          <cell r="BN24">
            <v>287.3</v>
          </cell>
          <cell r="BO24">
            <v>330.5</v>
          </cell>
          <cell r="BP24">
            <v>373.7</v>
          </cell>
          <cell r="BQ24">
            <v>-1.0365589530101289</v>
          </cell>
          <cell r="BR24">
            <v>-13.346569769540139</v>
          </cell>
          <cell r="BS24">
            <v>-14.863262741880149</v>
          </cell>
          <cell r="BT24">
            <v>-20.69909620630014</v>
          </cell>
          <cell r="BU24">
            <v>-25.737690280290138</v>
          </cell>
          <cell r="BV24">
            <v>-33.784487261250121</v>
          </cell>
          <cell r="BW24">
            <v>-40.276243424680132</v>
          </cell>
          <cell r="BX24">
            <v>-58.897312887589123</v>
          </cell>
          <cell r="BY24">
            <v>-83.846845683709091</v>
          </cell>
          <cell r="BZ24">
            <v>25.247000000000003</v>
          </cell>
          <cell r="CA24">
            <v>20.698</v>
          </cell>
          <cell r="CB24">
            <v>19.547000000000001</v>
          </cell>
          <cell r="CC24">
            <v>83.053430230459867</v>
          </cell>
          <cell r="CD24">
            <v>65.492000000000004</v>
          </cell>
          <cell r="CE24">
            <v>17.561430230459862</v>
          </cell>
          <cell r="CF24">
            <v>26.814618931258561</v>
          </cell>
        </row>
        <row r="25">
          <cell r="L25">
            <v>74.080139435267796</v>
          </cell>
          <cell r="N25">
            <v>74.080139435267796</v>
          </cell>
          <cell r="Q25">
            <v>20.419145816216478</v>
          </cell>
          <cell r="R25">
            <v>18.153312371182583</v>
          </cell>
          <cell r="S25">
            <v>17.05947118514537</v>
          </cell>
          <cell r="T25">
            <v>12.247566229500725</v>
          </cell>
          <cell r="U25">
            <v>25.380658931673061</v>
          </cell>
          <cell r="V25">
            <v>21.110588443768986</v>
          </cell>
          <cell r="W25">
            <v>19.332088271396032</v>
          </cell>
          <cell r="X25">
            <v>22.45435902849901</v>
          </cell>
          <cell r="Y25">
            <v>36.47583390597061</v>
          </cell>
          <cell r="Z25">
            <v>17.618997905190007</v>
          </cell>
          <cell r="AA25">
            <v>225.48435435511669</v>
          </cell>
          <cell r="AB25">
            <v>6.8837557131108951E-2</v>
          </cell>
          <cell r="AC25" t="str">
            <v xml:space="preserve"> </v>
          </cell>
          <cell r="AD25">
            <v>6.8837557131108951E-2</v>
          </cell>
          <cell r="AE25">
            <v>2</v>
          </cell>
          <cell r="AF25">
            <v>4.0999999999999996</v>
          </cell>
          <cell r="AG25">
            <v>5</v>
          </cell>
          <cell r="AH25">
            <v>22</v>
          </cell>
          <cell r="AI25">
            <v>10.4</v>
          </cell>
          <cell r="AJ25">
            <v>11.8</v>
          </cell>
          <cell r="AK25">
            <v>23.4</v>
          </cell>
          <cell r="AL25">
            <v>7.2</v>
          </cell>
          <cell r="AM25">
            <v>7.2</v>
          </cell>
          <cell r="AN25">
            <v>7.2</v>
          </cell>
          <cell r="AO25">
            <v>7.2</v>
          </cell>
          <cell r="AP25">
            <v>6.741418895517878</v>
          </cell>
          <cell r="AQ25">
            <v>2.3909133710559747</v>
          </cell>
          <cell r="AR25">
            <v>15.419145816216478</v>
          </cell>
          <cell r="AS25">
            <v>-3.846687628817417</v>
          </cell>
          <cell r="AT25">
            <v>6.6594711851453692</v>
          </cell>
          <cell r="AU25">
            <v>0.44756622950072433</v>
          </cell>
          <cell r="AV25">
            <v>1.9806589316730623</v>
          </cell>
          <cell r="AW25">
            <v>13.910588443768987</v>
          </cell>
          <cell r="AX25">
            <v>12.132088271396032</v>
          </cell>
          <cell r="AY25">
            <v>15.232332266573852</v>
          </cell>
          <cell r="AZ25">
            <v>35.651478082790334</v>
          </cell>
          <cell r="BA25">
            <v>53.804790453972913</v>
          </cell>
          <cell r="BB25">
            <v>70.864261639118283</v>
          </cell>
          <cell r="BC25">
            <v>83.111827868619002</v>
          </cell>
          <cell r="BD25">
            <v>108.49248680029206</v>
          </cell>
          <cell r="BE25">
            <v>129.60307524406105</v>
          </cell>
          <cell r="BF25">
            <v>148.93516351545708</v>
          </cell>
          <cell r="BG25">
            <v>171.38952254395608</v>
          </cell>
          <cell r="BH25">
            <v>6.1</v>
          </cell>
          <cell r="BI25">
            <v>11.1</v>
          </cell>
          <cell r="BJ25">
            <v>33.1</v>
          </cell>
          <cell r="BK25">
            <v>43.5</v>
          </cell>
          <cell r="BL25">
            <v>55.3</v>
          </cell>
          <cell r="BM25">
            <v>78.699999999999989</v>
          </cell>
          <cell r="BN25">
            <v>85.899999999999991</v>
          </cell>
          <cell r="BO25">
            <v>93.1</v>
          </cell>
          <cell r="BP25">
            <v>100.3</v>
          </cell>
          <cell r="BQ25">
            <v>9.1323322665738527</v>
          </cell>
          <cell r="BR25">
            <v>24.551478082790332</v>
          </cell>
          <cell r="BS25">
            <v>20.704790453972912</v>
          </cell>
          <cell r="BT25">
            <v>27.364261639118283</v>
          </cell>
          <cell r="BU25">
            <v>27.811827868619005</v>
          </cell>
          <cell r="BV25">
            <v>29.792486800292068</v>
          </cell>
          <cell r="BW25">
            <v>43.703075244061054</v>
          </cell>
          <cell r="BX25">
            <v>55.835163515457083</v>
          </cell>
          <cell r="BY25">
            <v>71.089522543956079</v>
          </cell>
          <cell r="BZ25">
            <v>23.351859999999999</v>
          </cell>
          <cell r="CA25">
            <v>20.5769068</v>
          </cell>
          <cell r="CB25">
            <v>29.963000000000001</v>
          </cell>
          <cell r="CC25">
            <v>35.651478082790334</v>
          </cell>
          <cell r="CD25">
            <v>73.891766799999999</v>
          </cell>
          <cell r="CE25">
            <v>-38.240288717209665</v>
          </cell>
          <cell r="CF25">
            <v>-51.751758515550428</v>
          </cell>
        </row>
        <row r="26">
          <cell r="L26">
            <v>10.8</v>
          </cell>
          <cell r="N26">
            <v>10.8</v>
          </cell>
          <cell r="Q26">
            <v>7.4463383106399998</v>
          </cell>
          <cell r="R26">
            <v>8.1457029190000002E-2</v>
          </cell>
          <cell r="S26">
            <v>0</v>
          </cell>
          <cell r="T26">
            <v>0</v>
          </cell>
          <cell r="U26">
            <v>9.3261672939999998E-2</v>
          </cell>
          <cell r="V26">
            <v>0.87509684561000001</v>
          </cell>
          <cell r="W26">
            <v>6.2785879759299998</v>
          </cell>
          <cell r="X26">
            <v>0</v>
          </cell>
          <cell r="Y26">
            <v>0</v>
          </cell>
          <cell r="Z26">
            <v>0</v>
          </cell>
          <cell r="AA26">
            <v>15.571623193810002</v>
          </cell>
          <cell r="AB26">
            <v>1.0035694083238185E-2</v>
          </cell>
          <cell r="AC26" t="str">
            <v xml:space="preserve"> </v>
          </cell>
          <cell r="AD26">
            <v>1.0035694083238185E-2</v>
          </cell>
          <cell r="AE26">
            <v>1.5389999999999999</v>
          </cell>
          <cell r="AF26">
            <v>2.1778</v>
          </cell>
          <cell r="AG26">
            <v>19.13</v>
          </cell>
          <cell r="AH26">
            <v>1.2230000000000001</v>
          </cell>
          <cell r="AI26">
            <v>3.2370000000000001</v>
          </cell>
          <cell r="AJ26">
            <v>2</v>
          </cell>
          <cell r="AK26">
            <v>3.1</v>
          </cell>
          <cell r="AL26">
            <v>3.5</v>
          </cell>
          <cell r="AM26">
            <v>3.5</v>
          </cell>
          <cell r="AN26">
            <v>3.5</v>
          </cell>
          <cell r="AO26">
            <v>3.5</v>
          </cell>
          <cell r="AP26">
            <v>-0.74211864049999998</v>
          </cell>
          <cell r="AQ26">
            <v>-2.1778</v>
          </cell>
          <cell r="AR26">
            <v>-11.683661689359999</v>
          </cell>
          <cell r="AS26">
            <v>-1.14154297081</v>
          </cell>
          <cell r="AT26">
            <v>-3.2370000000000001</v>
          </cell>
          <cell r="AU26">
            <v>-2</v>
          </cell>
          <cell r="AV26">
            <v>-3.0067383270599999</v>
          </cell>
          <cell r="AW26">
            <v>-2.6249031543900001</v>
          </cell>
          <cell r="AX26">
            <v>2.7785879759299998</v>
          </cell>
          <cell r="AY26">
            <v>0.79688135949999994</v>
          </cell>
          <cell r="AZ26">
            <v>8.2432196701400002</v>
          </cell>
          <cell r="BA26">
            <v>8.3246766993300003</v>
          </cell>
          <cell r="BB26">
            <v>8.3246766993300003</v>
          </cell>
          <cell r="BC26">
            <v>8.3246766993300003</v>
          </cell>
          <cell r="BD26">
            <v>8.417938372270001</v>
          </cell>
          <cell r="BE26">
            <v>9.2930352178800018</v>
          </cell>
          <cell r="BF26">
            <v>15.571623193810002</v>
          </cell>
          <cell r="BG26">
            <v>15.571623193810002</v>
          </cell>
          <cell r="BH26">
            <v>3.7168000000000001</v>
          </cell>
          <cell r="BI26">
            <v>22.846799999999998</v>
          </cell>
          <cell r="BJ26">
            <v>24.069799999999997</v>
          </cell>
          <cell r="BK26">
            <v>27.306799999999996</v>
          </cell>
          <cell r="BL26">
            <v>29.306799999999996</v>
          </cell>
          <cell r="BM26">
            <v>32.406799999999997</v>
          </cell>
          <cell r="BN26">
            <v>35.906799999999997</v>
          </cell>
          <cell r="BO26">
            <v>39.406799999999997</v>
          </cell>
          <cell r="BP26">
            <v>42.906799999999997</v>
          </cell>
          <cell r="BQ26">
            <v>-2.9199186405000002</v>
          </cell>
          <cell r="BR26">
            <v>-14.603580329859998</v>
          </cell>
          <cell r="BS26">
            <v>-15.745123300669997</v>
          </cell>
          <cell r="BT26">
            <v>-18.982123300669997</v>
          </cell>
          <cell r="BU26">
            <v>-20.982123300669997</v>
          </cell>
          <cell r="BV26">
            <v>-23.988861627729996</v>
          </cell>
          <cell r="BW26">
            <v>-26.613764782119993</v>
          </cell>
          <cell r="BX26">
            <v>-23.835176806189995</v>
          </cell>
          <cell r="BY26">
            <v>-27.335176806189995</v>
          </cell>
          <cell r="BZ26">
            <v>0.55522199999999999</v>
          </cell>
          <cell r="CA26">
            <v>0.17439501400000001</v>
          </cell>
          <cell r="CB26">
            <v>0.149418</v>
          </cell>
          <cell r="CC26">
            <v>8.2432196701400002</v>
          </cell>
          <cell r="CD26">
            <v>0.87903501400000006</v>
          </cell>
          <cell r="CE26">
            <v>7.36418465614</v>
          </cell>
          <cell r="CF26">
            <v>837.75782976262644</v>
          </cell>
        </row>
        <row r="27">
          <cell r="Q27">
            <v>7.9655878573700001</v>
          </cell>
          <cell r="R27">
            <v>3.5245921513900003</v>
          </cell>
          <cell r="S27">
            <v>3.5429002791599995</v>
          </cell>
          <cell r="T27">
            <v>4.7418241746799987</v>
          </cell>
          <cell r="U27">
            <v>2.7218993596900005</v>
          </cell>
          <cell r="V27">
            <v>3.1123026226399997</v>
          </cell>
          <cell r="W27">
            <v>8.4185952205899994</v>
          </cell>
          <cell r="X27">
            <v>0</v>
          </cell>
          <cell r="Y27">
            <v>0</v>
          </cell>
          <cell r="Z27">
            <v>0</v>
          </cell>
          <cell r="AA27">
            <v>43.863806238139993</v>
          </cell>
        </row>
        <row r="28">
          <cell r="L28">
            <v>186.15</v>
          </cell>
          <cell r="N28">
            <v>186.15</v>
          </cell>
          <cell r="Q28">
            <v>5.0113765807009782</v>
          </cell>
          <cell r="R28">
            <v>4.7818756766337636</v>
          </cell>
          <cell r="S28">
            <v>21.554095750260004</v>
          </cell>
          <cell r="T28">
            <v>5.9497288321294901</v>
          </cell>
          <cell r="U28">
            <v>3.9456540861499994</v>
          </cell>
          <cell r="V28">
            <v>21.941462904838779</v>
          </cell>
          <cell r="W28">
            <v>6.9551681920775339</v>
          </cell>
          <cell r="X28">
            <v>11.505704975772867</v>
          </cell>
          <cell r="Y28">
            <v>5.8337863561200001</v>
          </cell>
          <cell r="Z28">
            <v>7.3605258967185696</v>
          </cell>
          <cell r="AA28">
            <v>167.42776221485198</v>
          </cell>
          <cell r="AB28">
            <v>0.17297633829581371</v>
          </cell>
          <cell r="AC28" t="str">
            <v xml:space="preserve"> </v>
          </cell>
          <cell r="AD28">
            <v>0.17297633829581371</v>
          </cell>
          <cell r="AE28">
            <v>10.119681283538403</v>
          </cell>
          <cell r="AF28">
            <v>10.35904385061521</v>
          </cell>
          <cell r="AG28">
            <v>9.3999999999999986</v>
          </cell>
          <cell r="AH28">
            <v>7.7757898402061905</v>
          </cell>
          <cell r="AI28">
            <v>10.8</v>
          </cell>
          <cell r="AJ28">
            <v>24</v>
          </cell>
          <cell r="AK28">
            <v>5.2</v>
          </cell>
          <cell r="AL28">
            <v>29.5</v>
          </cell>
          <cell r="AM28">
            <v>29.5</v>
          </cell>
          <cell r="AN28">
            <v>29.5</v>
          </cell>
          <cell r="AO28">
            <v>29.5</v>
          </cell>
          <cell r="AP28">
            <v>53.538706444161605</v>
          </cell>
          <cell r="AQ28">
            <v>-1.4290486148652075</v>
          </cell>
          <cell r="AR28">
            <v>-4.3886234192990203</v>
          </cell>
          <cell r="AS28">
            <v>-2.9939141635724269</v>
          </cell>
          <cell r="AT28">
            <v>10.754095750260003</v>
          </cell>
          <cell r="AU28">
            <v>-18.050271167870509</v>
          </cell>
          <cell r="AV28">
            <v>-1.2543459138500008</v>
          </cell>
          <cell r="AW28">
            <v>-7.5585370951612205</v>
          </cell>
          <cell r="AX28">
            <v>-22.544831807922467</v>
          </cell>
          <cell r="AY28">
            <v>72.588382963450016</v>
          </cell>
          <cell r="AZ28">
            <v>77.599759544150999</v>
          </cell>
          <cell r="BA28">
            <v>82.381635220784759</v>
          </cell>
          <cell r="BB28">
            <v>103.93573097104476</v>
          </cell>
          <cell r="BC28">
            <v>109.88545980317426</v>
          </cell>
          <cell r="BD28">
            <v>113.83111388932426</v>
          </cell>
          <cell r="BE28">
            <v>135.77257679416303</v>
          </cell>
          <cell r="BF28">
            <v>142.72774498624057</v>
          </cell>
          <cell r="BG28">
            <v>154.23344996201342</v>
          </cell>
          <cell r="BH28">
            <v>20.478725134153613</v>
          </cell>
          <cell r="BI28">
            <v>29.878725134153612</v>
          </cell>
          <cell r="BJ28">
            <v>37.654514974359799</v>
          </cell>
          <cell r="BK28">
            <v>48.454514974359796</v>
          </cell>
          <cell r="BL28">
            <v>72.454514974359796</v>
          </cell>
          <cell r="BM28">
            <v>77.654514974359799</v>
          </cell>
          <cell r="BN28">
            <v>107.1545149743598</v>
          </cell>
          <cell r="BO28">
            <v>136.65451497435981</v>
          </cell>
          <cell r="BP28">
            <v>166.15451497435981</v>
          </cell>
          <cell r="BQ28">
            <v>52.109657829296403</v>
          </cell>
          <cell r="BR28">
            <v>47.721034409997387</v>
          </cell>
          <cell r="BS28">
            <v>44.72712024642496</v>
          </cell>
          <cell r="BT28">
            <v>55.481215996684966</v>
          </cell>
          <cell r="BU28">
            <v>37.430944828814461</v>
          </cell>
          <cell r="BV28">
            <v>36.176598914964458</v>
          </cell>
          <cell r="BW28">
            <v>28.618061819803231</v>
          </cell>
          <cell r="BX28">
            <v>6.073230011880753</v>
          </cell>
          <cell r="BY28">
            <v>-11.921065012346389</v>
          </cell>
          <cell r="BZ28">
            <v>32.994900000000001</v>
          </cell>
          <cell r="CA28">
            <v>16.900000000000002</v>
          </cell>
          <cell r="CB28">
            <v>8.8000000000000007</v>
          </cell>
          <cell r="CC28">
            <v>77.599759544150999</v>
          </cell>
          <cell r="CD28">
            <v>58.694900000000004</v>
          </cell>
          <cell r="CE28">
            <v>18.904859544150995</v>
          </cell>
          <cell r="CF28">
            <v>32.208691971791417</v>
          </cell>
        </row>
        <row r="29">
          <cell r="L29">
            <v>650.67629999999997</v>
          </cell>
          <cell r="M29">
            <v>0</v>
          </cell>
          <cell r="N29">
            <v>650.67629999999997</v>
          </cell>
          <cell r="Q29">
            <v>100</v>
          </cell>
          <cell r="R29">
            <v>0</v>
          </cell>
          <cell r="S29">
            <v>17.899999999999999</v>
          </cell>
          <cell r="T29">
            <v>88.812268683499994</v>
          </cell>
          <cell r="U29">
            <v>114.15</v>
          </cell>
          <cell r="V29">
            <v>98.247960756910004</v>
          </cell>
          <cell r="W29">
            <v>150.15</v>
          </cell>
          <cell r="X29">
            <v>0.5</v>
          </cell>
          <cell r="Y29">
            <v>58.708274347809997</v>
          </cell>
          <cell r="Z29">
            <v>0.14164135505006925</v>
          </cell>
          <cell r="AA29">
            <v>633.51014514327005</v>
          </cell>
          <cell r="AB29">
            <v>0.60462854574197344</v>
          </cell>
          <cell r="AC29" t="str">
            <v xml:space="preserve"> </v>
          </cell>
          <cell r="AD29">
            <v>0.60462854574197344</v>
          </cell>
          <cell r="AE29">
            <v>0</v>
          </cell>
          <cell r="AF29">
            <v>0</v>
          </cell>
          <cell r="AG29">
            <v>138.19999999999999</v>
          </cell>
          <cell r="AH29">
            <v>0</v>
          </cell>
          <cell r="AI29">
            <v>0</v>
          </cell>
          <cell r="AJ29">
            <v>0</v>
          </cell>
          <cell r="AK29">
            <v>139.078495</v>
          </cell>
          <cell r="AL29">
            <v>0</v>
          </cell>
          <cell r="AM29">
            <v>139.078</v>
          </cell>
          <cell r="AN29">
            <v>0</v>
          </cell>
          <cell r="AO29">
            <v>0</v>
          </cell>
          <cell r="AP29">
            <v>4.4000000000000004</v>
          </cell>
          <cell r="AQ29">
            <v>0.5</v>
          </cell>
          <cell r="AR29">
            <v>-38.199999999999989</v>
          </cell>
          <cell r="AS29">
            <v>0</v>
          </cell>
          <cell r="AT29">
            <v>17.899999999999999</v>
          </cell>
          <cell r="AU29">
            <v>88.812268683499994</v>
          </cell>
          <cell r="AV29">
            <v>-24.928494999999998</v>
          </cell>
          <cell r="AW29">
            <v>98.247960756910004</v>
          </cell>
          <cell r="AX29">
            <v>11.072000000000003</v>
          </cell>
          <cell r="AY29">
            <v>4.9000000000000004</v>
          </cell>
          <cell r="AZ29">
            <v>104.9</v>
          </cell>
          <cell r="BA29">
            <v>104.9</v>
          </cell>
          <cell r="BB29">
            <v>122.8</v>
          </cell>
          <cell r="BC29">
            <v>211.61226868349999</v>
          </cell>
          <cell r="BD29">
            <v>325.7622686835</v>
          </cell>
          <cell r="BE29">
            <v>424.01022944041</v>
          </cell>
          <cell r="BF29">
            <v>574.16022944041003</v>
          </cell>
          <cell r="BG29">
            <v>574.66022944041003</v>
          </cell>
          <cell r="BH29">
            <v>0</v>
          </cell>
          <cell r="BI29">
            <v>138.19999999999999</v>
          </cell>
          <cell r="BJ29">
            <v>138.19999999999999</v>
          </cell>
          <cell r="BK29">
            <v>138.19999999999999</v>
          </cell>
          <cell r="BL29">
            <v>138.19999999999999</v>
          </cell>
          <cell r="BM29">
            <v>277.27849500000002</v>
          </cell>
          <cell r="BN29">
            <v>277.27849500000002</v>
          </cell>
          <cell r="BO29">
            <v>416.356495</v>
          </cell>
          <cell r="BP29">
            <v>416.356495</v>
          </cell>
          <cell r="BQ29">
            <v>4.9000000000000004</v>
          </cell>
          <cell r="BR29">
            <v>-33.29999999999999</v>
          </cell>
          <cell r="BS29">
            <v>-33.29999999999999</v>
          </cell>
          <cell r="BT29">
            <v>-15.399999999999991</v>
          </cell>
          <cell r="BU29">
            <v>73.412268683500002</v>
          </cell>
          <cell r="BV29">
            <v>48.483773683500004</v>
          </cell>
          <cell r="BW29">
            <v>146.73173444041001</v>
          </cell>
          <cell r="BX29">
            <v>157.80373444041004</v>
          </cell>
          <cell r="BY29">
            <v>158.30373444041004</v>
          </cell>
          <cell r="BZ29">
            <v>0</v>
          </cell>
          <cell r="CA29">
            <v>8.5</v>
          </cell>
          <cell r="CB29">
            <v>189.3</v>
          </cell>
          <cell r="CC29">
            <v>104.9</v>
          </cell>
          <cell r="CD29">
            <v>197.8</v>
          </cell>
          <cell r="CE29">
            <v>-92.9</v>
          </cell>
          <cell r="CF29">
            <v>-46.96663296258847</v>
          </cell>
        </row>
        <row r="30">
          <cell r="G30" t="str">
            <v>Ecopetrol</v>
          </cell>
          <cell r="L30">
            <v>207</v>
          </cell>
          <cell r="N30">
            <v>207</v>
          </cell>
          <cell r="O30">
            <v>0</v>
          </cell>
          <cell r="P30">
            <v>0</v>
          </cell>
          <cell r="Q30">
            <v>0</v>
          </cell>
          <cell r="R30">
            <v>0</v>
          </cell>
          <cell r="S30">
            <v>0</v>
          </cell>
          <cell r="T30">
            <v>0</v>
          </cell>
          <cell r="U30">
            <v>103.5</v>
          </cell>
          <cell r="V30">
            <v>0</v>
          </cell>
          <cell r="W30">
            <v>0</v>
          </cell>
          <cell r="X30">
            <v>0</v>
          </cell>
          <cell r="Y30">
            <v>0</v>
          </cell>
          <cell r="Z30">
            <v>0</v>
          </cell>
          <cell r="AA30">
            <v>103.5</v>
          </cell>
          <cell r="AB30">
            <v>0.19235080326206519</v>
          </cell>
          <cell r="AC30" t="str">
            <v xml:space="preserve"> </v>
          </cell>
          <cell r="AD30">
            <v>0.19235080326206519</v>
          </cell>
          <cell r="AE30">
            <v>0</v>
          </cell>
          <cell r="AF30">
            <v>0</v>
          </cell>
          <cell r="AG30">
            <v>0</v>
          </cell>
          <cell r="AH30">
            <v>0</v>
          </cell>
          <cell r="AI30">
            <v>0</v>
          </cell>
          <cell r="AJ30">
            <v>0</v>
          </cell>
          <cell r="AK30">
            <v>139.078495</v>
          </cell>
          <cell r="AL30">
            <v>0</v>
          </cell>
          <cell r="AM30">
            <v>139.078</v>
          </cell>
          <cell r="AN30">
            <v>0</v>
          </cell>
          <cell r="AO30">
            <v>0</v>
          </cell>
          <cell r="AP30">
            <v>0</v>
          </cell>
          <cell r="AQ30">
            <v>0</v>
          </cell>
          <cell r="AR30">
            <v>0</v>
          </cell>
          <cell r="AS30">
            <v>0</v>
          </cell>
          <cell r="AT30">
            <v>0</v>
          </cell>
          <cell r="AU30">
            <v>0</v>
          </cell>
          <cell r="AV30">
            <v>-35.578495000000004</v>
          </cell>
          <cell r="AW30">
            <v>0</v>
          </cell>
          <cell r="AX30">
            <v>-139.078</v>
          </cell>
          <cell r="AY30">
            <v>0</v>
          </cell>
          <cell r="AZ30">
            <v>0</v>
          </cell>
          <cell r="BA30">
            <v>0</v>
          </cell>
          <cell r="BB30">
            <v>0</v>
          </cell>
          <cell r="BC30">
            <v>0</v>
          </cell>
          <cell r="BD30">
            <v>103.5</v>
          </cell>
          <cell r="BE30">
            <v>103.5</v>
          </cell>
          <cell r="BF30">
            <v>103.5</v>
          </cell>
          <cell r="BG30">
            <v>103.5</v>
          </cell>
          <cell r="BH30">
            <v>0</v>
          </cell>
          <cell r="BI30">
            <v>0</v>
          </cell>
          <cell r="BJ30">
            <v>0</v>
          </cell>
          <cell r="BK30">
            <v>0</v>
          </cell>
          <cell r="BL30">
            <v>0</v>
          </cell>
          <cell r="BM30">
            <v>139.078495</v>
          </cell>
          <cell r="BN30">
            <v>139.078495</v>
          </cell>
          <cell r="BO30">
            <v>278.15649500000001</v>
          </cell>
          <cell r="BP30">
            <v>278.15649500000001</v>
          </cell>
          <cell r="BQ30">
            <v>0</v>
          </cell>
          <cell r="BR30">
            <v>0</v>
          </cell>
          <cell r="BS30">
            <v>0</v>
          </cell>
          <cell r="BT30">
            <v>0</v>
          </cell>
          <cell r="BU30">
            <v>0</v>
          </cell>
          <cell r="BV30">
            <v>-35.578495000000004</v>
          </cell>
          <cell r="BW30">
            <v>-35.578495000000004</v>
          </cell>
          <cell r="BX30">
            <v>-174.65649500000001</v>
          </cell>
          <cell r="BY30">
            <v>-174.65649500000001</v>
          </cell>
          <cell r="CC30">
            <v>0</v>
          </cell>
          <cell r="CD30">
            <v>0</v>
          </cell>
          <cell r="CE30">
            <v>0</v>
          </cell>
          <cell r="CF30" t="str">
            <v xml:space="preserve">n.a. </v>
          </cell>
        </row>
        <row r="31">
          <cell r="G31" t="str">
            <v>Telecom</v>
          </cell>
          <cell r="L31">
            <v>40.799999999999997</v>
          </cell>
          <cell r="N31">
            <v>40.799999999999997</v>
          </cell>
          <cell r="O31">
            <v>0</v>
          </cell>
          <cell r="P31">
            <v>0</v>
          </cell>
          <cell r="Q31">
            <v>0</v>
          </cell>
          <cell r="R31">
            <v>0</v>
          </cell>
          <cell r="S31">
            <v>0</v>
          </cell>
          <cell r="T31">
            <v>0</v>
          </cell>
          <cell r="U31">
            <v>0</v>
          </cell>
          <cell r="V31">
            <v>0</v>
          </cell>
          <cell r="W31">
            <v>0</v>
          </cell>
          <cell r="X31">
            <v>0</v>
          </cell>
          <cell r="Y31">
            <v>0</v>
          </cell>
          <cell r="Z31">
            <v>0</v>
          </cell>
          <cell r="AA31">
            <v>0</v>
          </cell>
          <cell r="AB31">
            <v>3.7912622092233138E-2</v>
          </cell>
          <cell r="AC31" t="str">
            <v xml:space="preserve"> </v>
          </cell>
          <cell r="AD31">
            <v>3.7912622092233138E-2</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CC31">
            <v>0</v>
          </cell>
          <cell r="CD31">
            <v>0</v>
          </cell>
          <cell r="CE31">
            <v>0</v>
          </cell>
          <cell r="CF31" t="str">
            <v xml:space="preserve">n.a. </v>
          </cell>
        </row>
        <row r="32">
          <cell r="G32" t="str">
            <v>Banco de la República</v>
          </cell>
          <cell r="L32">
            <v>99.999999999999986</v>
          </cell>
          <cell r="N32">
            <v>99.999999999999986</v>
          </cell>
          <cell r="O32">
            <v>0</v>
          </cell>
          <cell r="P32">
            <v>0</v>
          </cell>
          <cell r="Q32">
            <v>100</v>
          </cell>
          <cell r="R32">
            <v>0</v>
          </cell>
          <cell r="S32">
            <v>0</v>
          </cell>
          <cell r="T32">
            <v>0</v>
          </cell>
          <cell r="U32">
            <v>0</v>
          </cell>
          <cell r="V32">
            <v>0</v>
          </cell>
          <cell r="W32">
            <v>0</v>
          </cell>
          <cell r="X32">
            <v>0</v>
          </cell>
          <cell r="Y32">
            <v>0</v>
          </cell>
          <cell r="Z32">
            <v>0</v>
          </cell>
          <cell r="AA32">
            <v>100</v>
          </cell>
          <cell r="AB32">
            <v>9.2923093363316514E-2</v>
          </cell>
          <cell r="AC32" t="str">
            <v xml:space="preserve"> </v>
          </cell>
          <cell r="AD32">
            <v>9.2923093363316514E-2</v>
          </cell>
          <cell r="AE32">
            <v>0</v>
          </cell>
          <cell r="AF32">
            <v>0</v>
          </cell>
          <cell r="AG32">
            <v>138.19999999999999</v>
          </cell>
          <cell r="AH32">
            <v>0</v>
          </cell>
          <cell r="AI32">
            <v>0</v>
          </cell>
          <cell r="AJ32">
            <v>0</v>
          </cell>
          <cell r="AK32">
            <v>0</v>
          </cell>
          <cell r="AL32">
            <v>0</v>
          </cell>
          <cell r="AM32">
            <v>0</v>
          </cell>
          <cell r="AN32">
            <v>0</v>
          </cell>
          <cell r="AO32">
            <v>0</v>
          </cell>
          <cell r="AP32">
            <v>0</v>
          </cell>
          <cell r="AQ32">
            <v>0</v>
          </cell>
          <cell r="AR32">
            <v>-38.199999999999989</v>
          </cell>
          <cell r="AS32">
            <v>0</v>
          </cell>
          <cell r="AT32">
            <v>0</v>
          </cell>
          <cell r="AU32">
            <v>0</v>
          </cell>
          <cell r="AV32">
            <v>0</v>
          </cell>
          <cell r="AW32">
            <v>0</v>
          </cell>
          <cell r="AX32">
            <v>0</v>
          </cell>
          <cell r="AY32">
            <v>0</v>
          </cell>
          <cell r="AZ32">
            <v>100</v>
          </cell>
          <cell r="BA32">
            <v>100</v>
          </cell>
          <cell r="BB32">
            <v>100</v>
          </cell>
          <cell r="BC32">
            <v>100</v>
          </cell>
          <cell r="BD32">
            <v>100</v>
          </cell>
          <cell r="BE32">
            <v>100</v>
          </cell>
          <cell r="BF32">
            <v>100</v>
          </cell>
          <cell r="BG32">
            <v>100</v>
          </cell>
          <cell r="BH32">
            <v>0</v>
          </cell>
          <cell r="BI32">
            <v>138.19999999999999</v>
          </cell>
          <cell r="BJ32">
            <v>138.19999999999999</v>
          </cell>
          <cell r="BK32">
            <v>138.19999999999999</v>
          </cell>
          <cell r="BL32">
            <v>138.19999999999999</v>
          </cell>
          <cell r="BM32">
            <v>138.19999999999999</v>
          </cell>
          <cell r="BN32">
            <v>138.19999999999999</v>
          </cell>
          <cell r="BO32">
            <v>138.19999999999999</v>
          </cell>
          <cell r="BP32">
            <v>138.19999999999999</v>
          </cell>
          <cell r="BQ32">
            <v>0</v>
          </cell>
          <cell r="BR32">
            <v>-38.199999999999989</v>
          </cell>
          <cell r="BS32">
            <v>-38.199999999999989</v>
          </cell>
          <cell r="BT32">
            <v>-38.199999999999989</v>
          </cell>
          <cell r="BU32">
            <v>-38.199999999999989</v>
          </cell>
          <cell r="BV32">
            <v>-38.199999999999989</v>
          </cell>
          <cell r="BW32">
            <v>-38.199999999999989</v>
          </cell>
          <cell r="BX32">
            <v>-38.199999999999989</v>
          </cell>
          <cell r="BY32">
            <v>-38.199999999999989</v>
          </cell>
          <cell r="CB32">
            <v>189.3</v>
          </cell>
          <cell r="CC32">
            <v>100</v>
          </cell>
          <cell r="CD32">
            <v>189.3</v>
          </cell>
          <cell r="CE32">
            <v>-89.300000000000011</v>
          </cell>
          <cell r="CF32">
            <v>-47.173798203909143</v>
          </cell>
        </row>
        <row r="33">
          <cell r="G33" t="str">
            <v>Isagen</v>
          </cell>
          <cell r="L33">
            <v>175.30330000000001</v>
          </cell>
          <cell r="N33">
            <v>175.30330000000001</v>
          </cell>
          <cell r="O33">
            <v>0</v>
          </cell>
          <cell r="P33">
            <v>0</v>
          </cell>
          <cell r="Q33">
            <v>0</v>
          </cell>
          <cell r="R33">
            <v>0</v>
          </cell>
          <cell r="S33">
            <v>0</v>
          </cell>
          <cell r="T33">
            <v>0</v>
          </cell>
          <cell r="U33">
            <v>0</v>
          </cell>
          <cell r="V33">
            <v>0</v>
          </cell>
          <cell r="W33">
            <v>0</v>
          </cell>
          <cell r="X33">
            <v>0</v>
          </cell>
          <cell r="Y33">
            <v>0</v>
          </cell>
          <cell r="Z33">
            <v>0</v>
          </cell>
          <cell r="AA33">
            <v>0</v>
          </cell>
          <cell r="AB33">
            <v>0.16289724912797485</v>
          </cell>
          <cell r="AC33" t="str">
            <v xml:space="preserve"> </v>
          </cell>
          <cell r="AD33">
            <v>0.16289724912797485</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CC33">
            <v>0</v>
          </cell>
          <cell r="CD33">
            <v>0</v>
          </cell>
          <cell r="CE33">
            <v>0</v>
          </cell>
          <cell r="CF33" t="str">
            <v xml:space="preserve">n.a. </v>
          </cell>
        </row>
        <row r="34">
          <cell r="G34" t="str">
            <v xml:space="preserve">Resto  </v>
          </cell>
          <cell r="L34">
            <v>127.57299999999999</v>
          </cell>
          <cell r="N34">
            <v>127.57299999999999</v>
          </cell>
          <cell r="O34">
            <v>4.4000000000000004</v>
          </cell>
          <cell r="P34">
            <v>0.5</v>
          </cell>
          <cell r="Q34">
            <v>0</v>
          </cell>
          <cell r="R34">
            <v>0</v>
          </cell>
          <cell r="S34">
            <v>17.899999999999999</v>
          </cell>
          <cell r="T34">
            <v>88.812268683499994</v>
          </cell>
          <cell r="U34">
            <v>10.650000000000006</v>
          </cell>
          <cell r="V34">
            <v>98.247960756910004</v>
          </cell>
          <cell r="W34">
            <v>150.15</v>
          </cell>
          <cell r="X34">
            <v>0.5</v>
          </cell>
          <cell r="Y34">
            <v>58.708274347809997</v>
          </cell>
          <cell r="Z34">
            <v>0.14164135505006925</v>
          </cell>
          <cell r="AA34">
            <v>430.01014514327011</v>
          </cell>
          <cell r="AB34">
            <v>0.11854477789638378</v>
          </cell>
          <cell r="AC34" t="str">
            <v xml:space="preserve"> </v>
          </cell>
          <cell r="AD34">
            <v>0.11854477789638378</v>
          </cell>
          <cell r="AE34">
            <v>0</v>
          </cell>
          <cell r="AF34">
            <v>0</v>
          </cell>
          <cell r="AG34">
            <v>0</v>
          </cell>
          <cell r="AH34">
            <v>0</v>
          </cell>
          <cell r="AI34">
            <v>0</v>
          </cell>
          <cell r="AJ34">
            <v>0</v>
          </cell>
          <cell r="AK34">
            <v>0</v>
          </cell>
          <cell r="AL34">
            <v>0</v>
          </cell>
          <cell r="AM34">
            <v>0</v>
          </cell>
          <cell r="AN34">
            <v>0</v>
          </cell>
          <cell r="AO34">
            <v>0</v>
          </cell>
          <cell r="AP34">
            <v>4.4000000000000004</v>
          </cell>
          <cell r="AQ34">
            <v>0.5</v>
          </cell>
          <cell r="AR34">
            <v>0</v>
          </cell>
          <cell r="AS34">
            <v>0</v>
          </cell>
          <cell r="AT34">
            <v>17.899999999999999</v>
          </cell>
          <cell r="AU34">
            <v>88.812268683499994</v>
          </cell>
          <cell r="AV34">
            <v>10.650000000000006</v>
          </cell>
          <cell r="AW34">
            <v>98.247960756910004</v>
          </cell>
          <cell r="AX34">
            <v>150.15</v>
          </cell>
          <cell r="AY34">
            <v>4.9000000000000004</v>
          </cell>
          <cell r="AZ34">
            <v>4.9000000000000004</v>
          </cell>
          <cell r="BA34">
            <v>4.9000000000000004</v>
          </cell>
          <cell r="BB34">
            <v>22.799999999999997</v>
          </cell>
          <cell r="BC34">
            <v>111.61226868349999</v>
          </cell>
          <cell r="BD34">
            <v>122.2622686835</v>
          </cell>
          <cell r="BE34">
            <v>220.51022944041</v>
          </cell>
          <cell r="BF34">
            <v>370.66022944041003</v>
          </cell>
          <cell r="BG34">
            <v>371.16022944041003</v>
          </cell>
          <cell r="BH34">
            <v>0</v>
          </cell>
          <cell r="BI34">
            <v>0</v>
          </cell>
          <cell r="BJ34">
            <v>0</v>
          </cell>
          <cell r="BK34">
            <v>0</v>
          </cell>
          <cell r="BL34">
            <v>0</v>
          </cell>
          <cell r="BM34">
            <v>0</v>
          </cell>
          <cell r="BN34">
            <v>0</v>
          </cell>
          <cell r="BO34">
            <v>0</v>
          </cell>
          <cell r="BP34">
            <v>0</v>
          </cell>
          <cell r="BQ34">
            <v>4.9000000000000004</v>
          </cell>
          <cell r="BR34">
            <v>4.9000000000000004</v>
          </cell>
          <cell r="BS34">
            <v>4.9000000000000004</v>
          </cell>
          <cell r="BT34">
            <v>22.799999999999997</v>
          </cell>
          <cell r="BU34">
            <v>111.61226868349999</v>
          </cell>
          <cell r="BV34">
            <v>122.2622686835</v>
          </cell>
          <cell r="BW34">
            <v>220.51022944041</v>
          </cell>
          <cell r="BX34">
            <v>370.66022944041003</v>
          </cell>
          <cell r="BY34">
            <v>371.16022944041003</v>
          </cell>
          <cell r="CA34">
            <v>8.5</v>
          </cell>
          <cell r="CC34">
            <v>4.9000000000000004</v>
          </cell>
          <cell r="CD34">
            <v>8.5</v>
          </cell>
          <cell r="CE34">
            <v>-3.5999999999999996</v>
          </cell>
          <cell r="CF34">
            <v>-42.35294117647058</v>
          </cell>
        </row>
        <row r="35">
          <cell r="Q35">
            <v>0</v>
          </cell>
          <cell r="R35">
            <v>0</v>
          </cell>
          <cell r="S35">
            <v>0</v>
          </cell>
          <cell r="T35">
            <v>0</v>
          </cell>
          <cell r="U35">
            <v>109.19289789080555</v>
          </cell>
          <cell r="V35">
            <v>0</v>
          </cell>
          <cell r="W35">
            <v>0</v>
          </cell>
          <cell r="X35">
            <v>0</v>
          </cell>
          <cell r="Y35">
            <v>31.230465983199998</v>
          </cell>
          <cell r="Z35">
            <v>7.9070483567900007</v>
          </cell>
          <cell r="AA35">
            <v>148.33041223079556</v>
          </cell>
          <cell r="AE35">
            <v>0</v>
          </cell>
          <cell r="AF35">
            <v>0</v>
          </cell>
          <cell r="AG35">
            <v>0</v>
          </cell>
          <cell r="AH35">
            <v>0</v>
          </cell>
          <cell r="AI35">
            <v>0</v>
          </cell>
          <cell r="AJ35">
            <v>0</v>
          </cell>
          <cell r="AK35">
            <v>111.04121000000001</v>
          </cell>
          <cell r="AL35">
            <v>0</v>
          </cell>
          <cell r="AM35">
            <v>0</v>
          </cell>
          <cell r="AN35">
            <v>0</v>
          </cell>
          <cell r="AO35">
            <v>35.310048000000002</v>
          </cell>
          <cell r="AV35">
            <v>-1.8483121091944525</v>
          </cell>
          <cell r="AW35">
            <v>0</v>
          </cell>
          <cell r="AX35">
            <v>0</v>
          </cell>
          <cell r="AY35">
            <v>0</v>
          </cell>
          <cell r="AZ35">
            <v>0</v>
          </cell>
          <cell r="BA35">
            <v>0</v>
          </cell>
          <cell r="BB35">
            <v>0</v>
          </cell>
          <cell r="BC35">
            <v>0</v>
          </cell>
          <cell r="BD35">
            <v>109.19289789080555</v>
          </cell>
          <cell r="BE35">
            <v>109.19289789080555</v>
          </cell>
          <cell r="BF35">
            <v>109.19289789080555</v>
          </cell>
          <cell r="BG35">
            <v>109.19289789080555</v>
          </cell>
          <cell r="BH35">
            <v>0</v>
          </cell>
          <cell r="BI35">
            <v>0</v>
          </cell>
          <cell r="BJ35">
            <v>0</v>
          </cell>
          <cell r="BK35">
            <v>0</v>
          </cell>
          <cell r="BL35">
            <v>0</v>
          </cell>
          <cell r="BM35">
            <v>111.04121000000001</v>
          </cell>
          <cell r="BN35">
            <v>111.04121000000001</v>
          </cell>
          <cell r="BO35">
            <v>111.04121000000001</v>
          </cell>
          <cell r="BP35">
            <v>111.04121000000001</v>
          </cell>
          <cell r="BQ35">
            <v>0</v>
          </cell>
          <cell r="BR35">
            <v>0</v>
          </cell>
          <cell r="BS35">
            <v>0</v>
          </cell>
          <cell r="BT35">
            <v>0</v>
          </cell>
          <cell r="BU35">
            <v>0</v>
          </cell>
          <cell r="BV35">
            <v>-1.8483121091944525</v>
          </cell>
          <cell r="BW35">
            <v>-1.8483121091944525</v>
          </cell>
          <cell r="BX35">
            <v>-1.8483121091944525</v>
          </cell>
          <cell r="BY35">
            <v>-1.8483121091944525</v>
          </cell>
        </row>
        <row r="36">
          <cell r="AA36">
            <v>0</v>
          </cell>
        </row>
        <row r="37">
          <cell r="L37">
            <v>113.2602</v>
          </cell>
          <cell r="M37">
            <v>0</v>
          </cell>
          <cell r="N37">
            <v>113.2602</v>
          </cell>
          <cell r="Q37">
            <v>2.3858103791129004</v>
          </cell>
          <cell r="R37">
            <v>11.887735109712438</v>
          </cell>
          <cell r="S37">
            <v>3.9755527228100003</v>
          </cell>
          <cell r="T37">
            <v>1.608286515561961</v>
          </cell>
          <cell r="U37">
            <v>10.953951305553801</v>
          </cell>
          <cell r="V37">
            <v>4.9905908851678502</v>
          </cell>
          <cell r="W37">
            <v>16.277554178399999</v>
          </cell>
          <cell r="X37">
            <v>12.998436634050623</v>
          </cell>
          <cell r="Y37">
            <v>6.4403356636901039</v>
          </cell>
          <cell r="Z37">
            <v>1.2586452902</v>
          </cell>
          <cell r="AA37">
            <v>86.454751723295459</v>
          </cell>
          <cell r="AB37">
            <v>0.10524488138947902</v>
          </cell>
          <cell r="AC37" t="str">
            <v xml:space="preserve"> </v>
          </cell>
          <cell r="AD37">
            <v>0.10524488138947902</v>
          </cell>
          <cell r="AE37">
            <v>2</v>
          </cell>
          <cell r="AF37">
            <v>2.0664580924855489</v>
          </cell>
          <cell r="AG37">
            <v>2</v>
          </cell>
          <cell r="AH37">
            <v>15</v>
          </cell>
          <cell r="AI37">
            <v>3.03890895953757</v>
          </cell>
          <cell r="AJ37">
            <v>6.320930635838149</v>
          </cell>
          <cell r="AK37">
            <v>15.0178901734104</v>
          </cell>
          <cell r="AL37">
            <v>1.7017890173410399</v>
          </cell>
          <cell r="AM37">
            <v>1.8233453757225431</v>
          </cell>
          <cell r="AN37">
            <v>10.6616286127168</v>
          </cell>
          <cell r="AO37">
            <v>11.073345375722543</v>
          </cell>
          <cell r="AP37">
            <v>9.3026672480889339</v>
          </cell>
          <cell r="AQ37">
            <v>0.30872769846130099</v>
          </cell>
          <cell r="AR37">
            <v>0.38581037911290039</v>
          </cell>
          <cell r="AS37">
            <v>-3.1122648902875625</v>
          </cell>
          <cell r="AT37">
            <v>0.93664376327243026</v>
          </cell>
          <cell r="AU37">
            <v>-4.7126441202761882</v>
          </cell>
          <cell r="AV37">
            <v>-4.0639388678565993</v>
          </cell>
          <cell r="AW37">
            <v>3.2888018678268103</v>
          </cell>
          <cell r="AX37">
            <v>14.454208802677456</v>
          </cell>
          <cell r="AY37">
            <v>13.677853039035783</v>
          </cell>
          <cell r="AZ37">
            <v>16.063663418148685</v>
          </cell>
          <cell r="BA37">
            <v>27.951398527861123</v>
          </cell>
          <cell r="BB37">
            <v>31.926951250671124</v>
          </cell>
          <cell r="BC37">
            <v>33.535237766233088</v>
          </cell>
          <cell r="BD37">
            <v>44.489189071786889</v>
          </cell>
          <cell r="BE37">
            <v>49.479779956954737</v>
          </cell>
          <cell r="BF37">
            <v>65.757334135354739</v>
          </cell>
          <cell r="BG37">
            <v>78.755770769405359</v>
          </cell>
          <cell r="BH37">
            <v>4.0664580924855489</v>
          </cell>
          <cell r="BI37">
            <v>6.0664580924855489</v>
          </cell>
          <cell r="BJ37">
            <v>21.066458092485547</v>
          </cell>
          <cell r="BK37">
            <v>24.105367052023116</v>
          </cell>
          <cell r="BL37">
            <v>30.426297687861265</v>
          </cell>
          <cell r="BM37">
            <v>45.444187861271665</v>
          </cell>
          <cell r="BN37">
            <v>47.145976878612707</v>
          </cell>
          <cell r="BO37">
            <v>48.969322254335253</v>
          </cell>
          <cell r="BP37">
            <v>59.63095086705205</v>
          </cell>
          <cell r="BQ37">
            <v>9.6113949465502344</v>
          </cell>
          <cell r="BR37">
            <v>9.9972053256631366</v>
          </cell>
          <cell r="BS37">
            <v>6.8849404353755759</v>
          </cell>
          <cell r="BT37">
            <v>7.8215841986480079</v>
          </cell>
          <cell r="BU37">
            <v>3.1089400783718233</v>
          </cell>
          <cell r="BV37">
            <v>-0.95499878948477601</v>
          </cell>
          <cell r="BW37">
            <v>2.3338030783420294</v>
          </cell>
          <cell r="BX37">
            <v>16.788011881019486</v>
          </cell>
          <cell r="BY37">
            <v>19.124819902353309</v>
          </cell>
          <cell r="BZ37">
            <v>5.7</v>
          </cell>
          <cell r="CA37">
            <v>1.9059599999999999</v>
          </cell>
          <cell r="CB37">
            <v>9.0079999999999991</v>
          </cell>
          <cell r="CC37">
            <v>16.063663418148685</v>
          </cell>
          <cell r="CD37">
            <v>16.613959999999999</v>
          </cell>
          <cell r="CE37">
            <v>-0.55029658185131325</v>
          </cell>
          <cell r="CF37">
            <v>-3.312254163675088</v>
          </cell>
        </row>
        <row r="38">
          <cell r="AX38">
            <v>0</v>
          </cell>
        </row>
        <row r="39">
          <cell r="L39">
            <v>16373.281155494238</v>
          </cell>
          <cell r="M39">
            <v>135.69999999999999</v>
          </cell>
          <cell r="N39">
            <v>16508.981155494239</v>
          </cell>
          <cell r="Q39">
            <v>1562.7831531930278</v>
          </cell>
          <cell r="R39">
            <v>1335.5517192517016</v>
          </cell>
          <cell r="S39">
            <v>1459.047491855642</v>
          </cell>
          <cell r="T39">
            <v>1159.3107929749726</v>
          </cell>
          <cell r="U39">
            <v>1597.5626542380755</v>
          </cell>
          <cell r="V39">
            <v>1158.6352938180446</v>
          </cell>
          <cell r="W39">
            <v>1776.2541291407799</v>
          </cell>
          <cell r="X39">
            <v>1148.16500459793</v>
          </cell>
          <cell r="Y39">
            <v>1326.2427183671002</v>
          </cell>
          <cell r="Z39">
            <v>1444.4205285488624</v>
          </cell>
          <cell r="AA39">
            <v>16173.372973017391</v>
          </cell>
          <cell r="AB39">
            <v>15.214559334758221</v>
          </cell>
          <cell r="AC39">
            <v>0.12609663769402049</v>
          </cell>
          <cell r="AD39">
            <v>15.340655972452241</v>
          </cell>
          <cell r="AE39">
            <v>1068.756363721712</v>
          </cell>
          <cell r="AF39">
            <v>1031.5777194433952</v>
          </cell>
          <cell r="AG39">
            <v>1690.6351448769883</v>
          </cell>
          <cell r="AH39">
            <v>1358.7798698023994</v>
          </cell>
          <cell r="AI39">
            <v>1374.4917745222101</v>
          </cell>
          <cell r="AJ39">
            <v>1179.3930006395633</v>
          </cell>
          <cell r="AK39">
            <v>1534.3171599107404</v>
          </cell>
          <cell r="AL39">
            <v>1264.4377098859882</v>
          </cell>
          <cell r="AM39">
            <v>1722.9915233872923</v>
          </cell>
          <cell r="AN39">
            <v>1132.3894454266033</v>
          </cell>
          <cell r="AO39">
            <v>1381.363855251499</v>
          </cell>
          <cell r="AP39">
            <v>71.364277281834575</v>
          </cell>
          <cell r="AQ39">
            <v>33.701126584312306</v>
          </cell>
          <cell r="AR39">
            <v>-127.85199168396048</v>
          </cell>
          <cell r="AS39">
            <v>-23.228150550697819</v>
          </cell>
          <cell r="AT39">
            <v>84.555717333431858</v>
          </cell>
          <cell r="AU39">
            <v>-20.082207664590669</v>
          </cell>
          <cell r="AV39">
            <v>63.245494327335109</v>
          </cell>
          <cell r="AW39">
            <v>-105.80241606794357</v>
          </cell>
          <cell r="AX39">
            <v>53.262605753487605</v>
          </cell>
          <cell r="AY39">
            <v>2205.399487031254</v>
          </cell>
          <cell r="AZ39">
            <v>3768.1826402242814</v>
          </cell>
          <cell r="BA39">
            <v>5103.7343594759841</v>
          </cell>
          <cell r="BB39">
            <v>6562.7818513316261</v>
          </cell>
          <cell r="BC39">
            <v>7722.0926443065982</v>
          </cell>
          <cell r="BD39">
            <v>9319.6552985446742</v>
          </cell>
          <cell r="BE39">
            <v>10478.29059236272</v>
          </cell>
          <cell r="BF39">
            <v>12254.544721503498</v>
          </cell>
          <cell r="BG39">
            <v>13402.709726101428</v>
          </cell>
          <cell r="BH39">
            <v>2100.3340831651071</v>
          </cell>
          <cell r="BI39">
            <v>3790.969228042095</v>
          </cell>
          <cell r="BJ39">
            <v>5149.7490978444939</v>
          </cell>
          <cell r="BK39">
            <v>6524.240872366704</v>
          </cell>
          <cell r="BL39">
            <v>7703.633873006268</v>
          </cell>
          <cell r="BM39">
            <v>9237.951032917008</v>
          </cell>
          <cell r="BN39">
            <v>10502.388742802996</v>
          </cell>
          <cell r="BO39">
            <v>12225.380266190288</v>
          </cell>
          <cell r="BP39">
            <v>13357.769711616891</v>
          </cell>
          <cell r="BQ39">
            <v>105.06540386614701</v>
          </cell>
          <cell r="BR39">
            <v>-22.786587817813107</v>
          </cell>
          <cell r="BS39">
            <v>-46.014738368510578</v>
          </cell>
          <cell r="BT39">
            <v>38.540978964921635</v>
          </cell>
          <cell r="BU39">
            <v>18.458771300331165</v>
          </cell>
          <cell r="BV39">
            <v>81.704265627666445</v>
          </cell>
          <cell r="BW39">
            <v>-24.098150440275276</v>
          </cell>
          <cell r="BX39">
            <v>29.164455313210055</v>
          </cell>
          <cell r="BY39">
            <v>44.940014484536732</v>
          </cell>
          <cell r="BZ39">
            <v>842.57889693999994</v>
          </cell>
          <cell r="CA39">
            <v>927.68931685999996</v>
          </cell>
          <cell r="CB39">
            <v>1208.6286885</v>
          </cell>
          <cell r="CC39">
            <v>3768.1826402242814</v>
          </cell>
          <cell r="CD39">
            <v>2978.8969023</v>
          </cell>
          <cell r="CE39">
            <v>789.28573792428142</v>
          </cell>
          <cell r="CF39">
            <v>26.495906498639666</v>
          </cell>
        </row>
        <row r="40">
          <cell r="L40">
            <v>13835.694171749044</v>
          </cell>
          <cell r="M40">
            <v>135.69999999999999</v>
          </cell>
          <cell r="N40">
            <v>13971.394171749045</v>
          </cell>
          <cell r="Q40">
            <v>1268.7220575171</v>
          </cell>
          <cell r="R40">
            <v>1092.9445943212645</v>
          </cell>
          <cell r="S40">
            <v>1295.417872444752</v>
          </cell>
          <cell r="T40">
            <v>1014.5812168482155</v>
          </cell>
          <cell r="U40">
            <v>1354.7337588262978</v>
          </cell>
          <cell r="V40">
            <v>960.02224971059331</v>
          </cell>
          <cell r="W40">
            <v>1265.1986597871232</v>
          </cell>
          <cell r="X40">
            <v>936.90342965859668</v>
          </cell>
          <cell r="Y40">
            <v>1228.3875718281001</v>
          </cell>
          <cell r="Z40">
            <v>1156.9326777232959</v>
          </cell>
          <cell r="AA40">
            <v>13489.21330987201</v>
          </cell>
          <cell r="AB40">
            <v>12.856555012677306</v>
          </cell>
          <cell r="AC40">
            <v>0.12609663769402049</v>
          </cell>
          <cell r="AD40">
            <v>12.982651650371327</v>
          </cell>
          <cell r="AE40">
            <v>929.45947908848927</v>
          </cell>
          <cell r="AF40">
            <v>892.92130767706817</v>
          </cell>
          <cell r="AG40">
            <v>1360.775263643369</v>
          </cell>
          <cell r="AH40">
            <v>1117.5272050139802</v>
          </cell>
          <cell r="AI40">
            <v>1194.5268260458204</v>
          </cell>
          <cell r="AJ40">
            <v>1015.6999489663854</v>
          </cell>
          <cell r="AK40">
            <v>1339.5282498029148</v>
          </cell>
          <cell r="AL40">
            <v>986.0998427674059</v>
          </cell>
          <cell r="AM40">
            <v>1284.7680256926667</v>
          </cell>
          <cell r="AN40">
            <v>1018.8048114522427</v>
          </cell>
          <cell r="AO40">
            <v>1305.8493420435129</v>
          </cell>
          <cell r="AP40">
            <v>72.717097568724057</v>
          </cell>
          <cell r="AQ40">
            <v>20.271336872389384</v>
          </cell>
          <cell r="AR40">
            <v>-92.05320612626906</v>
          </cell>
          <cell r="AS40">
            <v>-24.582610692715662</v>
          </cell>
          <cell r="AT40">
            <v>100.89104639893162</v>
          </cell>
          <cell r="AU40">
            <v>-1.1187321181698735</v>
          </cell>
          <cell r="AV40">
            <v>15.205509023383001</v>
          </cell>
          <cell r="AW40">
            <v>-26.077593056812589</v>
          </cell>
          <cell r="AX40">
            <v>-19.569365905543464</v>
          </cell>
          <cell r="AY40">
            <v>1915.3692212066708</v>
          </cell>
          <cell r="AZ40">
            <v>3184.0912787237703</v>
          </cell>
          <cell r="BA40">
            <v>4277.0358730450353</v>
          </cell>
          <cell r="BB40">
            <v>5572.4537454897873</v>
          </cell>
          <cell r="BC40">
            <v>6587.0349623380025</v>
          </cell>
          <cell r="BD40">
            <v>7941.7687211643015</v>
          </cell>
          <cell r="BE40">
            <v>8901.7909708748957</v>
          </cell>
          <cell r="BF40">
            <v>10166.989630662018</v>
          </cell>
          <cell r="BG40">
            <v>11103.893060320614</v>
          </cell>
          <cell r="BH40">
            <v>1822.3807867655573</v>
          </cell>
          <cell r="BI40">
            <v>3183.1560504089261</v>
          </cell>
          <cell r="BJ40">
            <v>4300.6832554229059</v>
          </cell>
          <cell r="BK40">
            <v>5495.2100814687265</v>
          </cell>
          <cell r="BL40">
            <v>6510.9100304351123</v>
          </cell>
          <cell r="BM40">
            <v>7850.4382802380269</v>
          </cell>
          <cell r="BN40">
            <v>8836.5381230054336</v>
          </cell>
          <cell r="BO40">
            <v>10121.306148698101</v>
          </cell>
          <cell r="BP40">
            <v>11140.110960150343</v>
          </cell>
          <cell r="BQ40">
            <v>92.988434441113299</v>
          </cell>
          <cell r="BR40">
            <v>0.93522831484444424</v>
          </cell>
          <cell r="BS40">
            <v>-23.647382377871011</v>
          </cell>
          <cell r="BT40">
            <v>77.243664021060852</v>
          </cell>
          <cell r="BU40">
            <v>76.124931902891007</v>
          </cell>
          <cell r="BV40">
            <v>91.330440926274349</v>
          </cell>
          <cell r="BW40">
            <v>65.25284786946213</v>
          </cell>
          <cell r="BX40">
            <v>45.683481963917075</v>
          </cell>
          <cell r="BY40">
            <v>-36.217899829729504</v>
          </cell>
          <cell r="BZ40">
            <v>791.20639199999994</v>
          </cell>
          <cell r="CA40">
            <v>742.37813659999995</v>
          </cell>
          <cell r="CB40">
            <v>1032.1294164999999</v>
          </cell>
          <cell r="CC40">
            <v>3184.0912787237703</v>
          </cell>
          <cell r="CD40">
            <v>2565.7139450999998</v>
          </cell>
          <cell r="CE40">
            <v>618.37733362377048</v>
          </cell>
          <cell r="CF40">
            <v>24.101569654900445</v>
          </cell>
        </row>
        <row r="41">
          <cell r="L41">
            <v>3039.0008549118384</v>
          </cell>
          <cell r="N41">
            <v>3039.0008549118384</v>
          </cell>
          <cell r="Q41">
            <v>229.82562720125335</v>
          </cell>
          <cell r="R41">
            <v>231.78627338494337</v>
          </cell>
          <cell r="S41">
            <v>220.36962725388335</v>
          </cell>
          <cell r="T41">
            <v>260.44324293338332</v>
          </cell>
          <cell r="U41">
            <v>322.04120313933333</v>
          </cell>
          <cell r="V41">
            <v>236.95060855333335</v>
          </cell>
          <cell r="W41">
            <v>239.19305935433331</v>
          </cell>
          <cell r="X41">
            <v>228.78283836333335</v>
          </cell>
          <cell r="Y41">
            <v>240.99025244333333</v>
          </cell>
          <cell r="Z41">
            <v>489.89481366878056</v>
          </cell>
          <cell r="AA41">
            <v>3086.9989706022366</v>
          </cell>
          <cell r="AB41">
            <v>2.8239336017217149</v>
          </cell>
          <cell r="AC41" t="str">
            <v xml:space="preserve"> </v>
          </cell>
          <cell r="AD41">
            <v>2.8239336017217149</v>
          </cell>
          <cell r="AE41">
            <v>136.05759002946508</v>
          </cell>
          <cell r="AF41">
            <v>235.99584037193952</v>
          </cell>
          <cell r="AG41">
            <v>253.06730158728695</v>
          </cell>
          <cell r="AH41">
            <v>238.41410385292349</v>
          </cell>
          <cell r="AI41">
            <v>234.579779344998</v>
          </cell>
          <cell r="AJ41">
            <v>263.55543885477232</v>
          </cell>
          <cell r="AK41">
            <v>313.56136992002473</v>
          </cell>
          <cell r="AL41">
            <v>219.88163636300035</v>
          </cell>
          <cell r="AM41">
            <v>232.67036491447831</v>
          </cell>
          <cell r="AN41">
            <v>252.64815895060499</v>
          </cell>
          <cell r="AO41">
            <v>242.8264105908535</v>
          </cell>
          <cell r="AP41">
            <v>26.681482223868272</v>
          </cell>
          <cell r="AQ41">
            <v>-12.013488318946202</v>
          </cell>
          <cell r="AR41">
            <v>-23.241674386033594</v>
          </cell>
          <cell r="AS41">
            <v>-6.6278304679801181</v>
          </cell>
          <cell r="AT41">
            <v>-14.210152091114651</v>
          </cell>
          <cell r="AU41">
            <v>-3.1121959213890023</v>
          </cell>
          <cell r="AV41">
            <v>8.4798332193086026</v>
          </cell>
          <cell r="AW41">
            <v>17.068972190333</v>
          </cell>
          <cell r="AX41">
            <v>6.5226944398550017</v>
          </cell>
          <cell r="AY41">
            <v>386.72142430632664</v>
          </cell>
          <cell r="AZ41">
            <v>616.54705150758002</v>
          </cell>
          <cell r="BA41">
            <v>848.33332489252336</v>
          </cell>
          <cell r="BB41">
            <v>1068.7029521464067</v>
          </cell>
          <cell r="BC41">
            <v>1329.14619507979</v>
          </cell>
          <cell r="BD41">
            <v>1651.1873982191232</v>
          </cell>
          <cell r="BE41">
            <v>1888.1380067724565</v>
          </cell>
          <cell r="BF41">
            <v>2127.3310661267897</v>
          </cell>
          <cell r="BG41">
            <v>2356.1139044901229</v>
          </cell>
          <cell r="BH41">
            <v>372.05343040140463</v>
          </cell>
          <cell r="BI41">
            <v>625.12073198869155</v>
          </cell>
          <cell r="BJ41">
            <v>863.53483584161506</v>
          </cell>
          <cell r="BK41">
            <v>1098.114615186613</v>
          </cell>
          <cell r="BL41">
            <v>1361.6700540413854</v>
          </cell>
          <cell r="BM41">
            <v>1675.2314239614102</v>
          </cell>
          <cell r="BN41">
            <v>1895.1130603244105</v>
          </cell>
          <cell r="BO41">
            <v>2127.7834252388889</v>
          </cell>
          <cell r="BP41">
            <v>2380.4315841894941</v>
          </cell>
          <cell r="BQ41">
            <v>14.667993904922014</v>
          </cell>
          <cell r="BR41">
            <v>-8.5736804811115235</v>
          </cell>
          <cell r="BS41">
            <v>-15.201510949091698</v>
          </cell>
          <cell r="BT41">
            <v>-29.411663040206349</v>
          </cell>
          <cell r="BU41">
            <v>-32.523858961595352</v>
          </cell>
          <cell r="BV41">
            <v>-24.044025742286976</v>
          </cell>
          <cell r="BW41">
            <v>-6.9750535519540335</v>
          </cell>
          <cell r="BX41">
            <v>-0.45235911209920232</v>
          </cell>
          <cell r="BY41">
            <v>-24.317679699371183</v>
          </cell>
          <cell r="BZ41">
            <v>145.95099999999999</v>
          </cell>
          <cell r="CA41">
            <v>215.89788499999997</v>
          </cell>
          <cell r="CB41">
            <v>186.13363699999999</v>
          </cell>
          <cell r="CC41">
            <v>616.54705150758002</v>
          </cell>
          <cell r="CD41">
            <v>547.98252200000002</v>
          </cell>
          <cell r="CE41">
            <v>68.564529507580005</v>
          </cell>
          <cell r="CF41">
            <v>12.512174522891083</v>
          </cell>
        </row>
        <row r="42">
          <cell r="L42">
            <v>1136.2711188686997</v>
          </cell>
          <cell r="M42">
            <v>135.69999999999999</v>
          </cell>
          <cell r="N42">
            <v>1271.9711188686997</v>
          </cell>
          <cell r="Q42">
            <v>114.93062309356779</v>
          </cell>
          <cell r="R42">
            <v>97.577095191947578</v>
          </cell>
          <cell r="S42">
            <v>99.839122443596651</v>
          </cell>
          <cell r="T42">
            <v>80.184636532315565</v>
          </cell>
          <cell r="U42">
            <v>78.343778427148891</v>
          </cell>
          <cell r="V42">
            <v>99.025721802846675</v>
          </cell>
          <cell r="W42">
            <v>101.61939423679334</v>
          </cell>
          <cell r="X42">
            <v>104.04936530497444</v>
          </cell>
          <cell r="Y42">
            <v>111.93020796266667</v>
          </cell>
          <cell r="Z42">
            <v>99.254814024515426</v>
          </cell>
          <cell r="AA42">
            <v>1168.2704795129862</v>
          </cell>
          <cell r="AB42">
            <v>1.0558582726467629</v>
          </cell>
          <cell r="AC42">
            <v>0.12609663769402049</v>
          </cell>
          <cell r="AD42">
            <v>1.1819549103407834</v>
          </cell>
          <cell r="AE42">
            <v>38.699802558668416</v>
          </cell>
          <cell r="AF42">
            <v>119.90133607843137</v>
          </cell>
          <cell r="AG42">
            <v>90.284681960784297</v>
          </cell>
          <cell r="AH42">
            <v>72.295434640522842</v>
          </cell>
          <cell r="AI42">
            <v>91.401886405228737</v>
          </cell>
          <cell r="AJ42">
            <v>98.853333464052255</v>
          </cell>
          <cell r="AK42">
            <v>94.987434744842744</v>
          </cell>
          <cell r="AL42">
            <v>64.019107991242834</v>
          </cell>
          <cell r="AM42">
            <v>102.54403622653696</v>
          </cell>
          <cell r="AN42">
            <v>155.55366199584154</v>
          </cell>
          <cell r="AO42">
            <v>157.82449287581693</v>
          </cell>
          <cell r="AP42">
            <v>30.696783632878258</v>
          </cell>
          <cell r="AQ42">
            <v>-7.7822017773646905</v>
          </cell>
          <cell r="AR42">
            <v>24.645941132783491</v>
          </cell>
          <cell r="AS42">
            <v>25.281660551424736</v>
          </cell>
          <cell r="AT42">
            <v>8.4372360383679137</v>
          </cell>
          <cell r="AU42">
            <v>-18.66869693173669</v>
          </cell>
          <cell r="AV42">
            <v>-16.643656317693853</v>
          </cell>
          <cell r="AW42">
            <v>35.006613811603842</v>
          </cell>
          <cell r="AX42">
            <v>-0.92464198974361977</v>
          </cell>
          <cell r="AY42">
            <v>181.51572049261338</v>
          </cell>
          <cell r="AZ42">
            <v>296.44634358618117</v>
          </cell>
          <cell r="BA42">
            <v>394.02343877812871</v>
          </cell>
          <cell r="BB42">
            <v>493.8625612217254</v>
          </cell>
          <cell r="BC42">
            <v>574.04719775404089</v>
          </cell>
          <cell r="BD42">
            <v>652.39097618118979</v>
          </cell>
          <cell r="BE42">
            <v>751.41669798403655</v>
          </cell>
          <cell r="BF42">
            <v>853.0360922208298</v>
          </cell>
          <cell r="BG42">
            <v>957.08545752580426</v>
          </cell>
          <cell r="BH42">
            <v>158.60113863709981</v>
          </cell>
          <cell r="BI42">
            <v>248.88582059788411</v>
          </cell>
          <cell r="BJ42">
            <v>321.18125523840695</v>
          </cell>
          <cell r="BK42">
            <v>412.58314164363571</v>
          </cell>
          <cell r="BL42">
            <v>511.43647510768795</v>
          </cell>
          <cell r="BM42">
            <v>606.42390985253064</v>
          </cell>
          <cell r="BN42">
            <v>670.44301784377353</v>
          </cell>
          <cell r="BO42">
            <v>772.98705407031048</v>
          </cell>
          <cell r="BP42">
            <v>928.54071606615207</v>
          </cell>
          <cell r="BQ42">
            <v>22.914581855513553</v>
          </cell>
          <cell r="BR42">
            <v>47.560522988297038</v>
          </cell>
          <cell r="BS42">
            <v>72.842183539721773</v>
          </cell>
          <cell r="BT42">
            <v>81.279419578089701</v>
          </cell>
          <cell r="BU42">
            <v>62.61072264635299</v>
          </cell>
          <cell r="BV42">
            <v>45.967066328659151</v>
          </cell>
          <cell r="BW42">
            <v>80.973680140263014</v>
          </cell>
          <cell r="BX42">
            <v>80.049038150519323</v>
          </cell>
          <cell r="BY42">
            <v>28.544741459652187</v>
          </cell>
          <cell r="BZ42">
            <v>22.829712000000001</v>
          </cell>
          <cell r="CA42">
            <v>98.086211399999996</v>
          </cell>
          <cell r="CB42">
            <v>88.478014999999999</v>
          </cell>
          <cell r="CC42">
            <v>296.44634358618117</v>
          </cell>
          <cell r="CD42">
            <v>209.3939384</v>
          </cell>
          <cell r="CE42">
            <v>87.052405186181176</v>
          </cell>
          <cell r="CF42">
            <v>41.573507739219821</v>
          </cell>
        </row>
        <row r="43">
          <cell r="L43">
            <v>345.9</v>
          </cell>
          <cell r="M43">
            <v>135.69999999999999</v>
          </cell>
          <cell r="N43">
            <v>481.59999999999997</v>
          </cell>
          <cell r="Q43">
            <v>26.136318601111117</v>
          </cell>
          <cell r="R43">
            <v>28.111831709090907</v>
          </cell>
          <cell r="S43">
            <v>10.912967109</v>
          </cell>
          <cell r="T43">
            <v>10.992378753888888</v>
          </cell>
          <cell r="U43">
            <v>12.36558303222222</v>
          </cell>
          <cell r="V43">
            <v>49.993232800000001</v>
          </cell>
          <cell r="W43">
            <v>32.539151746666668</v>
          </cell>
          <cell r="X43">
            <v>28.857724697777776</v>
          </cell>
          <cell r="Y43">
            <v>28.824999999999999</v>
          </cell>
          <cell r="Z43">
            <v>28.824999999999999</v>
          </cell>
          <cell r="AA43">
            <v>316.25375747975755</v>
          </cell>
          <cell r="AB43">
            <v>0.32142097994371183</v>
          </cell>
          <cell r="AC43">
            <v>0.12609663769402049</v>
          </cell>
          <cell r="AD43">
            <v>0.44751761763773235</v>
          </cell>
          <cell r="AE43">
            <v>0.38659411764705881</v>
          </cell>
          <cell r="AF43">
            <v>29.059669411764705</v>
          </cell>
          <cell r="AG43">
            <v>6.7430152941176473</v>
          </cell>
          <cell r="AH43">
            <v>6.4093235294117639</v>
          </cell>
          <cell r="AI43">
            <v>12.415775294117648</v>
          </cell>
          <cell r="AJ43">
            <v>22.467222352941175</v>
          </cell>
          <cell r="AK43">
            <v>29.995634117647054</v>
          </cell>
          <cell r="AL43">
            <v>14.698715294117646</v>
          </cell>
          <cell r="AM43">
            <v>28.823643529411765</v>
          </cell>
          <cell r="AN43">
            <v>28.823643529411765</v>
          </cell>
          <cell r="AO43">
            <v>83.038381764705875</v>
          </cell>
          <cell r="AP43">
            <v>34.455825252352952</v>
          </cell>
          <cell r="AQ43">
            <v>-5.2075197517646998</v>
          </cell>
          <cell r="AR43">
            <v>19.39330330699347</v>
          </cell>
          <cell r="AS43">
            <v>21.702508179679143</v>
          </cell>
          <cell r="AT43">
            <v>-1.5028081851176474</v>
          </cell>
          <cell r="AU43">
            <v>-11.474843599052287</v>
          </cell>
          <cell r="AV43">
            <v>-17.630051085424832</v>
          </cell>
          <cell r="AW43">
            <v>35.294517505882354</v>
          </cell>
          <cell r="AX43">
            <v>3.7155082172549037</v>
          </cell>
          <cell r="AY43">
            <v>58.694569030000011</v>
          </cell>
          <cell r="AZ43">
            <v>84.830887631111125</v>
          </cell>
          <cell r="BA43">
            <v>112.94271934020203</v>
          </cell>
          <cell r="BB43">
            <v>123.85568644920204</v>
          </cell>
          <cell r="BC43">
            <v>134.84806520309093</v>
          </cell>
          <cell r="BD43">
            <v>147.21364823531314</v>
          </cell>
          <cell r="BE43">
            <v>197.20688103531313</v>
          </cell>
          <cell r="BF43">
            <v>229.74603278197981</v>
          </cell>
          <cell r="BG43">
            <v>258.60375747975758</v>
          </cell>
          <cell r="BH43">
            <v>29.446263529411763</v>
          </cell>
          <cell r="BI43">
            <v>36.189278823529406</v>
          </cell>
          <cell r="BJ43">
            <v>42.598602352941171</v>
          </cell>
          <cell r="BK43">
            <v>55.014377647058822</v>
          </cell>
          <cell r="BL43">
            <v>77.4816</v>
          </cell>
          <cell r="BM43">
            <v>107.47723411764706</v>
          </cell>
          <cell r="BN43">
            <v>122.17594941176471</v>
          </cell>
          <cell r="BO43">
            <v>150.99959294117647</v>
          </cell>
          <cell r="BP43">
            <v>179.82323647058823</v>
          </cell>
          <cell r="BQ43">
            <v>29.248305500588248</v>
          </cell>
          <cell r="BR43">
            <v>48.641608807581719</v>
          </cell>
          <cell r="BS43">
            <v>70.344116987260861</v>
          </cell>
          <cell r="BT43">
            <v>68.841308802143217</v>
          </cell>
          <cell r="BU43">
            <v>57.366465203090925</v>
          </cell>
          <cell r="BV43">
            <v>39.736414117666087</v>
          </cell>
          <cell r="BW43">
            <v>75.030931623548426</v>
          </cell>
          <cell r="BX43">
            <v>78.746439840803333</v>
          </cell>
          <cell r="BY43">
            <v>78.780521009169348</v>
          </cell>
          <cell r="BZ43">
            <v>7.5627120000000003</v>
          </cell>
          <cell r="CA43">
            <v>26.583966399999994</v>
          </cell>
          <cell r="CB43">
            <v>8.624015</v>
          </cell>
          <cell r="CC43">
            <v>84.830887631111125</v>
          </cell>
          <cell r="CD43">
            <v>42.770693399999992</v>
          </cell>
          <cell r="CE43">
            <v>42.060194231111133</v>
          </cell>
          <cell r="CF43">
            <v>98.338817745496598</v>
          </cell>
        </row>
        <row r="44">
          <cell r="Q44">
            <v>88.794304492456675</v>
          </cell>
          <cell r="R44">
            <v>69.46526348285667</v>
          </cell>
          <cell r="S44">
            <v>88.926155334596658</v>
          </cell>
          <cell r="T44">
            <v>69.192257778426679</v>
          </cell>
          <cell r="U44">
            <v>65.978195394926672</v>
          </cell>
          <cell r="V44">
            <v>49.032489002846667</v>
          </cell>
          <cell r="W44">
            <v>69.080242490126665</v>
          </cell>
          <cell r="X44">
            <v>75.191640607196675</v>
          </cell>
          <cell r="Y44">
            <v>83.105207962666668</v>
          </cell>
          <cell r="Z44">
            <v>70.429814024515423</v>
          </cell>
          <cell r="AA44">
            <v>852.01672203322869</v>
          </cell>
          <cell r="AE44">
            <v>38.313208441021359</v>
          </cell>
          <cell r="AF44">
            <v>90.841666666666669</v>
          </cell>
          <cell r="AG44">
            <v>83.541666666666657</v>
          </cell>
          <cell r="AH44">
            <v>65.886111111111077</v>
          </cell>
          <cell r="AI44">
            <v>78.986111111111086</v>
          </cell>
          <cell r="AJ44">
            <v>76.386111111111077</v>
          </cell>
          <cell r="AK44">
            <v>64.991800627195687</v>
          </cell>
          <cell r="AL44">
            <v>49.320392697125179</v>
          </cell>
          <cell r="AM44">
            <v>73.720392697125192</v>
          </cell>
          <cell r="AN44">
            <v>126.73001846642978</v>
          </cell>
          <cell r="AO44">
            <v>74.786111111111069</v>
          </cell>
          <cell r="AP44">
            <v>-3.7590416194746936</v>
          </cell>
          <cell r="AQ44">
            <v>-2.5746820255999978</v>
          </cell>
          <cell r="AR44">
            <v>5.2526378257900177</v>
          </cell>
          <cell r="AS44">
            <v>3.5791523717455931</v>
          </cell>
          <cell r="AT44">
            <v>9.9400442234855717</v>
          </cell>
          <cell r="AU44">
            <v>-7.1938533326843981</v>
          </cell>
          <cell r="AV44">
            <v>0.98639476773098522</v>
          </cell>
          <cell r="AW44">
            <v>-0.28790369427851203</v>
          </cell>
          <cell r="AX44">
            <v>-4.640150206998527</v>
          </cell>
          <cell r="AY44">
            <v>122.82115146261334</v>
          </cell>
          <cell r="AZ44">
            <v>211.61545595507002</v>
          </cell>
          <cell r="BA44">
            <v>281.08071943792669</v>
          </cell>
          <cell r="BB44">
            <v>370.00687477252336</v>
          </cell>
          <cell r="BC44">
            <v>439.19913255095003</v>
          </cell>
          <cell r="BD44">
            <v>505.1773279458767</v>
          </cell>
          <cell r="BE44">
            <v>554.20981694872341</v>
          </cell>
          <cell r="BF44">
            <v>623.29005943884999</v>
          </cell>
          <cell r="BG44">
            <v>698.48170004604663</v>
          </cell>
          <cell r="BH44">
            <v>129.15487510768804</v>
          </cell>
          <cell r="BI44">
            <v>212.6965417743547</v>
          </cell>
          <cell r="BJ44">
            <v>278.58265288546579</v>
          </cell>
          <cell r="BK44">
            <v>357.56876399657688</v>
          </cell>
          <cell r="BL44">
            <v>433.95487510768794</v>
          </cell>
          <cell r="BM44">
            <v>498.94667573488363</v>
          </cell>
          <cell r="BN44">
            <v>548.26706843200884</v>
          </cell>
          <cell r="BO44">
            <v>621.98746112913409</v>
          </cell>
          <cell r="BP44">
            <v>748.71747959556387</v>
          </cell>
          <cell r="BQ44">
            <v>-6.3337236450746959</v>
          </cell>
          <cell r="BR44">
            <v>-1.0810858192846786</v>
          </cell>
          <cell r="BS44">
            <v>2.498066552460906</v>
          </cell>
          <cell r="BT44">
            <v>12.438110775946482</v>
          </cell>
          <cell r="BU44">
            <v>5.2442574432620646</v>
          </cell>
          <cell r="BV44">
            <v>6.2306522109930658</v>
          </cell>
          <cell r="BW44">
            <v>5.9427485167145733</v>
          </cell>
          <cell r="BX44">
            <v>1.3025983097159042</v>
          </cell>
          <cell r="BY44">
            <v>-50.235779549517247</v>
          </cell>
          <cell r="BZ44">
            <v>15.266999999999999</v>
          </cell>
          <cell r="CA44">
            <v>71.502245000000002</v>
          </cell>
          <cell r="CB44">
            <v>79.853999999999999</v>
          </cell>
          <cell r="CC44">
            <v>211.61545595507002</v>
          </cell>
          <cell r="CD44">
            <v>166.623245</v>
          </cell>
          <cell r="CE44">
            <v>44.992210955070021</v>
          </cell>
          <cell r="CF44">
            <v>27.002361498283168</v>
          </cell>
        </row>
        <row r="45">
          <cell r="G45" t="str">
            <v xml:space="preserve">  Pagos Tesorería</v>
          </cell>
          <cell r="L45">
            <v>788.57572886869968</v>
          </cell>
          <cell r="N45">
            <v>788.57572886869968</v>
          </cell>
          <cell r="O45">
            <v>33.485464796666669</v>
          </cell>
          <cell r="P45">
            <v>88.228597405366671</v>
          </cell>
          <cell r="Q45">
            <v>87.873993407506674</v>
          </cell>
          <cell r="R45">
            <v>69.338785109096676</v>
          </cell>
          <cell r="S45">
            <v>88.053497958206663</v>
          </cell>
          <cell r="T45">
            <v>68.571828354016674</v>
          </cell>
          <cell r="U45">
            <v>62.220111285406666</v>
          </cell>
          <cell r="V45">
            <v>48.592906006636667</v>
          </cell>
          <cell r="W45">
            <v>68.960692307966667</v>
          </cell>
          <cell r="X45">
            <v>75.109252106666673</v>
          </cell>
          <cell r="Y45">
            <v>82.925245816666674</v>
          </cell>
          <cell r="Z45">
            <v>70.429814024515423</v>
          </cell>
          <cell r="AA45">
            <v>843.7901885787187</v>
          </cell>
          <cell r="AB45">
            <v>0.73276896077711551</v>
          </cell>
          <cell r="AC45" t="str">
            <v xml:space="preserve"> </v>
          </cell>
          <cell r="AD45">
            <v>0.73276896077711551</v>
          </cell>
          <cell r="AE45">
            <v>38.313208441021359</v>
          </cell>
          <cell r="AF45">
            <v>90.841666666666669</v>
          </cell>
          <cell r="AG45">
            <v>83.541666666666657</v>
          </cell>
          <cell r="AH45">
            <v>65.886111111111077</v>
          </cell>
          <cell r="AI45">
            <v>78.986111111111086</v>
          </cell>
          <cell r="AJ45">
            <v>76.386111111111077</v>
          </cell>
          <cell r="AK45">
            <v>56.38611111111107</v>
          </cell>
          <cell r="AL45">
            <v>47.88611111111107</v>
          </cell>
          <cell r="AM45">
            <v>72.286111111111083</v>
          </cell>
          <cell r="AN45">
            <v>58.88611111111107</v>
          </cell>
          <cell r="AO45">
            <v>74.786111111111069</v>
          </cell>
          <cell r="AP45">
            <v>-4.8277436443546904</v>
          </cell>
          <cell r="AQ45">
            <v>-2.6130692612999979</v>
          </cell>
          <cell r="AR45">
            <v>4.332326740840017</v>
          </cell>
          <cell r="AS45">
            <v>3.4526739979855989</v>
          </cell>
          <cell r="AT45">
            <v>9.0673868470955767</v>
          </cell>
          <cell r="AU45">
            <v>-7.8142827570944036</v>
          </cell>
          <cell r="AV45">
            <v>5.8340001742955963</v>
          </cell>
          <cell r="AW45">
            <v>0.70679489552559716</v>
          </cell>
          <cell r="AX45">
            <v>-3.3254188031444158</v>
          </cell>
          <cell r="AY45">
            <v>121.71406220203335</v>
          </cell>
          <cell r="AZ45">
            <v>209.58805560954002</v>
          </cell>
          <cell r="BA45">
            <v>278.9268407186367</v>
          </cell>
          <cell r="BB45">
            <v>366.98033867684336</v>
          </cell>
          <cell r="BC45">
            <v>435.55216703086001</v>
          </cell>
          <cell r="BD45">
            <v>497.77227831626669</v>
          </cell>
          <cell r="BE45">
            <v>546.36518432290336</v>
          </cell>
          <cell r="BF45">
            <v>615.32587663086997</v>
          </cell>
          <cell r="BG45">
            <v>690.43512873753662</v>
          </cell>
          <cell r="BH45">
            <v>129.15487510768804</v>
          </cell>
          <cell r="BI45">
            <v>212.6965417743547</v>
          </cell>
          <cell r="BJ45">
            <v>278.58265288546579</v>
          </cell>
          <cell r="BK45">
            <v>357.56876399657688</v>
          </cell>
          <cell r="BL45">
            <v>433.95487510768794</v>
          </cell>
          <cell r="BM45">
            <v>490.340986218799</v>
          </cell>
          <cell r="BN45">
            <v>538.22709732991007</v>
          </cell>
          <cell r="BO45">
            <v>610.51320844102111</v>
          </cell>
          <cell r="BP45">
            <v>669.39931955213217</v>
          </cell>
          <cell r="BQ45">
            <v>-7.4408129056546954</v>
          </cell>
          <cell r="BR45">
            <v>-3.1084861648146784</v>
          </cell>
          <cell r="BS45">
            <v>0.34418783317090629</v>
          </cell>
          <cell r="BT45">
            <v>9.411574680266483</v>
          </cell>
          <cell r="BU45">
            <v>1.5972919231720653</v>
          </cell>
          <cell r="BV45">
            <v>7.4312920974676899</v>
          </cell>
          <cell r="BW45">
            <v>8.1380869929932942</v>
          </cell>
          <cell r="BX45">
            <v>4.8126681898488641</v>
          </cell>
          <cell r="BY45">
            <v>21.035809185404446</v>
          </cell>
          <cell r="BZ45">
            <v>15.266999999999999</v>
          </cell>
          <cell r="CA45">
            <v>69.202245000000005</v>
          </cell>
          <cell r="CB45">
            <v>77.554000000000002</v>
          </cell>
          <cell r="CC45">
            <v>209.58805560954002</v>
          </cell>
          <cell r="CD45">
            <v>162.023245</v>
          </cell>
          <cell r="CE45">
            <v>47.564810609540018</v>
          </cell>
          <cell r="CF45">
            <v>29.356781867651161</v>
          </cell>
        </row>
        <row r="46">
          <cell r="G46" t="str">
            <v xml:space="preserve">  Otros Pagos</v>
          </cell>
          <cell r="L46">
            <v>1.79539</v>
          </cell>
          <cell r="N46">
            <v>1.79539</v>
          </cell>
          <cell r="O46">
            <v>1.0687020248799999</v>
          </cell>
          <cell r="P46">
            <v>3.8387235699999994E-2</v>
          </cell>
          <cell r="Q46">
            <v>0.92031108495000002</v>
          </cell>
          <cell r="R46">
            <v>0.12647837375999998</v>
          </cell>
          <cell r="S46">
            <v>0.87265737638999985</v>
          </cell>
          <cell r="T46">
            <v>0.62042942440999915</v>
          </cell>
          <cell r="U46">
            <v>3.7580841095200004</v>
          </cell>
          <cell r="V46">
            <v>0.43958299621000002</v>
          </cell>
          <cell r="W46">
            <v>0.11955018215999999</v>
          </cell>
          <cell r="X46">
            <v>8.2388500529999992E-2</v>
          </cell>
          <cell r="Y46">
            <v>0.17996214599999999</v>
          </cell>
          <cell r="Z46">
            <v>0</v>
          </cell>
          <cell r="AA46">
            <v>8.2265334545099993</v>
          </cell>
          <cell r="AB46">
            <v>1.6683319259356486E-3</v>
          </cell>
          <cell r="AC46" t="str">
            <v xml:space="preserve"> </v>
          </cell>
          <cell r="AD46">
            <v>1.6683319259356486E-3</v>
          </cell>
          <cell r="AE46">
            <v>0</v>
          </cell>
          <cell r="AF46">
            <v>0</v>
          </cell>
          <cell r="AG46">
            <v>0</v>
          </cell>
          <cell r="AH46">
            <v>0</v>
          </cell>
          <cell r="AI46">
            <v>0</v>
          </cell>
          <cell r="AJ46">
            <v>0</v>
          </cell>
          <cell r="AK46">
            <v>8.6056895160846238</v>
          </cell>
          <cell r="AL46">
            <v>1.4342815860141087</v>
          </cell>
          <cell r="AM46">
            <v>1.4342815860141087</v>
          </cell>
          <cell r="AN46">
            <v>67.84390735531872</v>
          </cell>
          <cell r="AO46">
            <v>0</v>
          </cell>
          <cell r="AP46">
            <v>1.0687020248799999</v>
          </cell>
          <cell r="AQ46">
            <v>3.8387235699999994E-2</v>
          </cell>
          <cell r="AR46">
            <v>0.92031108495000002</v>
          </cell>
          <cell r="AS46">
            <v>0.12647837375999998</v>
          </cell>
          <cell r="AT46">
            <v>0.87265737638999985</v>
          </cell>
          <cell r="AU46">
            <v>0.62042942440999915</v>
          </cell>
          <cell r="AV46">
            <v>-4.8476054065646235</v>
          </cell>
          <cell r="AW46">
            <v>-0.99469858980410875</v>
          </cell>
          <cell r="AX46">
            <v>-1.3147314038541087</v>
          </cell>
          <cell r="AY46">
            <v>1.1070892605799998</v>
          </cell>
          <cell r="AZ46">
            <v>2.0274003455299998</v>
          </cell>
          <cell r="BA46">
            <v>2.1538787192899997</v>
          </cell>
          <cell r="BB46">
            <v>3.0265360956799996</v>
          </cell>
          <cell r="BC46">
            <v>3.6469655200899989</v>
          </cell>
          <cell r="BD46">
            <v>7.4050496296099997</v>
          </cell>
          <cell r="BE46">
            <v>7.8446326258200001</v>
          </cell>
          <cell r="BF46">
            <v>7.9641828079800003</v>
          </cell>
          <cell r="BG46">
            <v>8.0465713085099999</v>
          </cell>
          <cell r="BH46">
            <v>0</v>
          </cell>
          <cell r="BI46">
            <v>0</v>
          </cell>
          <cell r="BJ46">
            <v>0</v>
          </cell>
          <cell r="BK46">
            <v>0</v>
          </cell>
          <cell r="BL46">
            <v>0</v>
          </cell>
          <cell r="BM46">
            <v>8.6056895160846238</v>
          </cell>
          <cell r="BN46">
            <v>10.039971102098733</v>
          </cell>
          <cell r="BO46">
            <v>11.474252688112841</v>
          </cell>
          <cell r="BP46">
            <v>79.318160043431561</v>
          </cell>
          <cell r="BQ46">
            <v>1.1070892605799998</v>
          </cell>
          <cell r="BR46">
            <v>2.0274003455299998</v>
          </cell>
          <cell r="BS46">
            <v>2.1538787192899997</v>
          </cell>
          <cell r="BT46">
            <v>3.0265360956799996</v>
          </cell>
          <cell r="BU46">
            <v>3.6469655200899989</v>
          </cell>
          <cell r="BV46">
            <v>-1.2006398864746242</v>
          </cell>
          <cell r="BW46">
            <v>-2.1953384762787325</v>
          </cell>
          <cell r="BX46">
            <v>-3.5100698801328409</v>
          </cell>
          <cell r="BY46">
            <v>-71.271588734921565</v>
          </cell>
          <cell r="BZ46">
            <v>0</v>
          </cell>
          <cell r="CA46">
            <v>2.2999999999999998</v>
          </cell>
          <cell r="CB46">
            <v>2.2999999999999998</v>
          </cell>
          <cell r="CC46">
            <v>2.0274003455299998</v>
          </cell>
          <cell r="CD46">
            <v>4.5999999999999996</v>
          </cell>
          <cell r="CE46">
            <v>-2.5725996544699998</v>
          </cell>
          <cell r="CF46">
            <v>-55.926079444999999</v>
          </cell>
        </row>
        <row r="47">
          <cell r="L47">
            <v>9660.4221979685062</v>
          </cell>
          <cell r="M47">
            <v>0</v>
          </cell>
          <cell r="N47">
            <v>9660.4221979685062</v>
          </cell>
          <cell r="Q47">
            <v>923.96580722227884</v>
          </cell>
          <cell r="R47">
            <v>763.58122574437368</v>
          </cell>
          <cell r="S47">
            <v>975.20912274727209</v>
          </cell>
          <cell r="T47">
            <v>673.95333738251657</v>
          </cell>
          <cell r="U47">
            <v>954.34877725981562</v>
          </cell>
          <cell r="V47">
            <v>624.04591935441329</v>
          </cell>
          <cell r="W47">
            <v>924.38620619599646</v>
          </cell>
          <cell r="X47">
            <v>604.07122599028889</v>
          </cell>
          <cell r="Y47">
            <v>875.46711142210006</v>
          </cell>
          <cell r="Z47">
            <v>567.78305003000003</v>
          </cell>
          <cell r="AA47">
            <v>9233.943859756786</v>
          </cell>
          <cell r="AB47">
            <v>8.9767631383088275</v>
          </cell>
          <cell r="AC47" t="str">
            <v xml:space="preserve"> </v>
          </cell>
          <cell r="AD47">
            <v>8.9767631383088275</v>
          </cell>
          <cell r="AE47">
            <v>754.70208650035579</v>
          </cell>
          <cell r="AF47">
            <v>537.02413122669725</v>
          </cell>
          <cell r="AG47">
            <v>1017.4232800952977</v>
          </cell>
          <cell r="AH47">
            <v>806.81766652053375</v>
          </cell>
          <cell r="AI47">
            <v>868.54516029559363</v>
          </cell>
          <cell r="AJ47">
            <v>653.29117664756075</v>
          </cell>
          <cell r="AK47">
            <v>930.97944513804737</v>
          </cell>
          <cell r="AL47">
            <v>702.19909841316269</v>
          </cell>
          <cell r="AM47">
            <v>949.55362455165141</v>
          </cell>
          <cell r="AN47">
            <v>610.60299050579613</v>
          </cell>
          <cell r="AO47">
            <v>905.19843857684236</v>
          </cell>
          <cell r="AP47">
            <v>15.338831711977491</v>
          </cell>
          <cell r="AQ47">
            <v>40.067026968700247</v>
          </cell>
          <cell r="AR47">
            <v>-93.457472873018901</v>
          </cell>
          <cell r="AS47">
            <v>-43.236440776160066</v>
          </cell>
          <cell r="AT47">
            <v>106.66396245167846</v>
          </cell>
          <cell r="AU47">
            <v>20.662160734955819</v>
          </cell>
          <cell r="AV47">
            <v>23.369332121768252</v>
          </cell>
          <cell r="AW47">
            <v>-78.153179058749402</v>
          </cell>
          <cell r="AX47">
            <v>-25.167418355654945</v>
          </cell>
          <cell r="AY47">
            <v>1347.1320764077307</v>
          </cell>
          <cell r="AZ47">
            <v>2271.0978836300092</v>
          </cell>
          <cell r="BA47">
            <v>3034.6791093743832</v>
          </cell>
          <cell r="BB47">
            <v>4009.8882321216556</v>
          </cell>
          <cell r="BC47">
            <v>4683.8415695041722</v>
          </cell>
          <cell r="BD47">
            <v>5638.1903467639886</v>
          </cell>
          <cell r="BE47">
            <v>6262.2362661184015</v>
          </cell>
          <cell r="BF47">
            <v>7186.6224723143978</v>
          </cell>
          <cell r="BG47">
            <v>7790.6936983046862</v>
          </cell>
          <cell r="BH47">
            <v>1291.7262177270529</v>
          </cell>
          <cell r="BI47">
            <v>2309.1494978223504</v>
          </cell>
          <cell r="BJ47">
            <v>3115.9671643428842</v>
          </cell>
          <cell r="BK47">
            <v>3984.5123246384778</v>
          </cell>
          <cell r="BL47">
            <v>4637.8035012860391</v>
          </cell>
          <cell r="BM47">
            <v>5568.7829464240858</v>
          </cell>
          <cell r="BN47">
            <v>6270.9820448372493</v>
          </cell>
          <cell r="BO47">
            <v>7220.5356693889007</v>
          </cell>
          <cell r="BP47">
            <v>7831.1386598946965</v>
          </cell>
          <cell r="BQ47">
            <v>55.405858680677731</v>
          </cell>
          <cell r="BR47">
            <v>-38.05161419234107</v>
          </cell>
          <cell r="BS47">
            <v>-81.288054968501086</v>
          </cell>
          <cell r="BT47">
            <v>25.375907483177507</v>
          </cell>
          <cell r="BU47">
            <v>46.038068218133375</v>
          </cell>
          <cell r="BV47">
            <v>69.407400339902168</v>
          </cell>
          <cell r="BW47">
            <v>-8.7457787188477596</v>
          </cell>
          <cell r="BX47">
            <v>-33.913197074502932</v>
          </cell>
          <cell r="BY47">
            <v>-40.44496159001028</v>
          </cell>
          <cell r="BZ47">
            <v>622.42567999999994</v>
          </cell>
          <cell r="CA47">
            <v>428.39404019999995</v>
          </cell>
          <cell r="CB47">
            <v>757.51776449999988</v>
          </cell>
          <cell r="CC47">
            <v>2271.0978836300092</v>
          </cell>
          <cell r="CD47">
            <v>1808.3374846999998</v>
          </cell>
          <cell r="CE47">
            <v>462.76039893000939</v>
          </cell>
          <cell r="CF47">
            <v>25.590378059700548</v>
          </cell>
        </row>
        <row r="48">
          <cell r="G48" t="str">
            <v>Pagos de Tesorería</v>
          </cell>
          <cell r="L48">
            <v>9136.2682832986175</v>
          </cell>
          <cell r="N48">
            <v>9136.2682832986175</v>
          </cell>
          <cell r="O48">
            <v>758.2664752733333</v>
          </cell>
          <cell r="P48">
            <v>522.75099553439748</v>
          </cell>
          <cell r="Q48">
            <v>911.1945479559455</v>
          </cell>
          <cell r="R48">
            <v>754.83617747001006</v>
          </cell>
          <cell r="S48">
            <v>949.13048394929172</v>
          </cell>
          <cell r="T48">
            <v>631.98930914062771</v>
          </cell>
          <cell r="U48">
            <v>913.35740327059341</v>
          </cell>
          <cell r="V48">
            <v>568.97598091274665</v>
          </cell>
          <cell r="W48">
            <v>891.62743001266313</v>
          </cell>
          <cell r="X48">
            <v>570.29130542851112</v>
          </cell>
          <cell r="Y48">
            <v>847.50924078176672</v>
          </cell>
          <cell r="Z48">
            <v>544.375</v>
          </cell>
          <cell r="AA48">
            <v>8864.3043497298877</v>
          </cell>
          <cell r="AB48">
            <v>8.4897031068126498</v>
          </cell>
          <cell r="AC48" t="str">
            <v xml:space="preserve"> </v>
          </cell>
          <cell r="AD48">
            <v>8.4897031068126498</v>
          </cell>
          <cell r="AE48">
            <v>751.96380764877688</v>
          </cell>
          <cell r="AF48">
            <v>497.77500000000003</v>
          </cell>
          <cell r="AG48">
            <v>1008.3259613790808</v>
          </cell>
          <cell r="AH48">
            <v>790.63245898688047</v>
          </cell>
          <cell r="AI48">
            <v>855.45331935734202</v>
          </cell>
          <cell r="AJ48">
            <v>580.51847838184017</v>
          </cell>
          <cell r="AK48">
            <v>906.4337875980093</v>
          </cell>
          <cell r="AL48">
            <v>560.89451486390112</v>
          </cell>
          <cell r="AM48">
            <v>880.88325931616509</v>
          </cell>
          <cell r="AN48">
            <v>574.82120418614329</v>
          </cell>
          <cell r="AO48">
            <v>862.19109527811634</v>
          </cell>
          <cell r="AP48">
            <v>6.3026676245564204</v>
          </cell>
          <cell r="AQ48">
            <v>24.975995534397441</v>
          </cell>
          <cell r="AR48">
            <v>-97.131413423135314</v>
          </cell>
          <cell r="AS48">
            <v>-35.796281516870408</v>
          </cell>
          <cell r="AT48">
            <v>93.67716459194969</v>
          </cell>
          <cell r="AU48">
            <v>51.470830758787542</v>
          </cell>
          <cell r="AV48">
            <v>6.9236156725841056</v>
          </cell>
          <cell r="AW48">
            <v>8.0814660488455274</v>
          </cell>
          <cell r="AX48">
            <v>10.744170696498031</v>
          </cell>
          <cell r="AY48">
            <v>1281.0174708077307</v>
          </cell>
          <cell r="AZ48">
            <v>2192.212018763676</v>
          </cell>
          <cell r="BA48">
            <v>2947.0481962336862</v>
          </cell>
          <cell r="BB48">
            <v>3896.178680182978</v>
          </cell>
          <cell r="BC48">
            <v>4528.167989323606</v>
          </cell>
          <cell r="BD48">
            <v>5441.5253925941997</v>
          </cell>
          <cell r="BE48">
            <v>6010.501373506946</v>
          </cell>
          <cell r="BF48">
            <v>6902.1288035196094</v>
          </cell>
          <cell r="BG48">
            <v>7472.4201089481203</v>
          </cell>
          <cell r="BH48">
            <v>1249.7388076487769</v>
          </cell>
          <cell r="BI48">
            <v>2258.0647690278574</v>
          </cell>
          <cell r="BJ48">
            <v>3048.6972280147379</v>
          </cell>
          <cell r="BK48">
            <v>3904.1505473720799</v>
          </cell>
          <cell r="BL48">
            <v>4484.6690257539203</v>
          </cell>
          <cell r="BM48">
            <v>5391.1028133519294</v>
          </cell>
          <cell r="BN48">
            <v>5951.9973282158307</v>
          </cell>
          <cell r="BO48">
            <v>6832.8805875319958</v>
          </cell>
          <cell r="BP48">
            <v>7407.7017917181392</v>
          </cell>
          <cell r="BQ48">
            <v>31.278663158953805</v>
          </cell>
          <cell r="BR48">
            <v>-65.852750264181395</v>
          </cell>
          <cell r="BS48">
            <v>-101.64903178105169</v>
          </cell>
          <cell r="BT48">
            <v>-7.9718671891018857</v>
          </cell>
          <cell r="BU48">
            <v>43.498963569685657</v>
          </cell>
          <cell r="BV48">
            <v>50.422579242270331</v>
          </cell>
          <cell r="BW48">
            <v>58.50404529111529</v>
          </cell>
          <cell r="BX48">
            <v>69.248215987613548</v>
          </cell>
          <cell r="BY48">
            <v>64.718317229981039</v>
          </cell>
          <cell r="BZ48">
            <v>615.19398000000001</v>
          </cell>
          <cell r="CA48">
            <v>400.79887673999997</v>
          </cell>
          <cell r="CB48">
            <v>724.87496499999986</v>
          </cell>
          <cell r="CC48">
            <v>2192.212018763676</v>
          </cell>
          <cell r="CD48">
            <v>1740.8678217399997</v>
          </cell>
          <cell r="CE48">
            <v>451.34419702367632</v>
          </cell>
          <cell r="CF48">
            <v>25.926390929126207</v>
          </cell>
        </row>
        <row r="49">
          <cell r="G49" t="str">
            <v>Más Transferencias de Inversión</v>
          </cell>
          <cell r="L49">
            <v>346.29999999999995</v>
          </cell>
          <cell r="M49">
            <v>0</v>
          </cell>
          <cell r="N49">
            <v>346.29999999999995</v>
          </cell>
          <cell r="O49">
            <v>11.120173399999999</v>
          </cell>
          <cell r="P49">
            <v>29.652177999999999</v>
          </cell>
          <cell r="Q49">
            <v>10.730986</v>
          </cell>
          <cell r="R49">
            <v>5.4240189999999995</v>
          </cell>
          <cell r="S49">
            <v>14.851702899999999</v>
          </cell>
          <cell r="T49">
            <v>13.2781456</v>
          </cell>
          <cell r="U49">
            <v>40.577399999999997</v>
          </cell>
          <cell r="V49">
            <v>20.845372000000001</v>
          </cell>
          <cell r="W49">
            <v>31.52</v>
          </cell>
          <cell r="X49">
            <v>31.52</v>
          </cell>
          <cell r="Y49">
            <v>15.52</v>
          </cell>
          <cell r="Z49">
            <v>10.82</v>
          </cell>
          <cell r="AA49">
            <v>235.85997690000002</v>
          </cell>
          <cell r="AB49">
            <v>0.32179267231716502</v>
          </cell>
          <cell r="AC49" t="str">
            <v xml:space="preserve"> </v>
          </cell>
          <cell r="AD49">
            <v>0.32179267231716502</v>
          </cell>
          <cell r="AE49">
            <v>0</v>
          </cell>
          <cell r="AF49">
            <v>1.4073423994790084</v>
          </cell>
          <cell r="AG49">
            <v>8.4886565217673784</v>
          </cell>
          <cell r="AH49">
            <v>13.209656852907692</v>
          </cell>
          <cell r="AI49">
            <v>1.1169049332947674</v>
          </cell>
          <cell r="AJ49">
            <v>26.974367510777135</v>
          </cell>
          <cell r="AK49">
            <v>23.559686270522533</v>
          </cell>
          <cell r="AL49">
            <v>99.783051730031275</v>
          </cell>
          <cell r="AM49">
            <v>67.327521146702423</v>
          </cell>
          <cell r="AN49">
            <v>33.373038673950695</v>
          </cell>
          <cell r="AO49">
            <v>35.530150621440647</v>
          </cell>
          <cell r="AP49">
            <v>11.120173399999999</v>
          </cell>
          <cell r="AQ49">
            <v>28.24483560052099</v>
          </cell>
          <cell r="AR49">
            <v>2.2423294782326213</v>
          </cell>
          <cell r="AS49">
            <v>-7.7856378529076924</v>
          </cell>
          <cell r="AT49">
            <v>13.734797966705232</v>
          </cell>
          <cell r="AU49">
            <v>-13.696221910777135</v>
          </cell>
          <cell r="AV49">
            <v>17.017713729477464</v>
          </cell>
          <cell r="AW49">
            <v>-78.937679730031277</v>
          </cell>
          <cell r="AX49">
            <v>-35.807521146702427</v>
          </cell>
          <cell r="AY49">
            <v>40.772351400000005</v>
          </cell>
          <cell r="AZ49">
            <v>51.503337399999999</v>
          </cell>
          <cell r="BA49">
            <v>56.927356400000001</v>
          </cell>
          <cell r="BB49">
            <v>71.7790593</v>
          </cell>
          <cell r="BC49">
            <v>85.057204900000002</v>
          </cell>
          <cell r="BD49">
            <v>125.6346049</v>
          </cell>
          <cell r="BE49">
            <v>146.4799769</v>
          </cell>
          <cell r="BF49">
            <v>177.99997689999998</v>
          </cell>
          <cell r="BG49">
            <v>209.51997689999999</v>
          </cell>
          <cell r="BH49">
            <v>1.4073423994790084</v>
          </cell>
          <cell r="BI49">
            <v>9.8959989212463881</v>
          </cell>
          <cell r="BJ49">
            <v>23.10565577415408</v>
          </cell>
          <cell r="BK49">
            <v>24.222560707448849</v>
          </cell>
          <cell r="BL49">
            <v>51.196928218225978</v>
          </cell>
          <cell r="BM49">
            <v>74.756614488748511</v>
          </cell>
          <cell r="BN49">
            <v>174.53966621877979</v>
          </cell>
          <cell r="BO49">
            <v>241.86718736548221</v>
          </cell>
          <cell r="BP49">
            <v>275.24022603943291</v>
          </cell>
          <cell r="BQ49">
            <v>39.365009000520992</v>
          </cell>
          <cell r="BR49">
            <v>41.607338478753611</v>
          </cell>
          <cell r="BS49">
            <v>33.821700625845921</v>
          </cell>
          <cell r="BT49">
            <v>47.556498592551151</v>
          </cell>
          <cell r="BU49">
            <v>33.860276681774018</v>
          </cell>
          <cell r="BV49">
            <v>50.877990411251474</v>
          </cell>
          <cell r="BW49">
            <v>-28.059689318779789</v>
          </cell>
          <cell r="BX49">
            <v>-63.867210465482231</v>
          </cell>
          <cell r="BY49">
            <v>-65.720249139432923</v>
          </cell>
          <cell r="BZ49">
            <v>5.0979999999999999</v>
          </cell>
          <cell r="CA49">
            <v>1.7290000000000001</v>
          </cell>
          <cell r="CB49">
            <v>32.038000000000004</v>
          </cell>
          <cell r="CC49">
            <v>51.503337399999999</v>
          </cell>
          <cell r="CD49">
            <v>38.865000000000002</v>
          </cell>
          <cell r="CE49">
            <v>12.638337399999998</v>
          </cell>
          <cell r="CF49">
            <v>32.518557571079377</v>
          </cell>
        </row>
        <row r="50">
          <cell r="H50" t="str">
            <v>Subsidio Tarifas Eléctricas</v>
          </cell>
          <cell r="L50">
            <v>97.1</v>
          </cell>
          <cell r="N50">
            <v>97.1</v>
          </cell>
          <cell r="O50">
            <v>0</v>
          </cell>
          <cell r="P50">
            <v>0</v>
          </cell>
          <cell r="Q50">
            <v>0</v>
          </cell>
          <cell r="R50">
            <v>0</v>
          </cell>
          <cell r="S50">
            <v>0</v>
          </cell>
          <cell r="T50">
            <v>0</v>
          </cell>
          <cell r="U50">
            <v>27</v>
          </cell>
          <cell r="V50">
            <v>10.054</v>
          </cell>
          <cell r="W50">
            <v>27</v>
          </cell>
          <cell r="X50">
            <v>27</v>
          </cell>
          <cell r="Y50">
            <v>6</v>
          </cell>
          <cell r="Z50">
            <v>0</v>
          </cell>
          <cell r="AA50">
            <v>97.054000000000002</v>
          </cell>
          <cell r="AB50">
            <v>9.0228323655780332E-2</v>
          </cell>
          <cell r="AC50" t="str">
            <v xml:space="preserve"> </v>
          </cell>
          <cell r="AD50">
            <v>9.0228323655780332E-2</v>
          </cell>
          <cell r="AE50">
            <v>0</v>
          </cell>
          <cell r="AF50">
            <v>1.398905882451426</v>
          </cell>
          <cell r="AG50">
            <v>8.3462902969269273</v>
          </cell>
          <cell r="AH50">
            <v>0.29018558979381703</v>
          </cell>
          <cell r="AI50">
            <v>0.1804515432331299</v>
          </cell>
          <cell r="AJ50">
            <v>26.186607733326635</v>
          </cell>
          <cell r="AK50">
            <v>7.3156031040458071E-3</v>
          </cell>
          <cell r="AL50">
            <v>26.010220414040198</v>
          </cell>
          <cell r="AM50">
            <v>34.680022937123816</v>
          </cell>
          <cell r="AN50">
            <v>0</v>
          </cell>
          <cell r="AO50">
            <v>0</v>
          </cell>
          <cell r="AP50">
            <v>0</v>
          </cell>
          <cell r="AQ50">
            <v>-1.398905882451426</v>
          </cell>
          <cell r="AR50">
            <v>-8.3462902969269273</v>
          </cell>
          <cell r="AS50">
            <v>-0.29018558979381703</v>
          </cell>
          <cell r="AT50">
            <v>-0.1804515432331299</v>
          </cell>
          <cell r="AU50">
            <v>-26.186607733326635</v>
          </cell>
          <cell r="AV50">
            <v>26.992684396895953</v>
          </cell>
          <cell r="AW50">
            <v>-15.956220414040198</v>
          </cell>
          <cell r="AX50">
            <v>-7.680022937123816</v>
          </cell>
          <cell r="AY50">
            <v>0</v>
          </cell>
          <cell r="AZ50">
            <v>0</v>
          </cell>
          <cell r="BA50">
            <v>0</v>
          </cell>
          <cell r="BB50">
            <v>0</v>
          </cell>
          <cell r="BC50">
            <v>0</v>
          </cell>
          <cell r="BD50">
            <v>27</v>
          </cell>
          <cell r="BE50">
            <v>37.054000000000002</v>
          </cell>
          <cell r="BF50">
            <v>64.054000000000002</v>
          </cell>
          <cell r="BG50">
            <v>91.054000000000002</v>
          </cell>
          <cell r="BH50">
            <v>1.398905882451426</v>
          </cell>
          <cell r="BI50">
            <v>9.7451961793783539</v>
          </cell>
          <cell r="BJ50">
            <v>10.035381769172171</v>
          </cell>
          <cell r="BK50">
            <v>10.2158333124053</v>
          </cell>
          <cell r="BL50">
            <v>36.402441045731933</v>
          </cell>
          <cell r="BM50">
            <v>36.40975664883598</v>
          </cell>
          <cell r="BN50">
            <v>62.419977062876178</v>
          </cell>
          <cell r="BO50">
            <v>97.1</v>
          </cell>
          <cell r="BP50">
            <v>97.1</v>
          </cell>
          <cell r="BQ50">
            <v>-1.398905882451426</v>
          </cell>
          <cell r="BR50">
            <v>-9.7451961793783539</v>
          </cell>
          <cell r="BS50">
            <v>-10.035381769172171</v>
          </cell>
          <cell r="BT50">
            <v>-10.2158333124053</v>
          </cell>
          <cell r="BU50">
            <v>-36.402441045731933</v>
          </cell>
          <cell r="BV50">
            <v>-9.4097566488359803</v>
          </cell>
          <cell r="BW50">
            <v>-25.365977062876176</v>
          </cell>
          <cell r="BX50">
            <v>-33.045999999999992</v>
          </cell>
          <cell r="BY50">
            <v>-6.0459999999999923</v>
          </cell>
          <cell r="BZ50">
            <v>0</v>
          </cell>
          <cell r="CA50">
            <v>1.7210000000000001</v>
          </cell>
          <cell r="CB50">
            <v>10.268000000000001</v>
          </cell>
          <cell r="CC50">
            <v>0</v>
          </cell>
          <cell r="CD50">
            <v>11.989000000000001</v>
          </cell>
          <cell r="CE50">
            <v>-11.989000000000001</v>
          </cell>
          <cell r="CF50">
            <v>-100</v>
          </cell>
        </row>
        <row r="51">
          <cell r="H51" t="str">
            <v>Fosga</v>
          </cell>
          <cell r="L51">
            <v>0</v>
          </cell>
          <cell r="N51">
            <v>0</v>
          </cell>
          <cell r="O51">
            <v>0</v>
          </cell>
          <cell r="P51">
            <v>12.5</v>
          </cell>
          <cell r="Q51">
            <v>3.8</v>
          </cell>
          <cell r="R51">
            <v>4.87</v>
          </cell>
          <cell r="S51">
            <v>5.7</v>
          </cell>
          <cell r="T51">
            <v>7.2160000000000002</v>
          </cell>
          <cell r="U51">
            <v>4.5199999999999996</v>
          </cell>
          <cell r="V51">
            <v>3</v>
          </cell>
          <cell r="W51">
            <v>4.5199999999999996</v>
          </cell>
          <cell r="X51">
            <v>4.5199999999999996</v>
          </cell>
          <cell r="Y51">
            <v>9.52</v>
          </cell>
          <cell r="Z51">
            <v>10.82</v>
          </cell>
          <cell r="AA51">
            <v>70.98599999999999</v>
          </cell>
          <cell r="AB51" t="str">
            <v xml:space="preserve"> </v>
          </cell>
          <cell r="AC51" t="str">
            <v xml:space="preserve"> </v>
          </cell>
          <cell r="AD51" t="str">
            <v xml:space="preserve"> </v>
          </cell>
          <cell r="AE51">
            <v>0</v>
          </cell>
          <cell r="AF51">
            <v>0</v>
          </cell>
          <cell r="AG51">
            <v>0</v>
          </cell>
          <cell r="AH51">
            <v>0</v>
          </cell>
          <cell r="AI51">
            <v>0</v>
          </cell>
          <cell r="AJ51">
            <v>0</v>
          </cell>
          <cell r="AK51">
            <v>0</v>
          </cell>
          <cell r="AL51">
            <v>0</v>
          </cell>
          <cell r="AM51">
            <v>0</v>
          </cell>
          <cell r="AN51">
            <v>0</v>
          </cell>
          <cell r="AO51">
            <v>0</v>
          </cell>
          <cell r="AP51">
            <v>0</v>
          </cell>
          <cell r="AQ51">
            <v>12.5</v>
          </cell>
          <cell r="AR51">
            <v>3.8</v>
          </cell>
          <cell r="AS51">
            <v>4.87</v>
          </cell>
          <cell r="AT51">
            <v>5.7</v>
          </cell>
          <cell r="AU51">
            <v>7.2160000000000002</v>
          </cell>
          <cell r="AV51">
            <v>4.5199999999999996</v>
          </cell>
          <cell r="AW51">
            <v>3</v>
          </cell>
          <cell r="AX51">
            <v>4.5199999999999996</v>
          </cell>
          <cell r="AY51">
            <v>12.5</v>
          </cell>
          <cell r="AZ51">
            <v>16.3</v>
          </cell>
          <cell r="BA51">
            <v>21.17</v>
          </cell>
          <cell r="BB51">
            <v>26.87</v>
          </cell>
          <cell r="BC51">
            <v>34.085999999999999</v>
          </cell>
          <cell r="BD51">
            <v>38.605999999999995</v>
          </cell>
          <cell r="BE51">
            <v>41.605999999999995</v>
          </cell>
          <cell r="BF51">
            <v>46.125999999999991</v>
          </cell>
          <cell r="BG51">
            <v>50.645999999999987</v>
          </cell>
          <cell r="BH51">
            <v>0</v>
          </cell>
          <cell r="BI51">
            <v>0</v>
          </cell>
          <cell r="BJ51">
            <v>0</v>
          </cell>
          <cell r="BK51">
            <v>0</v>
          </cell>
          <cell r="BL51">
            <v>0</v>
          </cell>
          <cell r="BM51">
            <v>0</v>
          </cell>
          <cell r="BN51">
            <v>0</v>
          </cell>
          <cell r="BO51">
            <v>0</v>
          </cell>
          <cell r="BP51">
            <v>0</v>
          </cell>
          <cell r="BQ51">
            <v>12.5</v>
          </cell>
          <cell r="BR51">
            <v>16.3</v>
          </cell>
          <cell r="BS51">
            <v>21.17</v>
          </cell>
          <cell r="BT51">
            <v>26.87</v>
          </cell>
          <cell r="BU51">
            <v>34.085999999999999</v>
          </cell>
          <cell r="BV51">
            <v>38.605999999999995</v>
          </cell>
          <cell r="BW51">
            <v>41.605999999999995</v>
          </cell>
          <cell r="BX51">
            <v>46.125999999999991</v>
          </cell>
          <cell r="BY51">
            <v>50.645999999999987</v>
          </cell>
          <cell r="BZ51">
            <v>0</v>
          </cell>
          <cell r="CA51">
            <v>0</v>
          </cell>
          <cell r="CB51">
            <v>20.8</v>
          </cell>
          <cell r="CC51">
            <v>16.3</v>
          </cell>
          <cell r="CD51">
            <v>20.8</v>
          </cell>
          <cell r="CE51">
            <v>-4.5</v>
          </cell>
          <cell r="CF51">
            <v>-21.634615384615387</v>
          </cell>
        </row>
        <row r="52">
          <cell r="H52" t="str">
            <v>Ancianos Indigentes</v>
          </cell>
          <cell r="L52">
            <v>29</v>
          </cell>
          <cell r="N52">
            <v>29</v>
          </cell>
          <cell r="O52">
            <v>1.8348734</v>
          </cell>
          <cell r="P52">
            <v>5.9269780000000001</v>
          </cell>
          <cell r="Q52">
            <v>2.8377759999999999</v>
          </cell>
          <cell r="R52">
            <v>0.37401899999999999</v>
          </cell>
          <cell r="S52">
            <v>4.4152029000000006</v>
          </cell>
          <cell r="T52">
            <v>1.4326456000000001</v>
          </cell>
          <cell r="U52">
            <v>0.22790000000000002</v>
          </cell>
          <cell r="V52">
            <v>7.6561999999999991E-2</v>
          </cell>
          <cell r="W52">
            <v>0</v>
          </cell>
          <cell r="X52">
            <v>0</v>
          </cell>
          <cell r="Y52">
            <v>0</v>
          </cell>
          <cell r="Z52">
            <v>0</v>
          </cell>
          <cell r="AA52">
            <v>17.125956900000002</v>
          </cell>
          <cell r="AB52">
            <v>2.6947697075361789E-2</v>
          </cell>
          <cell r="AC52" t="str">
            <v xml:space="preserve"> </v>
          </cell>
          <cell r="AD52">
            <v>2.6947697075361789E-2</v>
          </cell>
          <cell r="AE52">
            <v>0</v>
          </cell>
          <cell r="AF52">
            <v>8.4365170275823194E-3</v>
          </cell>
          <cell r="AG52">
            <v>0.14236622484045164</v>
          </cell>
          <cell r="AH52">
            <v>12.919471263113875</v>
          </cell>
          <cell r="AI52">
            <v>0.93645339006163753</v>
          </cell>
          <cell r="AJ52">
            <v>0.78775977745049908</v>
          </cell>
          <cell r="AK52">
            <v>0.33851524573174058</v>
          </cell>
          <cell r="AL52">
            <v>1.6440662557501047</v>
          </cell>
          <cell r="AM52">
            <v>1.4331533300605466</v>
          </cell>
          <cell r="AN52">
            <v>2.1586937944326263</v>
          </cell>
          <cell r="AO52">
            <v>4.3158057419225804</v>
          </cell>
          <cell r="AP52">
            <v>1.8348734</v>
          </cell>
          <cell r="AQ52">
            <v>5.9185414829724179</v>
          </cell>
          <cell r="AR52">
            <v>2.6954097751595483</v>
          </cell>
          <cell r="AS52">
            <v>-12.545452263113875</v>
          </cell>
          <cell r="AT52">
            <v>3.4787495099383632</v>
          </cell>
          <cell r="AU52">
            <v>0.644885822549501</v>
          </cell>
          <cell r="AV52">
            <v>-0.11061524573174056</v>
          </cell>
          <cell r="AW52">
            <v>-1.5675042557501047</v>
          </cell>
          <cell r="AX52">
            <v>-1.4331533300605466</v>
          </cell>
          <cell r="AY52">
            <v>7.7618514000000003</v>
          </cell>
          <cell r="AZ52">
            <v>10.599627399999999</v>
          </cell>
          <cell r="BA52">
            <v>10.9736464</v>
          </cell>
          <cell r="BB52">
            <v>15.3888493</v>
          </cell>
          <cell r="BC52">
            <v>16.821494900000001</v>
          </cell>
          <cell r="BD52">
            <v>17.049394900000003</v>
          </cell>
          <cell r="BE52">
            <v>17.125956900000002</v>
          </cell>
          <cell r="BF52">
            <v>17.125956900000002</v>
          </cell>
          <cell r="BG52">
            <v>17.125956900000002</v>
          </cell>
          <cell r="BH52">
            <v>8.4365170275823194E-3</v>
          </cell>
          <cell r="BI52">
            <v>0.15080274186803397</v>
          </cell>
          <cell r="BJ52">
            <v>13.070274004981909</v>
          </cell>
          <cell r="BK52">
            <v>14.006727395043548</v>
          </cell>
          <cell r="BL52">
            <v>14.794487172494048</v>
          </cell>
          <cell r="BM52">
            <v>15.133002418225788</v>
          </cell>
          <cell r="BN52">
            <v>16.777068673975894</v>
          </cell>
          <cell r="BO52">
            <v>18.210222004036439</v>
          </cell>
          <cell r="BP52">
            <v>20.368915798469065</v>
          </cell>
          <cell r="BQ52">
            <v>7.7534148829724181</v>
          </cell>
          <cell r="BR52">
            <v>10.448824658131965</v>
          </cell>
          <cell r="BS52">
            <v>-2.0966276049819097</v>
          </cell>
          <cell r="BT52">
            <v>1.3821219049564526</v>
          </cell>
          <cell r="BU52">
            <v>2.0270077275059535</v>
          </cell>
          <cell r="BV52">
            <v>1.9163924817742153</v>
          </cell>
          <cell r="BW52">
            <v>0.34888822602410841</v>
          </cell>
          <cell r="BX52">
            <v>-1.0842651040364366</v>
          </cell>
          <cell r="BY52">
            <v>-3.2429588984690625</v>
          </cell>
          <cell r="BZ52">
            <v>0</v>
          </cell>
          <cell r="CA52">
            <v>8.0000000000000002E-3</v>
          </cell>
          <cell r="CB52">
            <v>0.13500000000000001</v>
          </cell>
          <cell r="CC52">
            <v>10.599627399999999</v>
          </cell>
          <cell r="CD52">
            <v>0.14300000000000002</v>
          </cell>
          <cell r="CE52">
            <v>10.456627399999999</v>
          </cell>
          <cell r="CF52">
            <v>7312.3268531468511</v>
          </cell>
        </row>
        <row r="53">
          <cell r="H53" t="str">
            <v>Fondo Solidaridad Pensional</v>
          </cell>
          <cell r="L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t="str">
            <v xml:space="preserve"> </v>
          </cell>
          <cell r="AC53" t="str">
            <v xml:space="preserve"> </v>
          </cell>
          <cell r="AD53" t="str">
            <v xml:space="preserve"> </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5.0979999999999999</v>
          </cell>
          <cell r="CA53">
            <v>0</v>
          </cell>
          <cell r="CB53">
            <v>0.83499999999999996</v>
          </cell>
          <cell r="CC53">
            <v>0</v>
          </cell>
          <cell r="CD53">
            <v>5.9329999999999998</v>
          </cell>
          <cell r="CE53">
            <v>-5.9329999999999998</v>
          </cell>
          <cell r="CF53">
            <v>-100</v>
          </cell>
        </row>
        <row r="54">
          <cell r="H54" t="str">
            <v>Fondo Compensación Educativa</v>
          </cell>
          <cell r="L54">
            <v>220.2</v>
          </cell>
          <cell r="N54">
            <v>220.2</v>
          </cell>
          <cell r="O54">
            <v>9.2852999999999994</v>
          </cell>
          <cell r="P54">
            <v>11.225200000000001</v>
          </cell>
          <cell r="Q54">
            <v>4.09321</v>
          </cell>
          <cell r="R54">
            <v>0.18</v>
          </cell>
          <cell r="S54">
            <v>4.7365000000000004</v>
          </cell>
          <cell r="T54">
            <v>4.6295000000000002</v>
          </cell>
          <cell r="U54">
            <v>8.8294999999999995</v>
          </cell>
          <cell r="V54">
            <v>7.7148100000000008</v>
          </cell>
          <cell r="W54">
            <v>0</v>
          </cell>
          <cell r="X54">
            <v>0</v>
          </cell>
          <cell r="Y54">
            <v>0</v>
          </cell>
          <cell r="Z54">
            <v>0</v>
          </cell>
          <cell r="AA54">
            <v>50.694019999999995</v>
          </cell>
          <cell r="AB54">
            <v>0.20461665158602299</v>
          </cell>
          <cell r="AC54" t="str">
            <v xml:space="preserve"> </v>
          </cell>
          <cell r="AD54">
            <v>0.20461665158602299</v>
          </cell>
          <cell r="AE54">
            <v>0</v>
          </cell>
          <cell r="AF54">
            <v>0</v>
          </cell>
          <cell r="AG54">
            <v>0</v>
          </cell>
          <cell r="AH54">
            <v>0</v>
          </cell>
          <cell r="AI54">
            <v>0</v>
          </cell>
          <cell r="AJ54">
            <v>0</v>
          </cell>
          <cell r="AK54">
            <v>23.213855421686748</v>
          </cell>
          <cell r="AL54">
            <v>72.128765060240966</v>
          </cell>
          <cell r="AM54">
            <v>31.214344879518066</v>
          </cell>
          <cell r="AN54">
            <v>31.214344879518066</v>
          </cell>
          <cell r="AO54">
            <v>31.214344879518066</v>
          </cell>
          <cell r="AP54">
            <v>9.2852999999999994</v>
          </cell>
          <cell r="AQ54">
            <v>11.225200000000001</v>
          </cell>
          <cell r="AR54">
            <v>4.09321</v>
          </cell>
          <cell r="AS54">
            <v>0.18</v>
          </cell>
          <cell r="AT54">
            <v>4.7365000000000004</v>
          </cell>
          <cell r="AU54">
            <v>4.6295000000000002</v>
          </cell>
          <cell r="AV54">
            <v>-14.384355421686749</v>
          </cell>
          <cell r="AW54">
            <v>-64.413955060240966</v>
          </cell>
          <cell r="AX54">
            <v>-31.214344879518066</v>
          </cell>
          <cell r="AY54">
            <v>20.5105</v>
          </cell>
          <cell r="AZ54">
            <v>24.60371</v>
          </cell>
          <cell r="BA54">
            <v>24.783709999999999</v>
          </cell>
          <cell r="BB54">
            <v>29.520209999999999</v>
          </cell>
          <cell r="BC54">
            <v>34.149709999999999</v>
          </cell>
          <cell r="BD54">
            <v>42.979209999999995</v>
          </cell>
          <cell r="BE54">
            <v>50.694019999999995</v>
          </cell>
          <cell r="BF54">
            <v>50.694019999999995</v>
          </cell>
          <cell r="BG54">
            <v>50.694019999999995</v>
          </cell>
          <cell r="BH54">
            <v>0</v>
          </cell>
          <cell r="BI54">
            <v>0</v>
          </cell>
          <cell r="BJ54">
            <v>0</v>
          </cell>
          <cell r="BK54">
            <v>0</v>
          </cell>
          <cell r="BL54">
            <v>0</v>
          </cell>
          <cell r="BM54">
            <v>23.213855421686748</v>
          </cell>
          <cell r="BN54">
            <v>95.34262048192771</v>
          </cell>
          <cell r="BO54">
            <v>126.55696536144578</v>
          </cell>
          <cell r="BP54">
            <v>157.77131024096383</v>
          </cell>
          <cell r="BQ54">
            <v>20.5105</v>
          </cell>
          <cell r="BR54">
            <v>24.60371</v>
          </cell>
          <cell r="BS54">
            <v>24.783709999999999</v>
          </cell>
          <cell r="BT54">
            <v>29.520209999999999</v>
          </cell>
          <cell r="BU54">
            <v>34.149709999999999</v>
          </cell>
          <cell r="BV54">
            <v>19.765354578313246</v>
          </cell>
          <cell r="BW54">
            <v>-44.648600481927716</v>
          </cell>
          <cell r="BX54">
            <v>-75.862945361445782</v>
          </cell>
          <cell r="BY54">
            <v>-107.07729024096383</v>
          </cell>
          <cell r="BZ54">
            <v>0</v>
          </cell>
          <cell r="CA54">
            <v>0</v>
          </cell>
          <cell r="CB54">
            <v>0</v>
          </cell>
          <cell r="CC54">
            <v>24.60371</v>
          </cell>
          <cell r="CD54">
            <v>0</v>
          </cell>
          <cell r="CE54">
            <v>24.60371</v>
          </cell>
          <cell r="CF54" t="str">
            <v xml:space="preserve">n.a. </v>
          </cell>
        </row>
        <row r="55">
          <cell r="G55" t="str">
            <v>Más Transferencias de Deuda</v>
          </cell>
          <cell r="L55">
            <v>177.85391466988909</v>
          </cell>
          <cell r="M55">
            <v>0</v>
          </cell>
          <cell r="N55">
            <v>177.85391466988909</v>
          </cell>
          <cell r="O55">
            <v>0.65426953900000007</v>
          </cell>
          <cell r="P55">
            <v>24.687984660999998</v>
          </cell>
          <cell r="Q55">
            <v>2.0402732663333336</v>
          </cell>
          <cell r="R55">
            <v>3.321029274363636</v>
          </cell>
          <cell r="S55">
            <v>11.226935897980429</v>
          </cell>
          <cell r="T55">
            <v>28.685882641888888</v>
          </cell>
          <cell r="U55">
            <v>0.41397398922222223</v>
          </cell>
          <cell r="V55">
            <v>34.224566441666667</v>
          </cell>
          <cell r="W55">
            <v>1.2387761833333333</v>
          </cell>
          <cell r="X55">
            <v>2.2599205617777773</v>
          </cell>
          <cell r="Y55">
            <v>12.437870640333331</v>
          </cell>
          <cell r="Z55">
            <v>12.58805003</v>
          </cell>
          <cell r="AA55">
            <v>133.77953312689959</v>
          </cell>
          <cell r="AB55">
            <v>0.16526735917901433</v>
          </cell>
          <cell r="AC55" t="str">
            <v xml:space="preserve"> </v>
          </cell>
          <cell r="AD55">
            <v>0.16526735917901433</v>
          </cell>
          <cell r="AE55">
            <v>2.7382788515788858</v>
          </cell>
          <cell r="AF55">
            <v>37.841788827218167</v>
          </cell>
          <cell r="AG55">
            <v>0.60866219444955894</v>
          </cell>
          <cell r="AH55">
            <v>2.9755506807456689</v>
          </cell>
          <cell r="AI55">
            <v>11.97493600495687</v>
          </cell>
          <cell r="AJ55">
            <v>45.798330754943443</v>
          </cell>
          <cell r="AK55">
            <v>0.98597126951555292</v>
          </cell>
          <cell r="AL55">
            <v>41.521531819230319</v>
          </cell>
          <cell r="AM55">
            <v>1.3428440887838857</v>
          </cell>
          <cell r="AN55">
            <v>2.4087476457022081</v>
          </cell>
          <cell r="AO55">
            <v>7.4771926772853803</v>
          </cell>
          <cell r="AP55">
            <v>-2.0840093125788859</v>
          </cell>
          <cell r="AQ55">
            <v>-13.153804166218169</v>
          </cell>
          <cell r="AR55">
            <v>1.4316110718837747</v>
          </cell>
          <cell r="AS55">
            <v>0.34547859361796718</v>
          </cell>
          <cell r="AT55">
            <v>-0.74800010697644126</v>
          </cell>
          <cell r="AU55">
            <v>-17.112448113054555</v>
          </cell>
          <cell r="AV55">
            <v>-0.57199728029333063</v>
          </cell>
          <cell r="AW55">
            <v>-7.2969653775636516</v>
          </cell>
          <cell r="AX55">
            <v>-0.10406790545055244</v>
          </cell>
          <cell r="AY55">
            <v>25.342254199999999</v>
          </cell>
          <cell r="AZ55">
            <v>27.382527466333332</v>
          </cell>
          <cell r="BA55">
            <v>30.703556740696968</v>
          </cell>
          <cell r="BB55">
            <v>41.930492638677393</v>
          </cell>
          <cell r="BC55">
            <v>70.616375280566288</v>
          </cell>
          <cell r="BD55">
            <v>71.030349269788502</v>
          </cell>
          <cell r="BE55">
            <v>105.25491571145517</v>
          </cell>
          <cell r="BF55">
            <v>106.49369189478851</v>
          </cell>
          <cell r="BG55">
            <v>108.75361245656629</v>
          </cell>
          <cell r="BH55">
            <v>40.580067678797057</v>
          </cell>
          <cell r="BI55">
            <v>41.188729873246615</v>
          </cell>
          <cell r="BJ55">
            <v>44.164280553992285</v>
          </cell>
          <cell r="BK55">
            <v>56.139216558949151</v>
          </cell>
          <cell r="BL55">
            <v>101.93754731389259</v>
          </cell>
          <cell r="BM55">
            <v>102.92351858340814</v>
          </cell>
          <cell r="BN55">
            <v>144.44505040263846</v>
          </cell>
          <cell r="BO55">
            <v>145.78789449142235</v>
          </cell>
          <cell r="BP55">
            <v>148.19664213712457</v>
          </cell>
          <cell r="BQ55">
            <v>-15.237813478797056</v>
          </cell>
          <cell r="BR55">
            <v>-13.806202406913286</v>
          </cell>
          <cell r="BS55">
            <v>-13.460723813295317</v>
          </cell>
          <cell r="BT55">
            <v>-14.208723920271758</v>
          </cell>
          <cell r="BU55">
            <v>-31.321172033326306</v>
          </cell>
          <cell r="BV55">
            <v>-31.893169313619641</v>
          </cell>
          <cell r="BW55">
            <v>-39.190134691183289</v>
          </cell>
          <cell r="BX55">
            <v>-39.294202596633838</v>
          </cell>
          <cell r="BY55">
            <v>-39.443029680558283</v>
          </cell>
          <cell r="BZ55">
            <v>2.1337000000000002</v>
          </cell>
          <cell r="CA55">
            <v>25.866163459999999</v>
          </cell>
          <cell r="CB55">
            <v>0.60479949999999993</v>
          </cell>
          <cell r="CC55">
            <v>27.382527466333332</v>
          </cell>
          <cell r="CD55">
            <v>28.604662959999999</v>
          </cell>
          <cell r="CE55">
            <v>-1.2221354936666664</v>
          </cell>
          <cell r="CF55">
            <v>-4.2725044352931789</v>
          </cell>
          <cell r="CI55">
            <v>338.12739999999997</v>
          </cell>
        </row>
        <row r="56">
          <cell r="H56" t="str">
            <v>Deuda Externa Entidades</v>
          </cell>
          <cell r="L56">
            <v>122.43058841578632</v>
          </cell>
          <cell r="N56">
            <v>122.43058841578632</v>
          </cell>
          <cell r="O56">
            <v>5.5769539000000007E-2</v>
          </cell>
          <cell r="P56">
            <v>23.123284661</v>
          </cell>
          <cell r="Q56">
            <v>0.18767326633333339</v>
          </cell>
          <cell r="R56">
            <v>1.5677292743636362</v>
          </cell>
          <cell r="S56">
            <v>10.640369487980429</v>
          </cell>
          <cell r="T56">
            <v>4.5132826418888898</v>
          </cell>
          <cell r="U56">
            <v>5.9673989222222203E-2</v>
          </cell>
          <cell r="V56">
            <v>34.019566441666669</v>
          </cell>
          <cell r="W56">
            <v>0.80927618333333329</v>
          </cell>
          <cell r="X56">
            <v>1.8941205617777774</v>
          </cell>
          <cell r="Y56">
            <v>12.261470640333332</v>
          </cell>
          <cell r="Z56">
            <v>0</v>
          </cell>
          <cell r="AA56">
            <v>89.132216686899625</v>
          </cell>
          <cell r="AB56">
            <v>0.11376628997885889</v>
          </cell>
          <cell r="AC56" t="str">
            <v xml:space="preserve"> </v>
          </cell>
          <cell r="AD56">
            <v>0.11376628997885889</v>
          </cell>
          <cell r="AE56">
            <v>2.4042955140057494</v>
          </cell>
          <cell r="AF56">
            <v>37.180898418894088</v>
          </cell>
          <cell r="AG56">
            <v>0.26214014023384996</v>
          </cell>
          <cell r="AH56">
            <v>2.7159775875713388</v>
          </cell>
          <cell r="AI56">
            <v>10.581432294611959</v>
          </cell>
          <cell r="AJ56">
            <v>11.434353326463118</v>
          </cell>
          <cell r="AK56">
            <v>0.92642613732675994</v>
          </cell>
          <cell r="AL56">
            <v>41.317225185282524</v>
          </cell>
          <cell r="AM56">
            <v>1.136809529216718</v>
          </cell>
          <cell r="AN56">
            <v>2.1860920873201168</v>
          </cell>
          <cell r="AO56">
            <v>7.0565662122265298</v>
          </cell>
          <cell r="AP56">
            <v>-2.3485259750057494</v>
          </cell>
          <cell r="AQ56">
            <v>-14.057613757894089</v>
          </cell>
          <cell r="AR56">
            <v>-7.4466873900516567E-2</v>
          </cell>
          <cell r="AS56">
            <v>-1.1482483132077026</v>
          </cell>
          <cell r="AT56">
            <v>5.893719336846992E-2</v>
          </cell>
          <cell r="AU56">
            <v>-6.9210706845742278</v>
          </cell>
          <cell r="AV56">
            <v>-0.86675214810453771</v>
          </cell>
          <cell r="AW56">
            <v>-7.2976587436158553</v>
          </cell>
          <cell r="AX56">
            <v>-0.32753334588338467</v>
          </cell>
          <cell r="AY56">
            <v>23.179054199999999</v>
          </cell>
          <cell r="AZ56">
            <v>23.366727466333334</v>
          </cell>
          <cell r="BA56">
            <v>24.934456740696969</v>
          </cell>
          <cell r="BB56">
            <v>35.574826228677395</v>
          </cell>
          <cell r="BC56">
            <v>40.088108870566288</v>
          </cell>
          <cell r="BD56">
            <v>40.147782859788506</v>
          </cell>
          <cell r="BE56">
            <v>74.167349301455175</v>
          </cell>
          <cell r="BF56">
            <v>74.976625484788514</v>
          </cell>
          <cell r="BG56">
            <v>76.870746046566296</v>
          </cell>
          <cell r="BH56">
            <v>39.585193932899841</v>
          </cell>
          <cell r="BI56">
            <v>39.847334073133695</v>
          </cell>
          <cell r="BJ56">
            <v>42.563311660705033</v>
          </cell>
          <cell r="BK56">
            <v>53.14474395531699</v>
          </cell>
          <cell r="BL56">
            <v>64.579097281780108</v>
          </cell>
          <cell r="BM56">
            <v>65.505523419106865</v>
          </cell>
          <cell r="BN56">
            <v>106.82274860438939</v>
          </cell>
          <cell r="BO56">
            <v>107.95955813360611</v>
          </cell>
          <cell r="BP56">
            <v>110.14565022092623</v>
          </cell>
          <cell r="BQ56">
            <v>-16.406139732899842</v>
          </cell>
          <cell r="BR56">
            <v>-16.480606606800361</v>
          </cell>
          <cell r="BS56">
            <v>-17.628854920008063</v>
          </cell>
          <cell r="BT56">
            <v>-17.569917726639595</v>
          </cell>
          <cell r="BU56">
            <v>-24.49098841121382</v>
          </cell>
          <cell r="BV56">
            <v>-25.357740559318358</v>
          </cell>
          <cell r="BW56">
            <v>-32.655399302934214</v>
          </cell>
          <cell r="BX56">
            <v>-32.982932648817595</v>
          </cell>
          <cell r="BY56">
            <v>-33.274904174359932</v>
          </cell>
          <cell r="BZ56">
            <v>1.7278</v>
          </cell>
          <cell r="CA56">
            <v>25.062963459999999</v>
          </cell>
          <cell r="CB56">
            <v>0.1787995</v>
          </cell>
          <cell r="CC56">
            <v>23.366727466333334</v>
          </cell>
          <cell r="CD56">
            <v>26.969562959999998</v>
          </cell>
          <cell r="CE56">
            <v>-3.6028354936666638</v>
          </cell>
          <cell r="CF56">
            <v>-13.358894613940253</v>
          </cell>
          <cell r="CI56">
            <v>1393.1273999999999</v>
          </cell>
        </row>
        <row r="57">
          <cell r="H57" t="str">
            <v>Deuda Interna Entidades</v>
          </cell>
          <cell r="L57">
            <v>55.423326254102776</v>
          </cell>
          <cell r="N57">
            <v>55.423326254102776</v>
          </cell>
          <cell r="O57">
            <v>0.59850000000000003</v>
          </cell>
          <cell r="P57">
            <v>1.5647</v>
          </cell>
          <cell r="Q57">
            <v>1.8526</v>
          </cell>
          <cell r="R57">
            <v>1.7533000000000001</v>
          </cell>
          <cell r="S57">
            <v>0.58656640999999998</v>
          </cell>
          <cell r="T57">
            <v>24.172599999999999</v>
          </cell>
          <cell r="U57">
            <v>0.3543</v>
          </cell>
          <cell r="V57">
            <v>0.20499999999999999</v>
          </cell>
          <cell r="W57">
            <v>0.42949999999999999</v>
          </cell>
          <cell r="X57">
            <v>0.36580000000000001</v>
          </cell>
          <cell r="Y57">
            <v>0.1764</v>
          </cell>
          <cell r="Z57">
            <v>12.58805003</v>
          </cell>
          <cell r="AA57">
            <v>44.647316439999997</v>
          </cell>
          <cell r="AB57">
            <v>5.1501069200155437E-2</v>
          </cell>
          <cell r="AC57" t="str">
            <v xml:space="preserve"> </v>
          </cell>
          <cell r="AD57">
            <v>5.1501069200155437E-2</v>
          </cell>
          <cell r="AE57">
            <v>0.33398333757313658</v>
          </cell>
          <cell r="AF57">
            <v>0.66089040832407797</v>
          </cell>
          <cell r="AG57">
            <v>0.34652205421570897</v>
          </cell>
          <cell r="AH57">
            <v>0.25957309317432997</v>
          </cell>
          <cell r="AI57">
            <v>1.3935037103449099</v>
          </cell>
          <cell r="AJ57">
            <v>34.363977428480325</v>
          </cell>
          <cell r="AK57">
            <v>5.9545132188792982E-2</v>
          </cell>
          <cell r="AL57">
            <v>0.20430663394779458</v>
          </cell>
          <cell r="AM57">
            <v>0.20603455956716779</v>
          </cell>
          <cell r="AN57">
            <v>0.22265555838209106</v>
          </cell>
          <cell r="AO57">
            <v>0.42062646505885048</v>
          </cell>
          <cell r="AP57">
            <v>0.26451666242686345</v>
          </cell>
          <cell r="AQ57">
            <v>0.90380959167592201</v>
          </cell>
          <cell r="AR57">
            <v>1.506077945784291</v>
          </cell>
          <cell r="AS57">
            <v>1.4937269068256702</v>
          </cell>
          <cell r="AT57">
            <v>-0.80693730034490996</v>
          </cell>
          <cell r="AU57">
            <v>-10.191377428480326</v>
          </cell>
          <cell r="AV57">
            <v>0.29475486781120702</v>
          </cell>
          <cell r="AW57">
            <v>6.9336605220540748E-4</v>
          </cell>
          <cell r="AX57">
            <v>0.2234654404328322</v>
          </cell>
          <cell r="AY57">
            <v>2.1631999999999998</v>
          </cell>
          <cell r="AZ57">
            <v>4.0157999999999996</v>
          </cell>
          <cell r="BA57">
            <v>5.7690999999999999</v>
          </cell>
          <cell r="BB57">
            <v>6.3556664099999995</v>
          </cell>
          <cell r="BC57">
            <v>30.528266410000001</v>
          </cell>
          <cell r="BD57">
            <v>30.882566409999999</v>
          </cell>
          <cell r="BE57">
            <v>31.087566409999997</v>
          </cell>
          <cell r="BF57">
            <v>31.517066409999998</v>
          </cell>
          <cell r="BG57">
            <v>31.882866409999998</v>
          </cell>
          <cell r="BH57">
            <v>0.99487374589721456</v>
          </cell>
          <cell r="BI57">
            <v>1.3413958001129236</v>
          </cell>
          <cell r="BJ57">
            <v>1.6009688932872534</v>
          </cell>
          <cell r="BK57">
            <v>2.9944726036321634</v>
          </cell>
          <cell r="BL57">
            <v>37.358450032112486</v>
          </cell>
          <cell r="BM57">
            <v>37.417995164301281</v>
          </cell>
          <cell r="BN57">
            <v>37.622301798249076</v>
          </cell>
          <cell r="BO57">
            <v>37.828336357816241</v>
          </cell>
          <cell r="BP57">
            <v>38.050991916198335</v>
          </cell>
          <cell r="BQ57">
            <v>1.1683262541027852</v>
          </cell>
          <cell r="BR57">
            <v>2.6744041998870758</v>
          </cell>
          <cell r="BS57">
            <v>4.168131106712746</v>
          </cell>
          <cell r="BT57">
            <v>3.3611938063678362</v>
          </cell>
          <cell r="BU57">
            <v>-6.8301836221124859</v>
          </cell>
          <cell r="BV57">
            <v>-6.5354287543012823</v>
          </cell>
          <cell r="BW57">
            <v>-6.5347353882490786</v>
          </cell>
          <cell r="BX57">
            <v>-6.3112699478162426</v>
          </cell>
          <cell r="BY57">
            <v>-6.1681255061983364</v>
          </cell>
          <cell r="BZ57">
            <v>0.40589999999999998</v>
          </cell>
          <cell r="CA57">
            <v>0.80320000000000003</v>
          </cell>
          <cell r="CB57">
            <v>0.42599999999999999</v>
          </cell>
          <cell r="CC57">
            <v>4.0157999999999996</v>
          </cell>
          <cell r="CD57">
            <v>1.6351</v>
          </cell>
          <cell r="CE57">
            <v>2.3806999999999996</v>
          </cell>
          <cell r="CF57">
            <v>145.59965751330193</v>
          </cell>
        </row>
        <row r="58">
          <cell r="BN58">
            <v>0</v>
          </cell>
          <cell r="BW58">
            <v>0</v>
          </cell>
        </row>
        <row r="59">
          <cell r="L59">
            <v>2537.5869837451937</v>
          </cell>
          <cell r="M59">
            <v>0</v>
          </cell>
          <cell r="N59">
            <v>2537.5869837451937</v>
          </cell>
          <cell r="Q59">
            <v>294.0610956759279</v>
          </cell>
          <cell r="R59">
            <v>242.60712493043712</v>
          </cell>
          <cell r="S59">
            <v>163.62961941089</v>
          </cell>
          <cell r="T59">
            <v>144.72957612675719</v>
          </cell>
          <cell r="U59">
            <v>242.82889541177775</v>
          </cell>
          <cell r="V59">
            <v>198.61304410745123</v>
          </cell>
          <cell r="W59">
            <v>511.05546935365669</v>
          </cell>
          <cell r="X59">
            <v>211.26157493933331</v>
          </cell>
          <cell r="Y59">
            <v>97.855146539000003</v>
          </cell>
          <cell r="Z59">
            <v>287.48785082556651</v>
          </cell>
          <cell r="AA59">
            <v>2684.1596631453813</v>
          </cell>
          <cell r="AB59">
            <v>2.3580043220809142</v>
          </cell>
          <cell r="AC59" t="str">
            <v xml:space="preserve"> </v>
          </cell>
          <cell r="AD59">
            <v>2.3580043220809142</v>
          </cell>
          <cell r="AE59">
            <v>139.29688463322262</v>
          </cell>
          <cell r="AF59">
            <v>138.65641176632701</v>
          </cell>
          <cell r="AG59">
            <v>329.85988123361915</v>
          </cell>
          <cell r="AH59">
            <v>241.25266478841922</v>
          </cell>
          <cell r="AI59">
            <v>179.96494847638968</v>
          </cell>
          <cell r="AJ59">
            <v>163.69305167317788</v>
          </cell>
          <cell r="AK59">
            <v>194.7889101078257</v>
          </cell>
          <cell r="AL59">
            <v>278.33786711858227</v>
          </cell>
          <cell r="AM59">
            <v>438.22349769462562</v>
          </cell>
          <cell r="AN59">
            <v>113.58463397436068</v>
          </cell>
          <cell r="AO59">
            <v>75.514513207985942</v>
          </cell>
          <cell r="AP59">
            <v>-1.3528202868892834</v>
          </cell>
          <cell r="AQ59">
            <v>13.429789711923007</v>
          </cell>
          <cell r="AR59">
            <v>-35.798785557691247</v>
          </cell>
          <cell r="AS59">
            <v>1.3544601420178992</v>
          </cell>
          <cell r="AT59">
            <v>-16.335329065499678</v>
          </cell>
          <cell r="AU59">
            <v>-18.963475546420682</v>
          </cell>
          <cell r="AV59">
            <v>48.039985303952051</v>
          </cell>
          <cell r="AW59">
            <v>-79.724823011131036</v>
          </cell>
          <cell r="AX59">
            <v>72.831971659031069</v>
          </cell>
          <cell r="AY59">
            <v>290.03026582458335</v>
          </cell>
          <cell r="AZ59">
            <v>584.09136150051131</v>
          </cell>
          <cell r="BA59">
            <v>826.69848643094838</v>
          </cell>
          <cell r="BB59">
            <v>990.32810584183846</v>
          </cell>
          <cell r="BC59">
            <v>1135.0576819685957</v>
          </cell>
          <cell r="BD59">
            <v>1377.8865773803734</v>
          </cell>
          <cell r="BE59">
            <v>1576.4996214878245</v>
          </cell>
          <cell r="BF59">
            <v>2087.5550908414812</v>
          </cell>
          <cell r="BG59">
            <v>2298.8166657808147</v>
          </cell>
          <cell r="BH59">
            <v>277.95329639954963</v>
          </cell>
          <cell r="BI59">
            <v>607.81317763316883</v>
          </cell>
          <cell r="BJ59">
            <v>849.06584242158806</v>
          </cell>
          <cell r="BK59">
            <v>1029.0307908979776</v>
          </cell>
          <cell r="BL59">
            <v>1192.7238425711555</v>
          </cell>
          <cell r="BM59">
            <v>1387.5127526789813</v>
          </cell>
          <cell r="BN59">
            <v>1665.8506197975639</v>
          </cell>
          <cell r="BO59">
            <v>2104.0741174921895</v>
          </cell>
          <cell r="BP59">
            <v>2217.6587514665503</v>
          </cell>
          <cell r="BQ59">
            <v>12.07696942503371</v>
          </cell>
          <cell r="BR59">
            <v>-23.721816132657551</v>
          </cell>
          <cell r="BS59">
            <v>-22.367355990639567</v>
          </cell>
          <cell r="BT59">
            <v>-38.702685056139217</v>
          </cell>
          <cell r="BU59">
            <v>-57.666160602559842</v>
          </cell>
          <cell r="BV59">
            <v>-9.6261752986079046</v>
          </cell>
          <cell r="BW59">
            <v>-89.350998309739452</v>
          </cell>
          <cell r="BX59">
            <v>-16.519026650708383</v>
          </cell>
          <cell r="BY59">
            <v>81.157914314264417</v>
          </cell>
          <cell r="BZ59">
            <v>51.372504939999999</v>
          </cell>
          <cell r="CA59">
            <v>185.31118026000001</v>
          </cell>
          <cell r="CB59">
            <v>176.49927199999999</v>
          </cell>
          <cell r="CC59">
            <v>584.09136150051131</v>
          </cell>
          <cell r="CD59">
            <v>413.18295719999998</v>
          </cell>
          <cell r="CE59">
            <v>170.90840430051134</v>
          </cell>
          <cell r="CF59">
            <v>41.363856210018767</v>
          </cell>
        </row>
        <row r="60">
          <cell r="L60">
            <v>1857.0093354691621</v>
          </cell>
          <cell r="M60">
            <v>0</v>
          </cell>
          <cell r="N60">
            <v>1857.0093354691621</v>
          </cell>
          <cell r="Q60">
            <v>250.2770903</v>
          </cell>
          <cell r="R60">
            <v>181.92547436683</v>
          </cell>
          <cell r="S60">
            <v>136.10404965729001</v>
          </cell>
          <cell r="T60">
            <v>66.59179432900001</v>
          </cell>
          <cell r="U60">
            <v>201.49002999999999</v>
          </cell>
          <cell r="V60">
            <v>117.15720660522</v>
          </cell>
          <cell r="W60">
            <v>455.76433764899002</v>
          </cell>
          <cell r="X60">
            <v>119.3005</v>
          </cell>
          <cell r="Y60">
            <v>80.678799999999995</v>
          </cell>
          <cell r="Z60">
            <v>223.83</v>
          </cell>
          <cell r="AA60">
            <v>2034.9541098073298</v>
          </cell>
          <cell r="AB60">
            <v>1.725590518563513</v>
          </cell>
          <cell r="AC60" t="str">
            <v xml:space="preserve"> </v>
          </cell>
          <cell r="AD60">
            <v>1.725590518563513</v>
          </cell>
          <cell r="AE60">
            <v>105.5949751885439</v>
          </cell>
          <cell r="AF60">
            <v>83.460269798793149</v>
          </cell>
          <cell r="AG60">
            <v>259.77615401441949</v>
          </cell>
          <cell r="AH60">
            <v>167.34054464170501</v>
          </cell>
          <cell r="AI60">
            <v>133.32951094867099</v>
          </cell>
          <cell r="AJ60">
            <v>88.77389837829439</v>
          </cell>
          <cell r="AK60">
            <v>161.08700066314699</v>
          </cell>
          <cell r="AL60">
            <v>178.59418459334898</v>
          </cell>
          <cell r="AM60">
            <v>334.39982540121105</v>
          </cell>
          <cell r="AN60">
            <v>48.910951726747605</v>
          </cell>
          <cell r="AO60">
            <v>44.769004089069</v>
          </cell>
          <cell r="AP60">
            <v>2.2549181114560923</v>
          </cell>
          <cell r="AQ60">
            <v>10.524663801206856</v>
          </cell>
          <cell r="AR60">
            <v>-9.499063714419492</v>
          </cell>
          <cell r="AS60">
            <v>14.584929725124994</v>
          </cell>
          <cell r="AT60">
            <v>2.7745387086190192</v>
          </cell>
          <cell r="AU60">
            <v>-22.182104049294381</v>
          </cell>
          <cell r="AV60">
            <v>40.403029336852995</v>
          </cell>
          <cell r="AW60">
            <v>-61.436977988128987</v>
          </cell>
          <cell r="AX60">
            <v>121.36451224777898</v>
          </cell>
          <cell r="AY60">
            <v>201.8348269</v>
          </cell>
          <cell r="AZ60">
            <v>452.11191719999999</v>
          </cell>
          <cell r="BA60">
            <v>634.03739156683002</v>
          </cell>
          <cell r="BB60">
            <v>770.14144122412006</v>
          </cell>
          <cell r="BC60">
            <v>836.73323555312004</v>
          </cell>
          <cell r="BD60">
            <v>1038.22326555312</v>
          </cell>
          <cell r="BE60">
            <v>1155.3804721583399</v>
          </cell>
          <cell r="BF60">
            <v>1611.1448098073299</v>
          </cell>
          <cell r="BG60">
            <v>1730.44530980733</v>
          </cell>
          <cell r="BH60">
            <v>189.05524498733706</v>
          </cell>
          <cell r="BI60">
            <v>448.83139900175655</v>
          </cell>
          <cell r="BJ60">
            <v>616.17194364346153</v>
          </cell>
          <cell r="BK60">
            <v>749.50145459213252</v>
          </cell>
          <cell r="BL60">
            <v>838.27535297042687</v>
          </cell>
          <cell r="BM60">
            <v>999.36235363357389</v>
          </cell>
          <cell r="BN60">
            <v>1177.9565382269229</v>
          </cell>
          <cell r="BO60">
            <v>1512.356363628134</v>
          </cell>
          <cell r="BP60">
            <v>1561.2673153548815</v>
          </cell>
          <cell r="BQ60">
            <v>12.779581912662934</v>
          </cell>
          <cell r="BR60">
            <v>3.2805181982434419</v>
          </cell>
          <cell r="BS60">
            <v>17.865447923368492</v>
          </cell>
          <cell r="BT60">
            <v>20.63998663198754</v>
          </cell>
          <cell r="BU60">
            <v>-1.5421174173068266</v>
          </cell>
          <cell r="BV60">
            <v>38.860911919546083</v>
          </cell>
          <cell r="BW60">
            <v>-22.576066068583032</v>
          </cell>
          <cell r="BX60">
            <v>98.788446179195944</v>
          </cell>
          <cell r="BY60">
            <v>169.1779944524485</v>
          </cell>
          <cell r="BZ60">
            <v>22.890900000000002</v>
          </cell>
          <cell r="CA60">
            <v>152.2893</v>
          </cell>
          <cell r="CB60">
            <v>144.3749</v>
          </cell>
          <cell r="CC60">
            <v>452.11191719999999</v>
          </cell>
          <cell r="CD60">
            <v>319.55509999999998</v>
          </cell>
          <cell r="CE60">
            <v>132.55681720000001</v>
          </cell>
          <cell r="CF60">
            <v>41.481677870264001</v>
          </cell>
        </row>
        <row r="61">
          <cell r="G61" t="str">
            <v>Pagos de Gobierno por Tesorería</v>
          </cell>
          <cell r="L61">
            <v>1771.1911754257305</v>
          </cell>
          <cell r="N61">
            <v>1771.1911754257305</v>
          </cell>
          <cell r="O61">
            <v>107.84989329999999</v>
          </cell>
          <cell r="P61">
            <v>93.984933600000005</v>
          </cell>
          <cell r="Q61">
            <v>250.2770903</v>
          </cell>
          <cell r="R61">
            <v>181.92547436683</v>
          </cell>
          <cell r="S61">
            <v>136.10404965729001</v>
          </cell>
          <cell r="T61">
            <v>66.59179432900001</v>
          </cell>
          <cell r="U61">
            <v>201.49002999999999</v>
          </cell>
          <cell r="V61">
            <v>117.15720660522</v>
          </cell>
          <cell r="W61">
            <v>455.76433764899002</v>
          </cell>
          <cell r="X61">
            <v>119.3005</v>
          </cell>
          <cell r="Y61">
            <v>80.678799999999995</v>
          </cell>
          <cell r="Z61">
            <v>223.83</v>
          </cell>
          <cell r="AA61">
            <v>2034.9541098073298</v>
          </cell>
          <cell r="AB61">
            <v>1.6458456295836748</v>
          </cell>
          <cell r="AC61" t="str">
            <v xml:space="preserve"> </v>
          </cell>
          <cell r="AD61">
            <v>1.6458456295836748</v>
          </cell>
          <cell r="AE61">
            <v>105.5949751885439</v>
          </cell>
          <cell r="AF61">
            <v>83.460269798793149</v>
          </cell>
          <cell r="AG61">
            <v>259.77615401441949</v>
          </cell>
          <cell r="AH61">
            <v>167.34054464170501</v>
          </cell>
          <cell r="AI61">
            <v>133.32951094867099</v>
          </cell>
          <cell r="AJ61">
            <v>88.77389837829439</v>
          </cell>
          <cell r="AK61">
            <v>161.08700066314699</v>
          </cell>
          <cell r="AL61">
            <v>178.59418459334898</v>
          </cell>
          <cell r="AM61">
            <v>334.39982540121105</v>
          </cell>
          <cell r="AN61">
            <v>48.910951726747605</v>
          </cell>
          <cell r="AO61">
            <v>44.769004089069</v>
          </cell>
          <cell r="AP61">
            <v>2.2549181114560923</v>
          </cell>
          <cell r="AQ61">
            <v>10.524663801206856</v>
          </cell>
          <cell r="AR61">
            <v>-9.499063714419492</v>
          </cell>
          <cell r="AS61">
            <v>14.584929725124994</v>
          </cell>
          <cell r="AT61">
            <v>2.7745387086190192</v>
          </cell>
          <cell r="AU61">
            <v>-22.182104049294381</v>
          </cell>
          <cell r="AV61">
            <v>40.403029336852995</v>
          </cell>
          <cell r="AW61">
            <v>-61.436977988128987</v>
          </cell>
          <cell r="AX61">
            <v>121.36451224777898</v>
          </cell>
          <cell r="AY61">
            <v>201.8348269</v>
          </cell>
          <cell r="AZ61">
            <v>452.11191719999999</v>
          </cell>
          <cell r="BA61">
            <v>634.03739156683002</v>
          </cell>
          <cell r="BB61">
            <v>770.14144122412006</v>
          </cell>
          <cell r="BC61">
            <v>836.73323555312004</v>
          </cell>
          <cell r="BD61">
            <v>1038.22326555312</v>
          </cell>
          <cell r="BE61">
            <v>1155.3804721583399</v>
          </cell>
          <cell r="BF61">
            <v>1611.1448098073299</v>
          </cell>
          <cell r="BG61">
            <v>1730.44530980733</v>
          </cell>
          <cell r="BH61">
            <v>189.05524498733706</v>
          </cell>
          <cell r="BI61">
            <v>448.83139900175655</v>
          </cell>
          <cell r="BJ61">
            <v>616.17194364346153</v>
          </cell>
          <cell r="BK61">
            <v>749.50145459213252</v>
          </cell>
          <cell r="BL61">
            <v>838.27535297042687</v>
          </cell>
          <cell r="BM61">
            <v>999.36235363357389</v>
          </cell>
          <cell r="BN61">
            <v>1177.9565382269229</v>
          </cell>
          <cell r="BO61">
            <v>1512.356363628134</v>
          </cell>
          <cell r="BP61">
            <v>1561.2673153548815</v>
          </cell>
          <cell r="BQ61">
            <v>12.779581912662934</v>
          </cell>
          <cell r="BR61">
            <v>3.2805181982434419</v>
          </cell>
          <cell r="BS61">
            <v>17.865447923368492</v>
          </cell>
          <cell r="BT61">
            <v>20.63998663198754</v>
          </cell>
          <cell r="BU61">
            <v>-1.5421174173068266</v>
          </cell>
          <cell r="BV61">
            <v>38.860911919546083</v>
          </cell>
          <cell r="BW61">
            <v>-22.576066068583032</v>
          </cell>
          <cell r="BX61">
            <v>98.788446179195944</v>
          </cell>
          <cell r="BY61">
            <v>169.1779944524485</v>
          </cell>
          <cell r="BZ61">
            <v>22.509</v>
          </cell>
          <cell r="CA61">
            <v>141.8793</v>
          </cell>
          <cell r="CB61">
            <v>144.3749</v>
          </cell>
          <cell r="CC61">
            <v>452.11191719999999</v>
          </cell>
          <cell r="CD61">
            <v>308.76319999999998</v>
          </cell>
          <cell r="CE61">
            <v>143.34871720000001</v>
          </cell>
          <cell r="CF61">
            <v>46.426749431279376</v>
          </cell>
        </row>
        <row r="62">
          <cell r="G62" t="str">
            <v>Más Bonos Dec. 4308, Ley 55 y Dec. 700</v>
          </cell>
          <cell r="L62">
            <v>56.5</v>
          </cell>
          <cell r="N62">
            <v>56.5</v>
          </cell>
          <cell r="O62">
            <v>0</v>
          </cell>
          <cell r="P62">
            <v>0</v>
          </cell>
          <cell r="Q62">
            <v>0</v>
          </cell>
          <cell r="R62">
            <v>0</v>
          </cell>
          <cell r="S62">
            <v>0</v>
          </cell>
          <cell r="T62">
            <v>0</v>
          </cell>
          <cell r="U62">
            <v>0</v>
          </cell>
          <cell r="V62">
            <v>0</v>
          </cell>
          <cell r="W62">
            <v>0</v>
          </cell>
          <cell r="X62">
            <v>0</v>
          </cell>
          <cell r="Y62">
            <v>0</v>
          </cell>
          <cell r="Z62">
            <v>0</v>
          </cell>
          <cell r="AA62">
            <v>0</v>
          </cell>
          <cell r="AB62">
            <v>5.2501547750273832E-2</v>
          </cell>
          <cell r="AC62" t="str">
            <v xml:space="preserve"> </v>
          </cell>
          <cell r="AD62">
            <v>5.2501547750273832E-2</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0.38190000000000002</v>
          </cell>
          <cell r="CA62">
            <v>10.41</v>
          </cell>
          <cell r="CB62">
            <v>0</v>
          </cell>
          <cell r="CC62">
            <v>0</v>
          </cell>
          <cell r="CD62">
            <v>10.7919</v>
          </cell>
          <cell r="CE62">
            <v>-10.7919</v>
          </cell>
          <cell r="CF62">
            <v>-100</v>
          </cell>
        </row>
        <row r="63">
          <cell r="G63" t="str">
            <v>Otra deuda Interna</v>
          </cell>
          <cell r="L63">
            <v>29.318160043431551</v>
          </cell>
          <cell r="N63">
            <v>29.318160043431551</v>
          </cell>
          <cell r="AA63">
            <v>0</v>
          </cell>
          <cell r="AB63">
            <v>2.7243341229564462E-2</v>
          </cell>
          <cell r="AC63" t="str">
            <v xml:space="preserve"> </v>
          </cell>
          <cell r="AD63">
            <v>2.7243341229564462E-2</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t="str">
            <v xml:space="preserve">n.a. </v>
          </cell>
        </row>
        <row r="64">
          <cell r="L64">
            <v>680.57764827603137</v>
          </cell>
          <cell r="M64">
            <v>0</v>
          </cell>
          <cell r="N64">
            <v>680.57764827603137</v>
          </cell>
          <cell r="Q64">
            <v>43.784005375927912</v>
          </cell>
          <cell r="R64">
            <v>60.681650563607135</v>
          </cell>
          <cell r="S64">
            <v>27.525569753600006</v>
          </cell>
          <cell r="T64">
            <v>78.137781797757199</v>
          </cell>
          <cell r="U64">
            <v>41.338865411777768</v>
          </cell>
          <cell r="V64">
            <v>81.455837502231233</v>
          </cell>
          <cell r="W64">
            <v>55.291131704666668</v>
          </cell>
          <cell r="X64">
            <v>91.961074939333315</v>
          </cell>
          <cell r="Y64">
            <v>17.176346539000001</v>
          </cell>
          <cell r="Z64">
            <v>63.657850825566527</v>
          </cell>
          <cell r="AA64">
            <v>649.205553338051</v>
          </cell>
          <cell r="AB64">
            <v>0.63241380351740051</v>
          </cell>
          <cell r="AC64" t="str">
            <v xml:space="preserve"> </v>
          </cell>
          <cell r="AD64">
            <v>0.63241380351740051</v>
          </cell>
          <cell r="AE64">
            <v>33.701909444678712</v>
          </cell>
          <cell r="AF64">
            <v>55.196141967533862</v>
          </cell>
          <cell r="AG64">
            <v>70.083727219199687</v>
          </cell>
          <cell r="AH64">
            <v>73.91212014671423</v>
          </cell>
          <cell r="AI64">
            <v>46.635437527718707</v>
          </cell>
          <cell r="AJ64">
            <v>74.9191532948835</v>
          </cell>
          <cell r="AK64">
            <v>33.701909444678712</v>
          </cell>
          <cell r="AL64">
            <v>99.743682525233297</v>
          </cell>
          <cell r="AM64">
            <v>103.82367229341455</v>
          </cell>
          <cell r="AN64">
            <v>64.673682247613073</v>
          </cell>
          <cell r="AO64">
            <v>30.745509118916949</v>
          </cell>
          <cell r="AP64">
            <v>-3.6077383983453757</v>
          </cell>
          <cell r="AQ64">
            <v>2.9051259107161442</v>
          </cell>
          <cell r="AR64">
            <v>-26.299721843271776</v>
          </cell>
          <cell r="AS64">
            <v>-13.230469583107094</v>
          </cell>
          <cell r="AT64">
            <v>-19.109867774118701</v>
          </cell>
          <cell r="AU64">
            <v>3.2186285028736989</v>
          </cell>
          <cell r="AV64">
            <v>7.6369559670990554</v>
          </cell>
          <cell r="AW64">
            <v>-18.287845023002063</v>
          </cell>
          <cell r="AX64">
            <v>-48.532540588747878</v>
          </cell>
          <cell r="AY64">
            <v>88.195438924583343</v>
          </cell>
          <cell r="AZ64">
            <v>131.97944430051126</v>
          </cell>
          <cell r="BA64">
            <v>192.66109486411841</v>
          </cell>
          <cell r="BB64">
            <v>220.18666461771841</v>
          </cell>
          <cell r="BC64">
            <v>298.32444641547562</v>
          </cell>
          <cell r="BD64">
            <v>339.66331182725338</v>
          </cell>
          <cell r="BE64">
            <v>421.11914932948463</v>
          </cell>
          <cell r="BF64">
            <v>476.4102810341513</v>
          </cell>
          <cell r="BG64">
            <v>568.37135597348458</v>
          </cell>
          <cell r="BH64">
            <v>88.898051412212567</v>
          </cell>
          <cell r="BI64">
            <v>158.98177863141225</v>
          </cell>
          <cell r="BJ64">
            <v>232.89389877812647</v>
          </cell>
          <cell r="BK64">
            <v>279.52933630584516</v>
          </cell>
          <cell r="BL64">
            <v>354.44848960072864</v>
          </cell>
          <cell r="BM64">
            <v>388.15039904540737</v>
          </cell>
          <cell r="BN64">
            <v>487.89408157064065</v>
          </cell>
          <cell r="BO64">
            <v>591.71775386405523</v>
          </cell>
          <cell r="BP64">
            <v>656.39143611166833</v>
          </cell>
          <cell r="BQ64">
            <v>-0.70261248762922435</v>
          </cell>
          <cell r="BR64">
            <v>-27.002334330900993</v>
          </cell>
          <cell r="BS64">
            <v>-40.232803914008059</v>
          </cell>
          <cell r="BT64">
            <v>-59.342671688126757</v>
          </cell>
          <cell r="BU64">
            <v>-56.124043185253015</v>
          </cell>
          <cell r="BV64">
            <v>-48.487087218153988</v>
          </cell>
          <cell r="BW64">
            <v>-66.774932241156023</v>
          </cell>
          <cell r="BX64">
            <v>-115.30747282990393</v>
          </cell>
          <cell r="BY64">
            <v>-88.020080138183744</v>
          </cell>
          <cell r="BZ64">
            <v>28.481604939999997</v>
          </cell>
          <cell r="CA64">
            <v>33.021880260000003</v>
          </cell>
          <cell r="CB64">
            <v>32.124372000000001</v>
          </cell>
          <cell r="CC64">
            <v>131.97944430051126</v>
          </cell>
          <cell r="CD64">
            <v>93.627857199999994</v>
          </cell>
          <cell r="CE64">
            <v>38.351587100511267</v>
          </cell>
          <cell r="CF64">
            <v>40.961726827292246</v>
          </cell>
        </row>
        <row r="65">
          <cell r="G65" t="str">
            <v>Pagos de Gobierno por Tesorería</v>
          </cell>
          <cell r="L65">
            <v>737.07764827603137</v>
          </cell>
          <cell r="N65">
            <v>737.07764827603137</v>
          </cell>
          <cell r="O65">
            <v>30.094171046333337</v>
          </cell>
          <cell r="P65">
            <v>58.101267878250006</v>
          </cell>
          <cell r="Q65">
            <v>43.784005375927912</v>
          </cell>
          <cell r="R65">
            <v>60.681650563607135</v>
          </cell>
          <cell r="S65">
            <v>27.525569753600006</v>
          </cell>
          <cell r="T65">
            <v>78.137781797757199</v>
          </cell>
          <cell r="U65">
            <v>41.338865411777768</v>
          </cell>
          <cell r="V65">
            <v>81.455837502231233</v>
          </cell>
          <cell r="W65">
            <v>55.291131704666668</v>
          </cell>
          <cell r="X65">
            <v>91.961074939333315</v>
          </cell>
          <cell r="Y65">
            <v>17.176346539000001</v>
          </cell>
          <cell r="Z65">
            <v>63.657850825566527</v>
          </cell>
          <cell r="AA65">
            <v>649.205553338051</v>
          </cell>
          <cell r="AB65">
            <v>0.68491535126767444</v>
          </cell>
          <cell r="AC65" t="str">
            <v xml:space="preserve"> </v>
          </cell>
          <cell r="AD65">
            <v>0.68491535126767444</v>
          </cell>
          <cell r="AE65">
            <v>33.701909444678712</v>
          </cell>
          <cell r="AF65">
            <v>55.196141967533862</v>
          </cell>
          <cell r="AG65">
            <v>70.083727219199687</v>
          </cell>
          <cell r="AH65">
            <v>73.91212014671423</v>
          </cell>
          <cell r="AI65">
            <v>46.635437527718707</v>
          </cell>
          <cell r="AJ65">
            <v>74.9191532948835</v>
          </cell>
          <cell r="AK65">
            <v>33.701909444678712</v>
          </cell>
          <cell r="AL65">
            <v>99.743682525233297</v>
          </cell>
          <cell r="AM65">
            <v>103.82367229341455</v>
          </cell>
          <cell r="AN65">
            <v>64.673682247613073</v>
          </cell>
          <cell r="AO65">
            <v>30.745509118916949</v>
          </cell>
          <cell r="AP65">
            <v>-3.6077383983453757</v>
          </cell>
          <cell r="AQ65">
            <v>2.9051259107161442</v>
          </cell>
          <cell r="AR65">
            <v>-26.299721843271776</v>
          </cell>
          <cell r="AS65">
            <v>-13.230469583107094</v>
          </cell>
          <cell r="AT65">
            <v>-19.109867774118701</v>
          </cell>
          <cell r="AU65">
            <v>3.2186285028736989</v>
          </cell>
          <cell r="AV65">
            <v>7.6369559670990554</v>
          </cell>
          <cell r="AW65">
            <v>-18.287845023002063</v>
          </cell>
          <cell r="AX65">
            <v>-48.532540588747878</v>
          </cell>
          <cell r="AY65">
            <v>88.195438924583343</v>
          </cell>
          <cell r="AZ65">
            <v>131.97944430051126</v>
          </cell>
          <cell r="BA65">
            <v>192.66109486411841</v>
          </cell>
          <cell r="BB65">
            <v>220.18666461771841</v>
          </cell>
          <cell r="BC65">
            <v>298.32444641547562</v>
          </cell>
          <cell r="BD65">
            <v>339.66331182725338</v>
          </cell>
          <cell r="BE65">
            <v>421.11914932948463</v>
          </cell>
          <cell r="BF65">
            <v>476.4102810341513</v>
          </cell>
          <cell r="BG65">
            <v>568.37135597348458</v>
          </cell>
          <cell r="BH65">
            <v>88.898051412212567</v>
          </cell>
          <cell r="BI65">
            <v>158.98177863141225</v>
          </cell>
          <cell r="BJ65">
            <v>232.89389877812647</v>
          </cell>
          <cell r="BK65">
            <v>279.52933630584516</v>
          </cell>
          <cell r="BL65">
            <v>354.44848960072864</v>
          </cell>
          <cell r="BM65">
            <v>388.15039904540737</v>
          </cell>
          <cell r="BN65">
            <v>487.89408157064065</v>
          </cell>
          <cell r="BO65">
            <v>591.71775386405523</v>
          </cell>
          <cell r="BP65">
            <v>656.39143611166833</v>
          </cell>
          <cell r="BQ65">
            <v>-0.70261248762922435</v>
          </cell>
          <cell r="BR65">
            <v>-27.002334330900993</v>
          </cell>
          <cell r="BS65">
            <v>-40.232803914008059</v>
          </cell>
          <cell r="BT65">
            <v>-59.342671688126757</v>
          </cell>
          <cell r="BU65">
            <v>-56.124043185253015</v>
          </cell>
          <cell r="BV65">
            <v>-48.487087218153988</v>
          </cell>
          <cell r="BW65">
            <v>-66.774932241156023</v>
          </cell>
          <cell r="BX65">
            <v>-115.30747282990393</v>
          </cell>
          <cell r="BY65">
            <v>-88.020080138183744</v>
          </cell>
          <cell r="BZ65">
            <v>28.863504939999999</v>
          </cell>
          <cell r="CA65">
            <v>43.43188026</v>
          </cell>
          <cell r="CB65">
            <v>32.124372000000001</v>
          </cell>
          <cell r="CC65">
            <v>131.97944430051126</v>
          </cell>
          <cell r="CD65">
            <v>104.41975719999999</v>
          </cell>
          <cell r="CE65">
            <v>27.559687100511269</v>
          </cell>
          <cell r="CF65">
            <v>26.393172939221564</v>
          </cell>
        </row>
        <row r="66">
          <cell r="G66" t="str">
            <v>Menos Bonos Dec.4308, Ley 55 y Dec. 700</v>
          </cell>
          <cell r="L66">
            <v>-56.5</v>
          </cell>
          <cell r="N66">
            <v>-56.5</v>
          </cell>
          <cell r="AA66">
            <v>0</v>
          </cell>
          <cell r="AB66">
            <v>-5.2501547750273832E-2</v>
          </cell>
          <cell r="AC66" t="str">
            <v xml:space="preserve"> </v>
          </cell>
          <cell r="AD66">
            <v>-5.2501547750273832E-2</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-0.38190000000000002</v>
          </cell>
          <cell r="CA66">
            <v>-10.41</v>
          </cell>
          <cell r="CB66">
            <v>0</v>
          </cell>
          <cell r="CC66">
            <v>0</v>
          </cell>
          <cell r="CD66">
            <v>-10.7919</v>
          </cell>
          <cell r="CE66">
            <v>10.7919</v>
          </cell>
          <cell r="CF66">
            <v>100</v>
          </cell>
        </row>
        <row r="67">
          <cell r="AX67">
            <v>0</v>
          </cell>
          <cell r="BN67">
            <v>0</v>
          </cell>
          <cell r="BO67">
            <v>0</v>
          </cell>
          <cell r="BP67">
            <v>0</v>
          </cell>
          <cell r="BW67">
            <v>0</v>
          </cell>
          <cell r="BX67">
            <v>0</v>
          </cell>
          <cell r="BY67">
            <v>0</v>
          </cell>
        </row>
        <row r="68">
          <cell r="AX68">
            <v>0</v>
          </cell>
          <cell r="BN68">
            <v>0</v>
          </cell>
          <cell r="BO68">
            <v>0</v>
          </cell>
          <cell r="BP68">
            <v>0</v>
          </cell>
          <cell r="BW68">
            <v>0</v>
          </cell>
          <cell r="BX68">
            <v>0</v>
          </cell>
          <cell r="BY68">
            <v>0</v>
          </cell>
        </row>
        <row r="69">
          <cell r="L69">
            <v>-1815.6808864698833</v>
          </cell>
          <cell r="M69">
            <v>-126.89999999999999</v>
          </cell>
          <cell r="N69">
            <v>-1942.5808864698829</v>
          </cell>
          <cell r="Q69">
            <v>-445.39502127331752</v>
          </cell>
          <cell r="R69">
            <v>-197.47139198043283</v>
          </cell>
          <cell r="S69">
            <v>-279.30859940319692</v>
          </cell>
          <cell r="T69">
            <v>216.32875682968938</v>
          </cell>
          <cell r="U69">
            <v>-98.808356011792966</v>
          </cell>
          <cell r="V69">
            <v>357.72888966002097</v>
          </cell>
          <cell r="W69">
            <v>-484.28307522222531</v>
          </cell>
          <cell r="X69">
            <v>232.22477878003292</v>
          </cell>
          <cell r="Y69">
            <v>-234.47440347146949</v>
          </cell>
          <cell r="Z69">
            <v>67.156309439434835</v>
          </cell>
          <cell r="AA69">
            <v>-1004.6721324599114</v>
          </cell>
          <cell r="AB69">
            <v>-1.6871868453143024</v>
          </cell>
          <cell r="AC69">
            <v>-0.11791940547804865</v>
          </cell>
          <cell r="AD69">
            <v>-1.8051062507923508</v>
          </cell>
          <cell r="AE69">
            <v>-342.42051332934034</v>
          </cell>
          <cell r="AF69">
            <v>406.54498249970561</v>
          </cell>
          <cell r="AG69">
            <v>-666.02484487698825</v>
          </cell>
          <cell r="AH69">
            <v>-139.50961375217958</v>
          </cell>
          <cell r="AI69">
            <v>-349.43378398148525</v>
          </cell>
          <cell r="AJ69">
            <v>139.11951925919243</v>
          </cell>
          <cell r="AK69">
            <v>-147.46399630213136</v>
          </cell>
          <cell r="AL69">
            <v>99.859936070350159</v>
          </cell>
          <cell r="AM69">
            <v>-575.21163207220479</v>
          </cell>
          <cell r="AN69">
            <v>229.40283581708059</v>
          </cell>
          <cell r="AO69">
            <v>-409.18258179056477</v>
          </cell>
          <cell r="AP69">
            <v>-54.90637721763926</v>
          </cell>
          <cell r="AQ69">
            <v>-147.58811175938035</v>
          </cell>
          <cell r="AR69">
            <v>220.62982360367073</v>
          </cell>
          <cell r="AS69">
            <v>-57.961778228253252</v>
          </cell>
          <cell r="AT69">
            <v>70.125184578288327</v>
          </cell>
          <cell r="AU69">
            <v>77.209237570496953</v>
          </cell>
          <cell r="AV69">
            <v>48.655640290338397</v>
          </cell>
          <cell r="AW69">
            <v>257.86895358967081</v>
          </cell>
          <cell r="AX69">
            <v>90.928556849979486</v>
          </cell>
          <cell r="AY69">
            <v>-148.20612437927457</v>
          </cell>
          <cell r="AZ69">
            <v>-601.56673350996152</v>
          </cell>
          <cell r="BA69">
            <v>-802.56271764178473</v>
          </cell>
          <cell r="BB69">
            <v>-1085.4142173241407</v>
          </cell>
          <cell r="BC69">
            <v>-873.8272846691325</v>
          </cell>
          <cell r="BD69">
            <v>-975.3575400406171</v>
          </cell>
          <cell r="BE69">
            <v>-620.74095300323643</v>
          </cell>
          <cell r="BF69">
            <v>-1113.4426234460498</v>
          </cell>
          <cell r="BG69">
            <v>-881.21784466601457</v>
          </cell>
          <cell r="BH69">
            <v>6.1256000615321682</v>
          </cell>
          <cell r="BI69">
            <v>-601.90037570662298</v>
          </cell>
          <cell r="BJ69">
            <v>-741.40998945880165</v>
          </cell>
          <cell r="BK69">
            <v>-1090.8437734402869</v>
          </cell>
          <cell r="BL69">
            <v>-951.72425418109469</v>
          </cell>
          <cell r="BM69">
            <v>-1099.1882504832265</v>
          </cell>
          <cell r="BN69">
            <v>-999.32831441287658</v>
          </cell>
          <cell r="BO69">
            <v>-1574.5399464850814</v>
          </cell>
          <cell r="BP69">
            <v>-1345.1371106680008</v>
          </cell>
          <cell r="BQ69">
            <v>-154.33172444080657</v>
          </cell>
          <cell r="BR69">
            <v>0.33364219666083272</v>
          </cell>
          <cell r="BS69">
            <v>-61.152728182982742</v>
          </cell>
          <cell r="BT69">
            <v>5.4295561161453136</v>
          </cell>
          <cell r="BU69">
            <v>77.8969695119618</v>
          </cell>
          <cell r="BV69">
            <v>123.83071044260976</v>
          </cell>
          <cell r="BW69">
            <v>378.58736140964015</v>
          </cell>
          <cell r="BX69">
            <v>461.09732303903161</v>
          </cell>
          <cell r="BY69">
            <v>463.91926600198622</v>
          </cell>
          <cell r="BZ69">
            <v>-223.73991493999995</v>
          </cell>
          <cell r="CA69">
            <v>204.57784495400028</v>
          </cell>
          <cell r="CB69">
            <v>-284.70977049999999</v>
          </cell>
          <cell r="CC69">
            <v>-601.56673350996152</v>
          </cell>
          <cell r="CD69">
            <v>-303.87184048600056</v>
          </cell>
          <cell r="CE69">
            <v>-297.69489302396096</v>
          </cell>
          <cell r="CF69">
            <v>97.967252427154676</v>
          </cell>
        </row>
        <row r="70">
          <cell r="AX70">
            <v>0</v>
          </cell>
          <cell r="BN70">
            <v>0</v>
          </cell>
          <cell r="BO70">
            <v>0</v>
          </cell>
        </row>
        <row r="71">
          <cell r="L71" t="e">
            <v>#REF!</v>
          </cell>
          <cell r="M71" t="e">
            <v>#REF!</v>
          </cell>
          <cell r="N71" t="e">
            <v>#REF!</v>
          </cell>
          <cell r="Q71">
            <v>404.7786453096212</v>
          </cell>
          <cell r="R71">
            <v>265.80763936931908</v>
          </cell>
          <cell r="S71">
            <v>241.58523357122994</v>
          </cell>
          <cell r="T71">
            <v>258.14069976800113</v>
          </cell>
          <cell r="U71">
            <v>246.26153916855324</v>
          </cell>
          <cell r="V71">
            <v>254.81999630365004</v>
          </cell>
          <cell r="W71">
            <v>217.43101778686668</v>
          </cell>
          <cell r="X71">
            <v>294.67137153757579</v>
          </cell>
          <cell r="Y71">
            <v>292.82296226800003</v>
          </cell>
          <cell r="Z71">
            <v>671.79916426696855</v>
          </cell>
          <cell r="AA71">
            <v>3593.7375903045527</v>
          </cell>
          <cell r="AB71" t="e">
            <v>#VALUE!</v>
          </cell>
          <cell r="AC71" t="e">
            <v>#VALUE!</v>
          </cell>
          <cell r="AD71">
            <v>2.6715333763513591</v>
          </cell>
          <cell r="AE71">
            <v>233.55099404603934</v>
          </cell>
          <cell r="AF71">
            <v>376.67698818875624</v>
          </cell>
          <cell r="AG71">
            <v>566.83263536502761</v>
          </cell>
          <cell r="AH71">
            <v>243.77043497050661</v>
          </cell>
          <cell r="AI71">
            <v>212.5075514024339</v>
          </cell>
          <cell r="AJ71">
            <v>245.09899648454331</v>
          </cell>
          <cell r="AK71">
            <v>225.82966824904469</v>
          </cell>
          <cell r="AL71">
            <v>120.99124882127424</v>
          </cell>
          <cell r="AM71">
            <v>148.21699874495661</v>
          </cell>
          <cell r="AN71">
            <v>318.21058238754068</v>
          </cell>
          <cell r="AO71">
            <v>140.61762979284902</v>
          </cell>
          <cell r="AP71">
            <v>-82.345610499372668</v>
          </cell>
          <cell r="AQ71">
            <v>-82.263050780656215</v>
          </cell>
          <cell r="AR71">
            <v>-162.05399005540642</v>
          </cell>
          <cell r="AS71">
            <v>22.037204398812463</v>
          </cell>
          <cell r="AT71">
            <v>29.077682168796031</v>
          </cell>
          <cell r="AU71">
            <v>13.041703283457821</v>
          </cell>
          <cell r="AV71">
            <v>20.431870919508555</v>
          </cell>
          <cell r="AW71">
            <v>133.8287474823758</v>
          </cell>
          <cell r="AX71">
            <v>69.214019041910063</v>
          </cell>
          <cell r="AY71">
            <v>445.61932095476669</v>
          </cell>
          <cell r="AZ71">
            <v>850.39796626438783</v>
          </cell>
          <cell r="BA71">
            <v>1116.2056056337069</v>
          </cell>
          <cell r="BB71">
            <v>1357.7908392049369</v>
          </cell>
          <cell r="BC71">
            <v>1615.9315389729379</v>
          </cell>
          <cell r="BD71">
            <v>1862.1930781414912</v>
          </cell>
          <cell r="BE71">
            <v>2117.0130744451412</v>
          </cell>
          <cell r="BF71">
            <v>2334.4440922320077</v>
          </cell>
          <cell r="BG71">
            <v>2629.1154637695831</v>
          </cell>
          <cell r="BH71">
            <v>610.22798223479549</v>
          </cell>
          <cell r="BI71">
            <v>1177.0606175998232</v>
          </cell>
          <cell r="BJ71">
            <v>1420.8310525703296</v>
          </cell>
          <cell r="BK71">
            <v>1633.3386039727634</v>
          </cell>
          <cell r="BL71">
            <v>1878.4376004573069</v>
          </cell>
          <cell r="BM71">
            <v>2104.2672687063509</v>
          </cell>
          <cell r="BN71">
            <v>2225.2585175276258</v>
          </cell>
          <cell r="BO71">
            <v>2373.4755162725824</v>
          </cell>
          <cell r="BP71">
            <v>2691.6860986601232</v>
          </cell>
          <cell r="BQ71">
            <v>-164.60866128002888</v>
          </cell>
          <cell r="BR71">
            <v>-326.66265133543533</v>
          </cell>
          <cell r="BS71">
            <v>-304.62544693662289</v>
          </cell>
          <cell r="BT71">
            <v>-275.54776476782672</v>
          </cell>
          <cell r="BU71">
            <v>-262.5060614843689</v>
          </cell>
          <cell r="BV71">
            <v>-242.07419056486026</v>
          </cell>
          <cell r="BW71">
            <v>-108.2454430824846</v>
          </cell>
          <cell r="BX71">
            <v>-39.03142404057462</v>
          </cell>
          <cell r="BY71">
            <v>-62.570634890540077</v>
          </cell>
          <cell r="BZ71" t="e">
            <v>#REF!</v>
          </cell>
          <cell r="CA71" t="e">
            <v>#REF!</v>
          </cell>
          <cell r="CB71" t="e">
            <v>#REF!</v>
          </cell>
          <cell r="CC71">
            <v>850.39796626438783</v>
          </cell>
          <cell r="CD71" t="e">
            <v>#REF!</v>
          </cell>
          <cell r="CE71" t="e">
            <v>#REF!</v>
          </cell>
          <cell r="CF71" t="e">
            <v>#REF!</v>
          </cell>
        </row>
        <row r="72">
          <cell r="E72" t="str">
            <v>Pagos de Tesorería</v>
          </cell>
          <cell r="L72">
            <v>3514.7940188775583</v>
          </cell>
          <cell r="N72">
            <v>3514.7940188775583</v>
          </cell>
          <cell r="O72">
            <v>174.4589679</v>
          </cell>
          <cell r="P72">
            <v>344.26113530559996</v>
          </cell>
          <cell r="Q72">
            <v>446.07478770851003</v>
          </cell>
          <cell r="R72">
            <v>286.61469061841001</v>
          </cell>
          <cell r="S72">
            <v>263.49508699622999</v>
          </cell>
          <cell r="T72">
            <v>288.22889391689</v>
          </cell>
          <cell r="U72">
            <v>292.79478604021995</v>
          </cell>
          <cell r="V72">
            <v>298.83532918865001</v>
          </cell>
          <cell r="W72">
            <v>278.4794187402</v>
          </cell>
          <cell r="X72">
            <v>354.03609999999998</v>
          </cell>
          <cell r="Y72">
            <v>335.36387422000001</v>
          </cell>
          <cell r="Z72">
            <v>709.13866272752421</v>
          </cell>
          <cell r="AA72">
            <v>4071.7817333622338</v>
          </cell>
          <cell r="AB72">
            <v>3.2660553276898581</v>
          </cell>
          <cell r="AC72" t="str">
            <v xml:space="preserve"> </v>
          </cell>
          <cell r="AD72">
            <v>3.2660553276898581</v>
          </cell>
          <cell r="AE72">
            <v>231.0275881636864</v>
          </cell>
          <cell r="AF72">
            <v>368.1</v>
          </cell>
          <cell r="AG72">
            <v>592.79030718091258</v>
          </cell>
          <cell r="AH72">
            <v>252.99941535282608</v>
          </cell>
          <cell r="AI72">
            <v>220.53273162984632</v>
          </cell>
          <cell r="AJ72">
            <v>288.03308634826163</v>
          </cell>
          <cell r="AK72">
            <v>271.8774886372143</v>
          </cell>
          <cell r="AL72">
            <v>226.96551584542317</v>
          </cell>
          <cell r="AM72">
            <v>234.8606634210708</v>
          </cell>
          <cell r="AN72">
            <v>369.89976459090315</v>
          </cell>
          <cell r="AO72">
            <v>247.67866217899549</v>
          </cell>
          <cell r="AP72">
            <v>-56.568620263686398</v>
          </cell>
          <cell r="AQ72">
            <v>-23.838864694400058</v>
          </cell>
          <cell r="AR72">
            <v>-146.71551947240255</v>
          </cell>
          <cell r="AS72">
            <v>33.615275265583932</v>
          </cell>
          <cell r="AT72">
            <v>42.962355366383662</v>
          </cell>
          <cell r="AU72">
            <v>0.19580756862836779</v>
          </cell>
          <cell r="AV72">
            <v>20.917297403005648</v>
          </cell>
          <cell r="AW72">
            <v>71.869813343226838</v>
          </cell>
          <cell r="AX72">
            <v>43.618755319129207</v>
          </cell>
          <cell r="AY72">
            <v>518.72010320560003</v>
          </cell>
          <cell r="AZ72">
            <v>964.79489091411006</v>
          </cell>
          <cell r="BA72">
            <v>1251.40958153252</v>
          </cell>
          <cell r="BB72">
            <v>1514.9046685287499</v>
          </cell>
          <cell r="BC72">
            <v>1803.1335624456399</v>
          </cell>
          <cell r="BD72">
            <v>2095.9283484858597</v>
          </cell>
          <cell r="BE72">
            <v>2394.7636776745098</v>
          </cell>
          <cell r="BF72">
            <v>2673.2430964147097</v>
          </cell>
          <cell r="BG72">
            <v>3027.2791964147095</v>
          </cell>
          <cell r="BH72">
            <v>599.12758816368637</v>
          </cell>
          <cell r="BI72">
            <v>1191.9178953445989</v>
          </cell>
          <cell r="BJ72">
            <v>1444.9173106974249</v>
          </cell>
          <cell r="BK72">
            <v>1665.4500423272711</v>
          </cell>
          <cell r="BL72">
            <v>1953.4831286755327</v>
          </cell>
          <cell r="BM72">
            <v>2225.3606173127469</v>
          </cell>
          <cell r="BN72">
            <v>2452.3261331581698</v>
          </cell>
          <cell r="BO72">
            <v>2687.1867965792408</v>
          </cell>
          <cell r="BP72">
            <v>3057.0865611701438</v>
          </cell>
          <cell r="BQ72">
            <v>-80.407484958086343</v>
          </cell>
          <cell r="BR72">
            <v>-227.12300443048889</v>
          </cell>
          <cell r="BS72">
            <v>-193.50772916490496</v>
          </cell>
          <cell r="BT72">
            <v>-150.54537379852127</v>
          </cell>
          <cell r="BU72">
            <v>-150.34956622989284</v>
          </cell>
          <cell r="BV72">
            <v>-129.43226882688714</v>
          </cell>
          <cell r="BW72">
            <v>-57.56245548365996</v>
          </cell>
          <cell r="BX72">
            <v>-13.943700164531037</v>
          </cell>
          <cell r="BY72">
            <v>-29.807364755434264</v>
          </cell>
          <cell r="BZ72">
            <v>134.78899999999999</v>
          </cell>
          <cell r="CA72">
            <v>242.17066299999999</v>
          </cell>
          <cell r="CB72">
            <v>403.38990000000001</v>
          </cell>
          <cell r="CC72">
            <v>964.79489091411006</v>
          </cell>
          <cell r="CD72">
            <v>780.34956299999999</v>
          </cell>
          <cell r="CE72">
            <v>184.44532791411007</v>
          </cell>
          <cell r="CF72">
            <v>23.636244147433459</v>
          </cell>
        </row>
        <row r="73">
          <cell r="E73" t="str">
            <v>Más:</v>
          </cell>
          <cell r="N73">
            <v>0</v>
          </cell>
          <cell r="O73">
            <v>6.5908008734032561E-2</v>
          </cell>
          <cell r="P73">
            <v>7.2595369806343762E-2</v>
          </cell>
          <cell r="Q73">
            <v>2.324987539434778E-2</v>
          </cell>
          <cell r="R73">
            <v>4.5977750838899697E-2</v>
          </cell>
          <cell r="S73">
            <v>0.23697525922649668</v>
          </cell>
          <cell r="T73">
            <v>1.1475324538318397E-2</v>
          </cell>
          <cell r="U73">
            <v>0.11748336283242911</v>
          </cell>
          <cell r="V73">
            <v>0.20668019247664488</v>
          </cell>
          <cell r="W73">
            <v>6.0581415522627108E-2</v>
          </cell>
          <cell r="X73">
            <v>0.15907344062985995</v>
          </cell>
          <cell r="Y73">
            <v>0</v>
          </cell>
          <cell r="Z73">
            <v>0</v>
          </cell>
          <cell r="AB73" t="str">
            <v xml:space="preserve"> </v>
          </cell>
          <cell r="AC73" t="str">
            <v xml:space="preserve"> </v>
          </cell>
          <cell r="AD73" t="str">
            <v xml:space="preserve"> </v>
          </cell>
          <cell r="AP73">
            <v>0</v>
          </cell>
          <cell r="AQ73">
            <v>0</v>
          </cell>
          <cell r="AR73">
            <v>0</v>
          </cell>
          <cell r="AS73">
            <v>0</v>
          </cell>
          <cell r="AT73">
            <v>0</v>
          </cell>
          <cell r="AU73">
            <v>0</v>
          </cell>
          <cell r="AV73">
            <v>0</v>
          </cell>
          <cell r="AW73">
            <v>0</v>
          </cell>
          <cell r="AX73">
            <v>0</v>
          </cell>
          <cell r="BN73">
            <v>0</v>
          </cell>
          <cell r="BO73">
            <v>0</v>
          </cell>
        </row>
        <row r="74">
          <cell r="F74" t="str">
            <v>Pagos en el Exterior Diferente de Militares</v>
          </cell>
          <cell r="L74">
            <v>0</v>
          </cell>
          <cell r="M74">
            <v>145.19999999999999</v>
          </cell>
          <cell r="N74">
            <v>145.19999999999999</v>
          </cell>
          <cell r="O74">
            <v>2.5923078533333341</v>
          </cell>
          <cell r="P74">
            <v>2.855336565</v>
          </cell>
          <cell r="Q74">
            <v>0.91446905666666689</v>
          </cell>
          <cell r="R74">
            <v>1.8084066999999997</v>
          </cell>
          <cell r="S74">
            <v>9.3207614270000025</v>
          </cell>
          <cell r="T74">
            <v>0.45134991166666677</v>
          </cell>
          <cell r="U74">
            <v>4.6208806783333314</v>
          </cell>
          <cell r="V74">
            <v>8.1291894016666664</v>
          </cell>
          <cell r="W74">
            <v>2.3828011533333333</v>
          </cell>
          <cell r="X74">
            <v>6.256710486666667</v>
          </cell>
          <cell r="Y74">
            <v>0</v>
          </cell>
          <cell r="Z74">
            <v>0</v>
          </cell>
          <cell r="AA74">
            <v>39.332213233666671</v>
          </cell>
          <cell r="AB74" t="str">
            <v xml:space="preserve"> </v>
          </cell>
          <cell r="AC74">
            <v>0.13492433156353556</v>
          </cell>
          <cell r="AD74">
            <v>0.13492433156353556</v>
          </cell>
          <cell r="AE74">
            <v>15.65</v>
          </cell>
          <cell r="AF74">
            <v>40.5</v>
          </cell>
          <cell r="AG74">
            <v>12.904</v>
          </cell>
          <cell r="AH74">
            <v>13.2</v>
          </cell>
          <cell r="AI74">
            <v>14.2</v>
          </cell>
          <cell r="AJ74">
            <v>15.2</v>
          </cell>
          <cell r="AK74">
            <v>16.2</v>
          </cell>
          <cell r="AL74">
            <v>17.2</v>
          </cell>
          <cell r="AM74">
            <v>18.2</v>
          </cell>
          <cell r="AN74">
            <v>19.2</v>
          </cell>
          <cell r="AO74">
            <v>20.2</v>
          </cell>
          <cell r="AP74">
            <v>-13.057692146666666</v>
          </cell>
          <cell r="AQ74">
            <v>-37.644663434999998</v>
          </cell>
          <cell r="AR74">
            <v>-11.989530943333333</v>
          </cell>
          <cell r="AS74">
            <v>-11.3915933</v>
          </cell>
          <cell r="AT74">
            <v>-4.8792385729999967</v>
          </cell>
          <cell r="AU74">
            <v>-14.748650088333333</v>
          </cell>
          <cell r="AV74">
            <v>-11.579119321666667</v>
          </cell>
          <cell r="AW74">
            <v>-9.0708105983333329</v>
          </cell>
          <cell r="AX74">
            <v>-15.817198846666667</v>
          </cell>
          <cell r="AY74">
            <v>5.4476444183333346</v>
          </cell>
          <cell r="AZ74">
            <v>6.362113475000001</v>
          </cell>
          <cell r="BA74">
            <v>8.1705201750000001</v>
          </cell>
          <cell r="BB74">
            <v>17.491281602000001</v>
          </cell>
          <cell r="BC74">
            <v>17.942631513666669</v>
          </cell>
          <cell r="BD74">
            <v>22.563512192000001</v>
          </cell>
          <cell r="BE74">
            <v>30.692701593666669</v>
          </cell>
          <cell r="BF74">
            <v>33.075502747000002</v>
          </cell>
          <cell r="BG74">
            <v>39.332213233666671</v>
          </cell>
          <cell r="BH74">
            <v>56.15</v>
          </cell>
          <cell r="BI74">
            <v>69.054000000000002</v>
          </cell>
          <cell r="BJ74">
            <v>82.254000000000005</v>
          </cell>
          <cell r="BK74">
            <v>96.454000000000008</v>
          </cell>
          <cell r="BL74">
            <v>111.65400000000001</v>
          </cell>
          <cell r="BM74">
            <v>127.85400000000001</v>
          </cell>
          <cell r="BN74">
            <v>145.054</v>
          </cell>
          <cell r="BO74">
            <v>163.25399999999999</v>
          </cell>
          <cell r="BP74">
            <v>182.45399999999998</v>
          </cell>
          <cell r="BQ74">
            <v>-50.702355581666666</v>
          </cell>
          <cell r="BR74">
            <v>-62.691886525000001</v>
          </cell>
          <cell r="BS74">
            <v>-74.083479825000012</v>
          </cell>
          <cell r="BT74">
            <v>-78.962718398000007</v>
          </cell>
          <cell r="BU74">
            <v>-93.711368486333342</v>
          </cell>
          <cell r="BV74">
            <v>-105.29048780800001</v>
          </cell>
          <cell r="BW74">
            <v>-114.36129840633333</v>
          </cell>
          <cell r="BX74">
            <v>-130.17849725299999</v>
          </cell>
          <cell r="BY74">
            <v>-143.12178676633332</v>
          </cell>
          <cell r="BZ74">
            <v>1.2943359999999999</v>
          </cell>
          <cell r="CA74">
            <v>7.2988343999999987</v>
          </cell>
          <cell r="CB74">
            <v>3.3513150000000005</v>
          </cell>
          <cell r="CC74">
            <v>6.362113475000001</v>
          </cell>
          <cell r="CD74">
            <v>11.944485399999998</v>
          </cell>
          <cell r="CE74">
            <v>-5.5823719249999968</v>
          </cell>
          <cell r="CF74">
            <v>-46.735976796455361</v>
          </cell>
        </row>
        <row r="75">
          <cell r="F75" t="str">
            <v>Menos Transferencias</v>
          </cell>
          <cell r="L75">
            <v>-346.29999999999995</v>
          </cell>
          <cell r="M75">
            <v>0</v>
          </cell>
          <cell r="N75">
            <v>-346.29999999999995</v>
          </cell>
          <cell r="O75">
            <v>-11.120173399999999</v>
          </cell>
          <cell r="P75">
            <v>-29.652177999999999</v>
          </cell>
          <cell r="Q75">
            <v>-10.730986</v>
          </cell>
          <cell r="R75">
            <v>-5.4240189999999995</v>
          </cell>
          <cell r="S75">
            <v>-14.851702899999999</v>
          </cell>
          <cell r="T75">
            <v>-13.2781456</v>
          </cell>
          <cell r="U75">
            <v>-40.577399999999997</v>
          </cell>
          <cell r="V75">
            <v>-20.845372000000001</v>
          </cell>
          <cell r="W75">
            <v>-31.52</v>
          </cell>
          <cell r="X75">
            <v>-31.52</v>
          </cell>
          <cell r="Y75">
            <v>-15.52</v>
          </cell>
          <cell r="Z75">
            <v>-10.82</v>
          </cell>
          <cell r="AA75">
            <v>-235.85997690000002</v>
          </cell>
          <cell r="AB75">
            <v>-0.32179267231716502</v>
          </cell>
          <cell r="AC75" t="str">
            <v xml:space="preserve"> </v>
          </cell>
          <cell r="AD75">
            <v>-0.32179267231716502</v>
          </cell>
          <cell r="AE75">
            <v>0</v>
          </cell>
          <cell r="AF75">
            <v>-1.4073423994790084</v>
          </cell>
          <cell r="AG75">
            <v>-8.4886565217673784</v>
          </cell>
          <cell r="AH75">
            <v>-13.209656852907692</v>
          </cell>
          <cell r="AI75">
            <v>-1.1169049332947674</v>
          </cell>
          <cell r="AJ75">
            <v>-26.974367510777135</v>
          </cell>
          <cell r="AK75">
            <v>-23.559686270522533</v>
          </cell>
          <cell r="AL75">
            <v>-99.783051730031275</v>
          </cell>
          <cell r="AM75">
            <v>-67.327521146702423</v>
          </cell>
          <cell r="AN75">
            <v>-33.373038673950695</v>
          </cell>
          <cell r="AO75">
            <v>-35.530150621440647</v>
          </cell>
          <cell r="AP75">
            <v>-11.120173399999999</v>
          </cell>
          <cell r="AQ75">
            <v>-28.24483560052099</v>
          </cell>
          <cell r="AR75">
            <v>-2.2423294782326213</v>
          </cell>
          <cell r="AS75">
            <v>7.7856378529076924</v>
          </cell>
          <cell r="AT75">
            <v>-13.734797966705232</v>
          </cell>
          <cell r="AU75">
            <v>13.696221910777135</v>
          </cell>
          <cell r="AV75">
            <v>-17.017713729477464</v>
          </cell>
          <cell r="AW75">
            <v>78.937679730031277</v>
          </cell>
          <cell r="AX75">
            <v>35.807521146702427</v>
          </cell>
          <cell r="AY75">
            <v>-40.772351400000005</v>
          </cell>
          <cell r="AZ75">
            <v>-51.503337399999999</v>
          </cell>
          <cell r="BA75">
            <v>-56.927356400000001</v>
          </cell>
          <cell r="BB75">
            <v>-71.7790593</v>
          </cell>
          <cell r="BC75">
            <v>-85.057204900000002</v>
          </cell>
          <cell r="BD75">
            <v>-125.6346049</v>
          </cell>
          <cell r="BE75">
            <v>-146.4799769</v>
          </cell>
          <cell r="BF75">
            <v>-177.99997689999998</v>
          </cell>
          <cell r="BG75">
            <v>-209.51997689999999</v>
          </cell>
          <cell r="BH75">
            <v>-1.4073423994790084</v>
          </cell>
          <cell r="BI75">
            <v>-9.8959989212463881</v>
          </cell>
          <cell r="BJ75">
            <v>-23.10565577415408</v>
          </cell>
          <cell r="BK75">
            <v>-24.222560707448849</v>
          </cell>
          <cell r="BL75">
            <v>-51.196928218225978</v>
          </cell>
          <cell r="BM75">
            <v>-74.756614488748511</v>
          </cell>
          <cell r="BN75">
            <v>-174.53966621877979</v>
          </cell>
          <cell r="BO75">
            <v>-241.86718736548221</v>
          </cell>
          <cell r="BP75">
            <v>-275.24022603943291</v>
          </cell>
          <cell r="BQ75">
            <v>-39.365009000520992</v>
          </cell>
          <cell r="BR75">
            <v>-41.607338478753611</v>
          </cell>
          <cell r="BS75">
            <v>-33.821700625845921</v>
          </cell>
          <cell r="BT75">
            <v>-47.556498592551151</v>
          </cell>
          <cell r="BU75">
            <v>-33.860276681774018</v>
          </cell>
          <cell r="BV75">
            <v>-50.877990411251474</v>
          </cell>
          <cell r="BW75">
            <v>28.059689318779789</v>
          </cell>
          <cell r="BX75">
            <v>63.867210465482231</v>
          </cell>
          <cell r="BY75">
            <v>65.720249139432923</v>
          </cell>
          <cell r="BZ75">
            <v>-5.0979999999999999</v>
          </cell>
          <cell r="CA75">
            <v>-1.7290000000000001</v>
          </cell>
          <cell r="CB75">
            <v>-32.038000000000004</v>
          </cell>
          <cell r="CC75">
            <v>-51.503337399999999</v>
          </cell>
          <cell r="CD75">
            <v>-38.865000000000002</v>
          </cell>
          <cell r="CE75">
            <v>-12.638337399999998</v>
          </cell>
          <cell r="CF75">
            <v>32.518557571079377</v>
          </cell>
        </row>
        <row r="76">
          <cell r="G76" t="str">
            <v>Subsidio Tarifas Eléctricas</v>
          </cell>
          <cell r="L76">
            <v>-97.1</v>
          </cell>
          <cell r="N76">
            <v>-97.1</v>
          </cell>
          <cell r="O76">
            <v>0</v>
          </cell>
          <cell r="P76">
            <v>0</v>
          </cell>
          <cell r="Q76">
            <v>0</v>
          </cell>
          <cell r="R76">
            <v>0</v>
          </cell>
          <cell r="S76">
            <v>0</v>
          </cell>
          <cell r="T76">
            <v>0</v>
          </cell>
          <cell r="U76">
            <v>-27</v>
          </cell>
          <cell r="V76">
            <v>-10.054</v>
          </cell>
          <cell r="W76">
            <v>-27</v>
          </cell>
          <cell r="X76">
            <v>-27</v>
          </cell>
          <cell r="Y76">
            <v>-6</v>
          </cell>
          <cell r="Z76">
            <v>0</v>
          </cell>
          <cell r="AA76">
            <v>-97.054000000000002</v>
          </cell>
          <cell r="AB76">
            <v>-9.0228323655780332E-2</v>
          </cell>
          <cell r="AC76" t="str">
            <v xml:space="preserve"> </v>
          </cell>
          <cell r="AD76">
            <v>-9.0228323655780332E-2</v>
          </cell>
          <cell r="AE76">
            <v>0</v>
          </cell>
          <cell r="AF76">
            <v>-1.398905882451426</v>
          </cell>
          <cell r="AG76">
            <v>-8.3462902969269273</v>
          </cell>
          <cell r="AH76">
            <v>-0.29018558979381703</v>
          </cell>
          <cell r="AI76">
            <v>-0.1804515432331299</v>
          </cell>
          <cell r="AJ76">
            <v>-26.186607733326635</v>
          </cell>
          <cell r="AK76">
            <v>-7.3156031040458071E-3</v>
          </cell>
          <cell r="AL76">
            <v>-26.010220414040198</v>
          </cell>
          <cell r="AM76">
            <v>-34.680022937123816</v>
          </cell>
          <cell r="AN76">
            <v>0</v>
          </cell>
          <cell r="AO76">
            <v>0</v>
          </cell>
          <cell r="AP76">
            <v>0</v>
          </cell>
          <cell r="AQ76">
            <v>1.398905882451426</v>
          </cell>
          <cell r="AR76">
            <v>8.3462902969269273</v>
          </cell>
          <cell r="AS76">
            <v>0.29018558979381703</v>
          </cell>
          <cell r="AT76">
            <v>0.1804515432331299</v>
          </cell>
          <cell r="AU76">
            <v>26.186607733326635</v>
          </cell>
          <cell r="AV76">
            <v>-26.992684396895953</v>
          </cell>
          <cell r="AW76">
            <v>15.956220414040198</v>
          </cell>
          <cell r="AX76">
            <v>7.680022937123816</v>
          </cell>
          <cell r="AY76">
            <v>0</v>
          </cell>
          <cell r="AZ76">
            <v>0</v>
          </cell>
          <cell r="BA76">
            <v>0</v>
          </cell>
          <cell r="BB76">
            <v>0</v>
          </cell>
          <cell r="BC76">
            <v>0</v>
          </cell>
          <cell r="BD76">
            <v>-27</v>
          </cell>
          <cell r="BE76">
            <v>-37.054000000000002</v>
          </cell>
          <cell r="BF76">
            <v>-64.054000000000002</v>
          </cell>
          <cell r="BG76">
            <v>-91.054000000000002</v>
          </cell>
          <cell r="BH76">
            <v>-1.398905882451426</v>
          </cell>
          <cell r="BI76">
            <v>-9.7451961793783539</v>
          </cell>
          <cell r="BJ76">
            <v>-10.035381769172171</v>
          </cell>
          <cell r="BK76">
            <v>-10.2158333124053</v>
          </cell>
          <cell r="BL76">
            <v>-36.402441045731933</v>
          </cell>
          <cell r="BM76">
            <v>-36.40975664883598</v>
          </cell>
          <cell r="BN76">
            <v>-62.419977062876178</v>
          </cell>
          <cell r="BO76">
            <v>-97.1</v>
          </cell>
          <cell r="BP76">
            <v>-97.1</v>
          </cell>
          <cell r="BQ76">
            <v>1.398905882451426</v>
          </cell>
          <cell r="BR76">
            <v>9.7451961793783539</v>
          </cell>
          <cell r="BS76">
            <v>10.035381769172171</v>
          </cell>
          <cell r="BT76">
            <v>10.2158333124053</v>
          </cell>
          <cell r="BU76">
            <v>36.402441045731933</v>
          </cell>
          <cell r="BV76">
            <v>9.4097566488359803</v>
          </cell>
          <cell r="BW76">
            <v>25.365977062876176</v>
          </cell>
          <cell r="BX76">
            <v>33.045999999999992</v>
          </cell>
          <cell r="BY76">
            <v>6.0459999999999923</v>
          </cell>
          <cell r="BZ76">
            <v>0</v>
          </cell>
          <cell r="CA76">
            <v>-1.7210000000000001</v>
          </cell>
          <cell r="CB76">
            <v>-10.268000000000001</v>
          </cell>
          <cell r="CC76">
            <v>0</v>
          </cell>
          <cell r="CD76">
            <v>-11.989000000000001</v>
          </cell>
          <cell r="CE76">
            <v>11.989000000000001</v>
          </cell>
          <cell r="CF76">
            <v>-100</v>
          </cell>
        </row>
        <row r="77">
          <cell r="G77" t="str">
            <v>Fosga</v>
          </cell>
          <cell r="L77">
            <v>0</v>
          </cell>
          <cell r="N77">
            <v>0</v>
          </cell>
          <cell r="O77">
            <v>0</v>
          </cell>
          <cell r="P77">
            <v>-12.5</v>
          </cell>
          <cell r="Q77">
            <v>-3.8</v>
          </cell>
          <cell r="R77">
            <v>-4.87</v>
          </cell>
          <cell r="S77">
            <v>-5.7</v>
          </cell>
          <cell r="T77">
            <v>-7.2160000000000002</v>
          </cell>
          <cell r="U77">
            <v>-4.5199999999999996</v>
          </cell>
          <cell r="V77">
            <v>-3</v>
          </cell>
          <cell r="W77">
            <v>-4.5199999999999996</v>
          </cell>
          <cell r="X77">
            <v>-4.5199999999999996</v>
          </cell>
          <cell r="Y77">
            <v>-9.52</v>
          </cell>
          <cell r="Z77">
            <v>-10.82</v>
          </cell>
          <cell r="AA77">
            <v>-70.98599999999999</v>
          </cell>
          <cell r="AB77" t="str">
            <v xml:space="preserve"> </v>
          </cell>
          <cell r="AC77" t="str">
            <v xml:space="preserve"> </v>
          </cell>
          <cell r="AD77" t="str">
            <v xml:space="preserve"> </v>
          </cell>
          <cell r="AE77">
            <v>0</v>
          </cell>
          <cell r="AF77">
            <v>0</v>
          </cell>
          <cell r="AG77">
            <v>0</v>
          </cell>
          <cell r="AH77">
            <v>0</v>
          </cell>
          <cell r="AI77">
            <v>0</v>
          </cell>
          <cell r="AJ77">
            <v>0</v>
          </cell>
          <cell r="AK77">
            <v>0</v>
          </cell>
          <cell r="AL77">
            <v>0</v>
          </cell>
          <cell r="AM77">
            <v>0</v>
          </cell>
          <cell r="AN77">
            <v>0</v>
          </cell>
          <cell r="AO77">
            <v>0</v>
          </cell>
          <cell r="AP77">
            <v>0</v>
          </cell>
          <cell r="AQ77">
            <v>-12.5</v>
          </cell>
          <cell r="AR77">
            <v>-3.8</v>
          </cell>
          <cell r="AS77">
            <v>-4.87</v>
          </cell>
          <cell r="AT77">
            <v>-5.7</v>
          </cell>
          <cell r="AU77">
            <v>-7.2160000000000002</v>
          </cell>
          <cell r="AV77">
            <v>-4.5199999999999996</v>
          </cell>
          <cell r="AW77">
            <v>-3</v>
          </cell>
          <cell r="AX77">
            <v>-4.5199999999999996</v>
          </cell>
          <cell r="AY77">
            <v>-12.5</v>
          </cell>
          <cell r="AZ77">
            <v>-16.3</v>
          </cell>
          <cell r="BA77">
            <v>-21.17</v>
          </cell>
          <cell r="BB77">
            <v>-26.87</v>
          </cell>
          <cell r="BC77">
            <v>-34.085999999999999</v>
          </cell>
          <cell r="BD77">
            <v>-38.605999999999995</v>
          </cell>
          <cell r="BE77">
            <v>-41.605999999999995</v>
          </cell>
          <cell r="BF77">
            <v>-46.125999999999991</v>
          </cell>
          <cell r="BG77">
            <v>-50.645999999999987</v>
          </cell>
          <cell r="BH77">
            <v>0</v>
          </cell>
          <cell r="BI77">
            <v>0</v>
          </cell>
          <cell r="BJ77">
            <v>0</v>
          </cell>
          <cell r="BK77">
            <v>0</v>
          </cell>
          <cell r="BL77">
            <v>0</v>
          </cell>
          <cell r="BM77">
            <v>0</v>
          </cell>
          <cell r="BN77">
            <v>0</v>
          </cell>
          <cell r="BO77">
            <v>0</v>
          </cell>
          <cell r="BP77">
            <v>0</v>
          </cell>
          <cell r="BQ77">
            <v>-12.5</v>
          </cell>
          <cell r="BR77">
            <v>-16.3</v>
          </cell>
          <cell r="BS77">
            <v>-21.17</v>
          </cell>
          <cell r="BT77">
            <v>-26.87</v>
          </cell>
          <cell r="BU77">
            <v>-34.085999999999999</v>
          </cell>
          <cell r="BV77">
            <v>-38.605999999999995</v>
          </cell>
          <cell r="BW77">
            <v>-41.605999999999995</v>
          </cell>
          <cell r="BX77">
            <v>-46.125999999999991</v>
          </cell>
          <cell r="BY77">
            <v>-50.645999999999987</v>
          </cell>
          <cell r="BZ77">
            <v>0</v>
          </cell>
          <cell r="CA77">
            <v>0</v>
          </cell>
          <cell r="CB77">
            <v>-20.8</v>
          </cell>
          <cell r="CC77">
            <v>-16.3</v>
          </cell>
          <cell r="CD77">
            <v>-20.8</v>
          </cell>
          <cell r="CE77">
            <v>4.5</v>
          </cell>
          <cell r="CF77">
            <v>21.634615384615383</v>
          </cell>
        </row>
        <row r="78">
          <cell r="G78" t="str">
            <v>Ancianos Indigentes</v>
          </cell>
          <cell r="L78">
            <v>-29</v>
          </cell>
          <cell r="N78">
            <v>-29</v>
          </cell>
          <cell r="O78">
            <v>-1.8348734</v>
          </cell>
          <cell r="P78">
            <v>-5.9269780000000001</v>
          </cell>
          <cell r="Q78">
            <v>-2.8377759999999999</v>
          </cell>
          <cell r="R78">
            <v>-0.37401899999999999</v>
          </cell>
          <cell r="S78">
            <v>-4.4152029000000006</v>
          </cell>
          <cell r="T78">
            <v>-1.4326456000000001</v>
          </cell>
          <cell r="U78">
            <v>-0.22790000000000002</v>
          </cell>
          <cell r="V78">
            <v>-7.6561999999999991E-2</v>
          </cell>
          <cell r="W78">
            <v>0</v>
          </cell>
          <cell r="X78">
            <v>0</v>
          </cell>
          <cell r="Y78">
            <v>0</v>
          </cell>
          <cell r="Z78">
            <v>0</v>
          </cell>
          <cell r="AA78">
            <v>-17.125956900000002</v>
          </cell>
          <cell r="AB78">
            <v>-2.6947697075361789E-2</v>
          </cell>
          <cell r="AC78" t="str">
            <v xml:space="preserve"> </v>
          </cell>
          <cell r="AD78">
            <v>-2.6947697075361789E-2</v>
          </cell>
          <cell r="AE78">
            <v>0</v>
          </cell>
          <cell r="AF78">
            <v>-8.4365170275823194E-3</v>
          </cell>
          <cell r="AG78">
            <v>-0.14236622484045164</v>
          </cell>
          <cell r="AH78">
            <v>-12.919471263113875</v>
          </cell>
          <cell r="AI78">
            <v>-0.93645339006163753</v>
          </cell>
          <cell r="AJ78">
            <v>-0.78775977745049908</v>
          </cell>
          <cell r="AK78">
            <v>-0.33851524573174058</v>
          </cell>
          <cell r="AL78">
            <v>-1.6440662557501047</v>
          </cell>
          <cell r="AM78">
            <v>-1.4331533300605466</v>
          </cell>
          <cell r="AN78">
            <v>-2.1586937944326263</v>
          </cell>
          <cell r="AO78">
            <v>-4.3158057419225804</v>
          </cell>
          <cell r="AP78">
            <v>-1.8348734</v>
          </cell>
          <cell r="AQ78">
            <v>-5.9185414829724179</v>
          </cell>
          <cell r="AR78">
            <v>-2.6954097751595483</v>
          </cell>
          <cell r="AS78">
            <v>12.545452263113875</v>
          </cell>
          <cell r="AT78">
            <v>-3.4787495099383632</v>
          </cell>
          <cell r="AU78">
            <v>-0.644885822549501</v>
          </cell>
          <cell r="AV78">
            <v>0.11061524573174056</v>
          </cell>
          <cell r="AW78">
            <v>1.5675042557501047</v>
          </cell>
          <cell r="AX78">
            <v>1.4331533300605466</v>
          </cell>
          <cell r="AY78">
            <v>-7.7618514000000003</v>
          </cell>
          <cell r="AZ78">
            <v>-10.599627399999999</v>
          </cell>
          <cell r="BA78">
            <v>-10.9736464</v>
          </cell>
          <cell r="BB78">
            <v>-15.3888493</v>
          </cell>
          <cell r="BC78">
            <v>-16.821494900000001</v>
          </cell>
          <cell r="BD78">
            <v>-17.049394900000003</v>
          </cell>
          <cell r="BE78">
            <v>-17.125956900000002</v>
          </cell>
          <cell r="BF78">
            <v>-17.125956900000002</v>
          </cell>
          <cell r="BG78">
            <v>-17.125956900000002</v>
          </cell>
          <cell r="BH78">
            <v>-8.4365170275823194E-3</v>
          </cell>
          <cell r="BI78">
            <v>-0.15080274186803397</v>
          </cell>
          <cell r="BJ78">
            <v>-13.070274004981909</v>
          </cell>
          <cell r="BK78">
            <v>-14.006727395043548</v>
          </cell>
          <cell r="BL78">
            <v>-14.794487172494048</v>
          </cell>
          <cell r="BM78">
            <v>-15.133002418225788</v>
          </cell>
          <cell r="BN78">
            <v>-16.777068673975894</v>
          </cell>
          <cell r="BO78">
            <v>-18.210222004036439</v>
          </cell>
          <cell r="BP78">
            <v>-20.368915798469065</v>
          </cell>
          <cell r="BQ78">
            <v>-7.7534148829724181</v>
          </cell>
          <cell r="BR78">
            <v>-10.448824658131965</v>
          </cell>
          <cell r="BS78">
            <v>2.0966276049819097</v>
          </cell>
          <cell r="BT78">
            <v>-1.3821219049564526</v>
          </cell>
          <cell r="BU78">
            <v>-2.0270077275059535</v>
          </cell>
          <cell r="BV78">
            <v>-1.9163924817742153</v>
          </cell>
          <cell r="BW78">
            <v>-0.34888822602410841</v>
          </cell>
          <cell r="BX78">
            <v>1.0842651040364366</v>
          </cell>
          <cell r="BY78">
            <v>3.2429588984690625</v>
          </cell>
          <cell r="BZ78">
            <v>0</v>
          </cell>
          <cell r="CA78">
            <v>-8.0000000000000002E-3</v>
          </cell>
          <cell r="CB78">
            <v>-0.13500000000000001</v>
          </cell>
          <cell r="CC78">
            <v>-10.599627399999999</v>
          </cell>
          <cell r="CD78">
            <v>-0.14300000000000002</v>
          </cell>
          <cell r="CE78">
            <v>-10.456627399999999</v>
          </cell>
          <cell r="CF78">
            <v>40.063566076461399</v>
          </cell>
        </row>
        <row r="79">
          <cell r="G79" t="str">
            <v>Fondo Solidaridad Pensional</v>
          </cell>
          <cell r="L79">
            <v>0</v>
          </cell>
          <cell r="N79">
            <v>0</v>
          </cell>
          <cell r="O79">
            <v>0</v>
          </cell>
          <cell r="P79">
            <v>0</v>
          </cell>
          <cell r="Q79">
            <v>0</v>
          </cell>
          <cell r="R79">
            <v>0</v>
          </cell>
          <cell r="S79">
            <v>0</v>
          </cell>
          <cell r="T79">
            <v>0</v>
          </cell>
          <cell r="U79">
            <v>0</v>
          </cell>
          <cell r="V79">
            <v>0</v>
          </cell>
          <cell r="W79">
            <v>0</v>
          </cell>
          <cell r="X79">
            <v>0</v>
          </cell>
          <cell r="Y79">
            <v>0</v>
          </cell>
          <cell r="Z79">
            <v>0</v>
          </cell>
          <cell r="AA79">
            <v>0</v>
          </cell>
          <cell r="AB79" t="str">
            <v xml:space="preserve"> </v>
          </cell>
          <cell r="AC79" t="str">
            <v xml:space="preserve"> </v>
          </cell>
          <cell r="AD79" t="str">
            <v xml:space="preserve"> </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-5.0979999999999999</v>
          </cell>
          <cell r="CA79">
            <v>0</v>
          </cell>
          <cell r="CB79">
            <v>-0.83499999999999996</v>
          </cell>
          <cell r="CC79">
            <v>0</v>
          </cell>
          <cell r="CD79">
            <v>-5.9329999999999998</v>
          </cell>
          <cell r="CE79">
            <v>5.9329999999999998</v>
          </cell>
          <cell r="CF79">
            <v>100</v>
          </cell>
        </row>
        <row r="80">
          <cell r="G80" t="str">
            <v>Fondo Compensación Educativa</v>
          </cell>
          <cell r="L80">
            <v>-220.2</v>
          </cell>
          <cell r="N80">
            <v>-220.2</v>
          </cell>
          <cell r="O80">
            <v>-9.2852999999999994</v>
          </cell>
          <cell r="P80">
            <v>-11.225200000000001</v>
          </cell>
          <cell r="Q80">
            <v>-4.09321</v>
          </cell>
          <cell r="R80">
            <v>-0.18</v>
          </cell>
          <cell r="S80">
            <v>-4.7365000000000004</v>
          </cell>
          <cell r="T80">
            <v>-4.6295000000000002</v>
          </cell>
          <cell r="U80">
            <v>-8.8294999999999995</v>
          </cell>
          <cell r="V80">
            <v>-7.7148100000000008</v>
          </cell>
          <cell r="W80">
            <v>0</v>
          </cell>
          <cell r="X80">
            <v>0</v>
          </cell>
          <cell r="Y80">
            <v>0</v>
          </cell>
          <cell r="Z80">
            <v>0</v>
          </cell>
          <cell r="AA80">
            <v>-50.694019999999995</v>
          </cell>
          <cell r="AB80">
            <v>-0.20461665158602299</v>
          </cell>
          <cell r="AC80" t="str">
            <v xml:space="preserve"> </v>
          </cell>
          <cell r="AD80">
            <v>-0.20461665158602299</v>
          </cell>
          <cell r="AE80">
            <v>0</v>
          </cell>
          <cell r="AF80">
            <v>0</v>
          </cell>
          <cell r="AG80">
            <v>0</v>
          </cell>
          <cell r="AH80">
            <v>0</v>
          </cell>
          <cell r="AI80">
            <v>0</v>
          </cell>
          <cell r="AJ80">
            <v>0</v>
          </cell>
          <cell r="AK80">
            <v>-23.213855421686748</v>
          </cell>
          <cell r="AL80">
            <v>-72.128765060240966</v>
          </cell>
          <cell r="AM80">
            <v>-31.214344879518066</v>
          </cell>
          <cell r="AN80">
            <v>-31.214344879518066</v>
          </cell>
          <cell r="AO80">
            <v>-31.214344879518066</v>
          </cell>
          <cell r="AP80">
            <v>-9.2852999999999994</v>
          </cell>
          <cell r="AQ80">
            <v>-11.225200000000001</v>
          </cell>
          <cell r="AR80">
            <v>-4.09321</v>
          </cell>
          <cell r="AS80">
            <v>-0.18</v>
          </cell>
          <cell r="AT80">
            <v>-4.7365000000000004</v>
          </cell>
          <cell r="AU80">
            <v>-4.6295000000000002</v>
          </cell>
          <cell r="AV80">
            <v>14.384355421686749</v>
          </cell>
          <cell r="AW80">
            <v>64.413955060240966</v>
          </cell>
          <cell r="AX80">
            <v>31.214344879518066</v>
          </cell>
          <cell r="AY80">
            <v>-20.5105</v>
          </cell>
          <cell r="AZ80">
            <v>-24.60371</v>
          </cell>
          <cell r="BA80">
            <v>-24.783709999999999</v>
          </cell>
          <cell r="BB80">
            <v>-29.520209999999999</v>
          </cell>
          <cell r="BC80">
            <v>-34.149709999999999</v>
          </cell>
          <cell r="BD80">
            <v>-42.979209999999995</v>
          </cell>
          <cell r="BE80">
            <v>-50.694019999999995</v>
          </cell>
          <cell r="BF80">
            <v>-50.694019999999995</v>
          </cell>
          <cell r="BG80">
            <v>-50.694019999999995</v>
          </cell>
          <cell r="BH80">
            <v>0</v>
          </cell>
          <cell r="BI80">
            <v>0</v>
          </cell>
          <cell r="BJ80">
            <v>0</v>
          </cell>
          <cell r="BK80">
            <v>0</v>
          </cell>
          <cell r="BL80">
            <v>0</v>
          </cell>
          <cell r="BM80">
            <v>-23.213855421686748</v>
          </cell>
          <cell r="BN80">
            <v>-95.34262048192771</v>
          </cell>
          <cell r="BO80">
            <v>-126.55696536144578</v>
          </cell>
          <cell r="BP80">
            <v>-157.77131024096383</v>
          </cell>
          <cell r="BQ80">
            <v>-20.5105</v>
          </cell>
          <cell r="BR80">
            <v>-24.60371</v>
          </cell>
          <cell r="BS80">
            <v>-24.783709999999999</v>
          </cell>
          <cell r="BT80">
            <v>-29.520209999999999</v>
          </cell>
          <cell r="BU80">
            <v>-34.149709999999999</v>
          </cell>
          <cell r="BV80">
            <v>-19.765354578313246</v>
          </cell>
          <cell r="BW80">
            <v>44.648600481927716</v>
          </cell>
          <cell r="BX80">
            <v>75.862945361445782</v>
          </cell>
          <cell r="BY80">
            <v>107.07729024096383</v>
          </cell>
          <cell r="BZ80">
            <v>0</v>
          </cell>
          <cell r="CA80">
            <v>0</v>
          </cell>
          <cell r="CB80">
            <v>0</v>
          </cell>
          <cell r="CC80">
            <v>-24.60371</v>
          </cell>
          <cell r="CD80">
            <v>0</v>
          </cell>
          <cell r="CE80">
            <v>-24.60371</v>
          </cell>
          <cell r="CF80" t="str">
            <v xml:space="preserve">n.a. </v>
          </cell>
        </row>
        <row r="81">
          <cell r="F81" t="str">
            <v>Menos Gastos Generales Equipo Militar CSF</v>
          </cell>
          <cell r="L81">
            <v>-345.9</v>
          </cell>
          <cell r="N81">
            <v>-345.9</v>
          </cell>
          <cell r="O81">
            <v>-1.4947000000000001</v>
          </cell>
          <cell r="P81">
            <v>-7.1885000000000003</v>
          </cell>
          <cell r="Q81">
            <v>-5.5836000000000006</v>
          </cell>
          <cell r="R81">
            <v>-9.1050000000000004</v>
          </cell>
          <cell r="S81">
            <v>-9.4905000000000008</v>
          </cell>
          <cell r="T81">
            <v>-10.8744</v>
          </cell>
          <cell r="U81">
            <v>-5.8631000000000002</v>
          </cell>
          <cell r="V81">
            <v>-28.824999999999999</v>
          </cell>
          <cell r="W81">
            <v>-28.824999999999999</v>
          </cell>
          <cell r="X81">
            <v>-28.824999999999999</v>
          </cell>
          <cell r="Y81">
            <v>-28.824999999999999</v>
          </cell>
          <cell r="Z81">
            <v>-28.824999999999999</v>
          </cell>
          <cell r="AA81">
            <v>-193.72479999999999</v>
          </cell>
          <cell r="AB81">
            <v>-0.32142097994371183</v>
          </cell>
          <cell r="AC81" t="str">
            <v xml:space="preserve"> </v>
          </cell>
          <cell r="AD81">
            <v>-0.32142097994371183</v>
          </cell>
          <cell r="AE81">
            <v>-0.38659411764705881</v>
          </cell>
          <cell r="AF81">
            <v>-29.059669411764705</v>
          </cell>
          <cell r="AG81">
            <v>-6.7430152941176473</v>
          </cell>
          <cell r="AH81">
            <v>-6.4093235294117639</v>
          </cell>
          <cell r="AI81">
            <v>-12.415775294117648</v>
          </cell>
          <cell r="AJ81">
            <v>-22.467222352941175</v>
          </cell>
          <cell r="AK81">
            <v>-29.995634117647054</v>
          </cell>
          <cell r="AL81">
            <v>-14.698715294117646</v>
          </cell>
          <cell r="AM81">
            <v>-28.823643529411765</v>
          </cell>
          <cell r="AN81">
            <v>-28.823643529411765</v>
          </cell>
          <cell r="AO81">
            <v>-83.038381764705875</v>
          </cell>
          <cell r="AP81">
            <v>-1.1081058823529413</v>
          </cell>
          <cell r="AQ81">
            <v>21.871169411764704</v>
          </cell>
          <cell r="AR81">
            <v>1.1594152941176468</v>
          </cell>
          <cell r="AS81">
            <v>-2.6956764705882366</v>
          </cell>
          <cell r="AT81">
            <v>2.9252752941176468</v>
          </cell>
          <cell r="AU81">
            <v>11.592822352941175</v>
          </cell>
          <cell r="AV81">
            <v>24.132534117647054</v>
          </cell>
          <cell r="AW81">
            <v>-14.126284705882354</v>
          </cell>
          <cell r="AX81">
            <v>-1.3564705882345152E-3</v>
          </cell>
          <cell r="AY81">
            <v>-8.6832000000000011</v>
          </cell>
          <cell r="AZ81">
            <v>-14.266800000000002</v>
          </cell>
          <cell r="BA81">
            <v>-23.3718</v>
          </cell>
          <cell r="BB81">
            <v>-32.862300000000005</v>
          </cell>
          <cell r="BC81">
            <v>-43.736700000000006</v>
          </cell>
          <cell r="BD81">
            <v>-49.599800000000009</v>
          </cell>
          <cell r="BE81">
            <v>-78.424800000000005</v>
          </cell>
          <cell r="BF81">
            <v>-107.24980000000001</v>
          </cell>
          <cell r="BG81">
            <v>-136.07480000000001</v>
          </cell>
          <cell r="BH81">
            <v>-29.446263529411763</v>
          </cell>
          <cell r="BI81">
            <v>-36.189278823529406</v>
          </cell>
          <cell r="BJ81">
            <v>-42.598602352941171</v>
          </cell>
          <cell r="BK81">
            <v>-55.014377647058822</v>
          </cell>
          <cell r="BL81">
            <v>-77.4816</v>
          </cell>
          <cell r="BM81">
            <v>-107.47723411764706</v>
          </cell>
          <cell r="BN81">
            <v>-122.17594941176471</v>
          </cell>
          <cell r="BO81">
            <v>-150.99959294117647</v>
          </cell>
          <cell r="BP81">
            <v>-179.82323647058823</v>
          </cell>
          <cell r="BQ81">
            <v>20.76306352941176</v>
          </cell>
          <cell r="BR81">
            <v>21.922478823529403</v>
          </cell>
          <cell r="BS81">
            <v>19.226802352941171</v>
          </cell>
          <cell r="BT81">
            <v>22.152077647058817</v>
          </cell>
          <cell r="BU81">
            <v>33.744899999999994</v>
          </cell>
          <cell r="BV81">
            <v>57.877434117647049</v>
          </cell>
          <cell r="BW81">
            <v>43.7511494117647</v>
          </cell>
          <cell r="BX81">
            <v>43.749792941176466</v>
          </cell>
          <cell r="BY81">
            <v>43.748436470588217</v>
          </cell>
          <cell r="BZ81">
            <v>-9.5000000000000001E-2</v>
          </cell>
          <cell r="CA81">
            <v>-7.141</v>
          </cell>
          <cell r="CB81">
            <v>-1.657</v>
          </cell>
          <cell r="CC81">
            <v>-14.266800000000002</v>
          </cell>
          <cell r="CD81">
            <v>-8.8930000000000007</v>
          </cell>
          <cell r="CE81">
            <v>-5.373800000000001</v>
          </cell>
          <cell r="CF81">
            <v>60.427302372652662</v>
          </cell>
        </row>
        <row r="82">
          <cell r="F82" t="str">
            <v>Menos Préstamos Presupuestales CSF</v>
          </cell>
          <cell r="L82">
            <v>-92.8</v>
          </cell>
          <cell r="N82">
            <v>-92.8</v>
          </cell>
          <cell r="O82">
            <v>-13.231018806666667</v>
          </cell>
          <cell r="P82">
            <v>-15.8618564625</v>
          </cell>
          <cell r="Q82">
            <v>-25.896025455555556</v>
          </cell>
          <cell r="R82">
            <v>-8.0864389490909101</v>
          </cell>
          <cell r="S82">
            <v>-6.8884119520000011</v>
          </cell>
          <cell r="T82">
            <v>-6.3869984605555548</v>
          </cell>
          <cell r="U82">
            <v>-4.7136275499999991</v>
          </cell>
          <cell r="V82">
            <v>-2.4741502866666671</v>
          </cell>
          <cell r="W82">
            <v>-3.0862021066666667</v>
          </cell>
          <cell r="X82">
            <v>-5.2764389490909096</v>
          </cell>
          <cell r="Y82">
            <v>1.8040880479999979</v>
          </cell>
          <cell r="Z82">
            <v>2.3055015394444442</v>
          </cell>
          <cell r="AA82">
            <v>-87.791579391348506</v>
          </cell>
          <cell r="AB82">
            <v>-8.6232630641157729E-2</v>
          </cell>
          <cell r="AC82" t="str">
            <v xml:space="preserve"> </v>
          </cell>
          <cell r="AD82">
            <v>-8.6232630641157729E-2</v>
          </cell>
          <cell r="AE82">
            <v>-12.74</v>
          </cell>
          <cell r="AF82">
            <v>-1.456</v>
          </cell>
          <cell r="AG82">
            <v>-23.63</v>
          </cell>
          <cell r="AH82">
            <v>-2.81</v>
          </cell>
          <cell r="AI82">
            <v>-8.692499999999999</v>
          </cell>
          <cell r="AJ82">
            <v>-8.692499999999999</v>
          </cell>
          <cell r="AK82">
            <v>-8.692499999999999</v>
          </cell>
          <cell r="AL82">
            <v>-8.692499999999999</v>
          </cell>
          <cell r="AM82">
            <v>-8.692499999999999</v>
          </cell>
          <cell r="AN82">
            <v>-8.692499999999999</v>
          </cell>
          <cell r="AO82">
            <v>-8.692499999999999</v>
          </cell>
          <cell r="AP82">
            <v>-0.49101880666666631</v>
          </cell>
          <cell r="AQ82">
            <v>-14.405856462500001</v>
          </cell>
          <cell r="AR82">
            <v>-2.2660254555555568</v>
          </cell>
          <cell r="AS82">
            <v>-5.2764389490909096</v>
          </cell>
          <cell r="AT82">
            <v>1.8040880479999979</v>
          </cell>
          <cell r="AU82">
            <v>2.3055015394444442</v>
          </cell>
          <cell r="AV82">
            <v>3.9788724499999999</v>
          </cell>
          <cell r="AW82">
            <v>6.2183497133333319</v>
          </cell>
          <cell r="AX82">
            <v>5.6062978933333323</v>
          </cell>
          <cell r="AY82">
            <v>-29.092875269166669</v>
          </cell>
          <cell r="AZ82">
            <v>-54.988900724722228</v>
          </cell>
          <cell r="BA82">
            <v>-63.07533967381314</v>
          </cell>
          <cell r="BB82">
            <v>-69.963751625813146</v>
          </cell>
          <cell r="BC82">
            <v>-76.350750086368706</v>
          </cell>
          <cell r="BD82">
            <v>-81.064377636368704</v>
          </cell>
          <cell r="BE82">
            <v>-83.538527923035375</v>
          </cell>
          <cell r="BF82">
            <v>-86.624730029702036</v>
          </cell>
          <cell r="BG82">
            <v>-91.901168978792953</v>
          </cell>
          <cell r="BH82">
            <v>-14.196</v>
          </cell>
          <cell r="BI82">
            <v>-37.826000000000001</v>
          </cell>
          <cell r="BJ82">
            <v>-40.636000000000003</v>
          </cell>
          <cell r="BK82">
            <v>-49.328500000000005</v>
          </cell>
          <cell r="BL82">
            <v>-58.021000000000001</v>
          </cell>
          <cell r="BM82">
            <v>-66.713499999999996</v>
          </cell>
          <cell r="BN82">
            <v>-75.405999999999992</v>
          </cell>
          <cell r="BO82">
            <v>-84.098499999999987</v>
          </cell>
          <cell r="BP82">
            <v>-92.790999999999983</v>
          </cell>
          <cell r="BQ82">
            <v>-14.896875269166669</v>
          </cell>
          <cell r="BR82">
            <v>-17.162900724722228</v>
          </cell>
          <cell r="BS82">
            <v>-22.439339673813137</v>
          </cell>
          <cell r="BT82">
            <v>-20.63525162581314</v>
          </cell>
          <cell r="BU82">
            <v>-18.329750086368705</v>
          </cell>
          <cell r="BV82">
            <v>-14.350877636368708</v>
          </cell>
          <cell r="BW82">
            <v>-8.1325279230353829</v>
          </cell>
          <cell r="BX82">
            <v>-2.5262300297020488</v>
          </cell>
          <cell r="BY82">
            <v>0.88983102120702995</v>
          </cell>
          <cell r="BZ82">
            <v>0</v>
          </cell>
          <cell r="CA82">
            <v>0</v>
          </cell>
          <cell r="CB82">
            <v>-13.54111</v>
          </cell>
          <cell r="CC82">
            <v>-54.988900724722228</v>
          </cell>
          <cell r="CD82">
            <v>-13.54111</v>
          </cell>
          <cell r="CE82">
            <v>-41.447790724722225</v>
          </cell>
          <cell r="CF82">
            <v>-306.08857563908884</v>
          </cell>
        </row>
        <row r="83">
          <cell r="AX83">
            <v>0</v>
          </cell>
          <cell r="BN83">
            <v>0</v>
          </cell>
          <cell r="BO83">
            <v>0</v>
          </cell>
        </row>
        <row r="84">
          <cell r="L84" t="e">
            <v>#REF!</v>
          </cell>
          <cell r="M84" t="e">
            <v>#REF!</v>
          </cell>
          <cell r="N84" t="e">
            <v>#REF!</v>
          </cell>
          <cell r="Q84">
            <v>1967.561798502649</v>
          </cell>
          <cell r="R84">
            <v>1601.3593586210206</v>
          </cell>
          <cell r="S84">
            <v>1700.632725426872</v>
          </cell>
          <cell r="T84">
            <v>1417.4514927429736</v>
          </cell>
          <cell r="U84">
            <v>1843.8241934066289</v>
          </cell>
          <cell r="V84">
            <v>1413.4552901216946</v>
          </cell>
          <cell r="W84">
            <v>1993.6851469276467</v>
          </cell>
          <cell r="X84">
            <v>1442.8363761355058</v>
          </cell>
          <cell r="Y84">
            <v>1619.0656806351003</v>
          </cell>
          <cell r="Z84">
            <v>2116.219692815831</v>
          </cell>
          <cell r="AA84">
            <v>19767.110563321941</v>
          </cell>
          <cell r="AB84" t="e">
            <v>#REF!</v>
          </cell>
          <cell r="AC84" t="e">
            <v>#REF!</v>
          </cell>
          <cell r="AD84" t="e">
            <v>#REF!</v>
          </cell>
          <cell r="AE84">
            <v>1302.3073577677512</v>
          </cell>
          <cell r="AF84">
            <v>1408.2547076321514</v>
          </cell>
          <cell r="AG84">
            <v>2257.467780242016</v>
          </cell>
          <cell r="AH84">
            <v>1602.550304772906</v>
          </cell>
          <cell r="AI84">
            <v>1586.9993259246439</v>
          </cell>
          <cell r="AJ84">
            <v>1424.4919971241065</v>
          </cell>
          <cell r="AK84">
            <v>1760.1468281597852</v>
          </cell>
          <cell r="AL84">
            <v>1385.4289587072624</v>
          </cell>
          <cell r="AM84">
            <v>1871.2085221322488</v>
          </cell>
          <cell r="AN84">
            <v>1450.6000278141439</v>
          </cell>
          <cell r="AO84">
            <v>1521.9814850443481</v>
          </cell>
          <cell r="AP84">
            <v>-10.981333217537895</v>
          </cell>
          <cell r="AQ84">
            <v>-48.561924196343853</v>
          </cell>
          <cell r="AR84">
            <v>-289.90598173936701</v>
          </cell>
          <cell r="AS84">
            <v>-1.1909461518853277</v>
          </cell>
          <cell r="AT84">
            <v>113.63339950222803</v>
          </cell>
          <cell r="AU84">
            <v>-7.0405043811329051</v>
          </cell>
          <cell r="AV84">
            <v>83.677365246843692</v>
          </cell>
          <cell r="AW84">
            <v>28.026331414432207</v>
          </cell>
          <cell r="AX84">
            <v>122.47662479539781</v>
          </cell>
          <cell r="AY84">
            <v>2651.0188079860209</v>
          </cell>
          <cell r="AZ84">
            <v>4618.5806064886692</v>
          </cell>
          <cell r="BA84">
            <v>6219.939965109691</v>
          </cell>
          <cell r="BB84">
            <v>7920.5726905365627</v>
          </cell>
          <cell r="BC84">
            <v>9338.0241832795364</v>
          </cell>
          <cell r="BD84">
            <v>11181.848376686165</v>
          </cell>
          <cell r="BE84">
            <v>12595.303666807862</v>
          </cell>
          <cell r="BF84">
            <v>14588.988813735506</v>
          </cell>
          <cell r="BG84">
            <v>16031.825189871011</v>
          </cell>
          <cell r="BH84">
            <v>2710.5620653999026</v>
          </cell>
          <cell r="BI84">
            <v>4968.0298456419187</v>
          </cell>
          <cell r="BJ84">
            <v>6570.5801504148239</v>
          </cell>
          <cell r="BK84">
            <v>8157.5794763394679</v>
          </cell>
          <cell r="BL84">
            <v>9582.0714734635749</v>
          </cell>
          <cell r="BM84">
            <v>11342.218301623359</v>
          </cell>
          <cell r="BN84">
            <v>12727.647260330621</v>
          </cell>
          <cell r="BO84">
            <v>14598.85578246287</v>
          </cell>
          <cell r="BP84">
            <v>16049.455810277013</v>
          </cell>
          <cell r="BQ84">
            <v>-59.543257413881875</v>
          </cell>
          <cell r="BR84">
            <v>-349.44923915324841</v>
          </cell>
          <cell r="BS84">
            <v>-350.64018530513346</v>
          </cell>
          <cell r="BT84">
            <v>-237.00678580290509</v>
          </cell>
          <cell r="BU84">
            <v>-244.04729018403773</v>
          </cell>
          <cell r="BV84">
            <v>-160.36992493719382</v>
          </cell>
          <cell r="BW84">
            <v>-132.34359352275897</v>
          </cell>
          <cell r="BX84">
            <v>-9.8669687273632007</v>
          </cell>
          <cell r="BY84">
            <v>-17.630620406001981</v>
          </cell>
          <cell r="BZ84" t="e">
            <v>#REF!</v>
          </cell>
          <cell r="CA84" t="e">
            <v>#REF!</v>
          </cell>
          <cell r="CB84" t="e">
            <v>#REF!</v>
          </cell>
          <cell r="CC84">
            <v>4618.5806064886692</v>
          </cell>
          <cell r="CD84" t="e">
            <v>#REF!</v>
          </cell>
          <cell r="CE84" t="e">
            <v>#REF!</v>
          </cell>
          <cell r="CF84" t="e">
            <v>#REF!</v>
          </cell>
        </row>
        <row r="85">
          <cell r="AX85">
            <v>0</v>
          </cell>
          <cell r="BN85">
            <v>0</v>
          </cell>
          <cell r="BO85">
            <v>0</v>
          </cell>
        </row>
        <row r="86">
          <cell r="L86" t="e">
            <v>#REF!</v>
          </cell>
          <cell r="M86" t="e">
            <v>#REF!</v>
          </cell>
          <cell r="N86" t="e">
            <v>#REF!</v>
          </cell>
          <cell r="Q86">
            <v>-850.17366658293872</v>
          </cell>
          <cell r="R86">
            <v>-463.2790313497519</v>
          </cell>
          <cell r="S86">
            <v>-520.89383297442691</v>
          </cell>
          <cell r="T86">
            <v>-41.811942938311745</v>
          </cell>
          <cell r="U86">
            <v>-345.06989518034618</v>
          </cell>
          <cell r="V86">
            <v>102.90889335637092</v>
          </cell>
          <cell r="W86">
            <v>-701.71409300909204</v>
          </cell>
          <cell r="X86">
            <v>-62.446592757542874</v>
          </cell>
          <cell r="Y86">
            <v>-527.29736573946957</v>
          </cell>
          <cell r="Z86">
            <v>-604.64285482753371</v>
          </cell>
          <cell r="AA86">
            <v>-4598.4097227644643</v>
          </cell>
          <cell r="AB86" t="e">
            <v>#REF!</v>
          </cell>
          <cell r="AC86" t="e">
            <v>#REF!</v>
          </cell>
          <cell r="AD86" t="e">
            <v>#REF!</v>
          </cell>
          <cell r="AE86">
            <v>-575.9715073753797</v>
          </cell>
          <cell r="AF86">
            <v>29.867994310949371</v>
          </cell>
          <cell r="AG86">
            <v>-1232.8574802420158</v>
          </cell>
          <cell r="AH86">
            <v>-383.28004872268616</v>
          </cell>
          <cell r="AI86">
            <v>-561.94133538391918</v>
          </cell>
          <cell r="AJ86">
            <v>-105.97947722535088</v>
          </cell>
          <cell r="AK86">
            <v>-373.29366455117605</v>
          </cell>
          <cell r="AL86">
            <v>-21.131312750924081</v>
          </cell>
          <cell r="AM86">
            <v>-723.42863081716143</v>
          </cell>
          <cell r="AN86">
            <v>-88.807746570460097</v>
          </cell>
          <cell r="AO86">
            <v>-549.80021158341378</v>
          </cell>
          <cell r="AP86">
            <v>27.439233281733436</v>
          </cell>
          <cell r="AQ86">
            <v>-65.325060978724139</v>
          </cell>
          <cell r="AR86">
            <v>382.68381365907703</v>
          </cell>
          <cell r="AS86">
            <v>-79.998982627065743</v>
          </cell>
          <cell r="AT86">
            <v>41.047502409492267</v>
          </cell>
          <cell r="AU86">
            <v>64.167534287039132</v>
          </cell>
          <cell r="AV86">
            <v>28.223769370829871</v>
          </cell>
          <cell r="AW86">
            <v>124.04020610729501</v>
          </cell>
          <cell r="AX86">
            <v>21.714537808069394</v>
          </cell>
          <cell r="AY86">
            <v>-593.82544533404121</v>
          </cell>
          <cell r="AZ86">
            <v>-1451.9646997743494</v>
          </cell>
          <cell r="BA86">
            <v>-1918.7683232754916</v>
          </cell>
          <cell r="BB86">
            <v>-2443.2050565290774</v>
          </cell>
          <cell r="BC86">
            <v>-2489.7588236420706</v>
          </cell>
          <cell r="BD86">
            <v>-2837.5506181821083</v>
          </cell>
          <cell r="BE86">
            <v>-2737.7540274483777</v>
          </cell>
          <cell r="BF86">
            <v>-3447.886715678058</v>
          </cell>
          <cell r="BG86">
            <v>-3510.3333084355982</v>
          </cell>
          <cell r="BH86">
            <v>-604.10238217326332</v>
          </cell>
          <cell r="BI86">
            <v>-1778.9609933064462</v>
          </cell>
          <cell r="BJ86">
            <v>-2162.2410420291312</v>
          </cell>
          <cell r="BK86">
            <v>-2724.1823774130503</v>
          </cell>
          <cell r="BL86">
            <v>-2830.1618546384016</v>
          </cell>
          <cell r="BM86">
            <v>-3203.4555191895774</v>
          </cell>
          <cell r="BN86">
            <v>-3224.5868319405026</v>
          </cell>
          <cell r="BO86">
            <v>-3948.015462757664</v>
          </cell>
          <cell r="BP86">
            <v>-4036.823209328124</v>
          </cell>
          <cell r="BQ86">
            <v>10.276936839222316</v>
          </cell>
          <cell r="BR86">
            <v>326.99629353209616</v>
          </cell>
          <cell r="BS86">
            <v>243.47271875364015</v>
          </cell>
          <cell r="BT86">
            <v>280.97732088397203</v>
          </cell>
          <cell r="BU86">
            <v>340.4030309963307</v>
          </cell>
          <cell r="BV86">
            <v>365.90490100747002</v>
          </cell>
          <cell r="BW86">
            <v>486.83280449212498</v>
          </cell>
          <cell r="BX86">
            <v>500.128747079606</v>
          </cell>
          <cell r="BY86">
            <v>526.48990089252584</v>
          </cell>
          <cell r="BZ86" t="e">
            <v>#REF!</v>
          </cell>
          <cell r="CA86" t="e">
            <v>#REF!</v>
          </cell>
          <cell r="CB86" t="e">
            <v>#REF!</v>
          </cell>
          <cell r="CC86">
            <v>-1451.9646997743494</v>
          </cell>
          <cell r="CD86" t="e">
            <v>#REF!</v>
          </cell>
          <cell r="CE86" t="e">
            <v>#REF!</v>
          </cell>
          <cell r="CF86" t="e">
            <v>#REF!</v>
          </cell>
        </row>
        <row r="87">
          <cell r="AX87">
            <v>0</v>
          </cell>
          <cell r="BN87">
            <v>0</v>
          </cell>
          <cell r="BO87">
            <v>0</v>
          </cell>
          <cell r="BP87">
            <v>0</v>
          </cell>
          <cell r="BW87">
            <v>0</v>
          </cell>
          <cell r="BX87">
            <v>0</v>
          </cell>
          <cell r="BY87">
            <v>0</v>
          </cell>
        </row>
        <row r="88">
          <cell r="L88">
            <v>147.05021974965689</v>
          </cell>
          <cell r="M88">
            <v>49.7</v>
          </cell>
          <cell r="N88">
            <v>196.75021974965688</v>
          </cell>
          <cell r="Q88">
            <v>40.036821937128892</v>
          </cell>
          <cell r="R88">
            <v>25.893005499405454</v>
          </cell>
          <cell r="S88">
            <v>5.5265848677800014</v>
          </cell>
          <cell r="T88">
            <v>1.5822323980600004</v>
          </cell>
          <cell r="U88">
            <v>4.3351867676299989</v>
          </cell>
          <cell r="V88">
            <v>31.716771812076669</v>
          </cell>
          <cell r="W88">
            <v>30.122478628093333</v>
          </cell>
          <cell r="X88">
            <v>5.2764389490909096</v>
          </cell>
          <cell r="Y88">
            <v>-1.8040880479999979</v>
          </cell>
          <cell r="Z88">
            <v>-2.3055015394444442</v>
          </cell>
          <cell r="AA88">
            <v>196.03832182802412</v>
          </cell>
          <cell r="AB88">
            <v>0.13664361298893576</v>
          </cell>
          <cell r="AC88">
            <v>4.6182777401568315E-2</v>
          </cell>
          <cell r="AD88">
            <v>0.18282639039050408</v>
          </cell>
          <cell r="AE88">
            <v>14.874000000000001</v>
          </cell>
          <cell r="AF88">
            <v>35.719349956987656</v>
          </cell>
          <cell r="AG88">
            <v>45.633769106525087</v>
          </cell>
          <cell r="AH88">
            <v>29.007659191067077</v>
          </cell>
          <cell r="AI88">
            <v>13.842499999999999</v>
          </cell>
          <cell r="AJ88">
            <v>18.993415301163697</v>
          </cell>
          <cell r="AK88">
            <v>10.192499999999999</v>
          </cell>
          <cell r="AL88">
            <v>45.589560843799987</v>
          </cell>
          <cell r="AM88">
            <v>42.212007933196098</v>
          </cell>
          <cell r="AN88">
            <v>32.700250820818169</v>
          </cell>
          <cell r="AO88">
            <v>14.309659701761369</v>
          </cell>
          <cell r="AP88">
            <v>-3.6613825587766673</v>
          </cell>
          <cell r="AQ88">
            <v>8.7264231579923432</v>
          </cell>
          <cell r="AR88">
            <v>-5.596947169396195</v>
          </cell>
          <cell r="AS88">
            <v>-3.1146536916616228</v>
          </cell>
          <cell r="AT88">
            <v>-8.3159151322199989</v>
          </cell>
          <cell r="AU88">
            <v>-17.411182903103697</v>
          </cell>
          <cell r="AV88">
            <v>-5.8573132323700001</v>
          </cell>
          <cell r="AW88">
            <v>-13.872789031723318</v>
          </cell>
          <cell r="AX88">
            <v>-12.089529305102765</v>
          </cell>
          <cell r="AY88">
            <v>55.658390556203337</v>
          </cell>
          <cell r="AZ88">
            <v>95.695212493332235</v>
          </cell>
          <cell r="BA88">
            <v>121.58821799273768</v>
          </cell>
          <cell r="BB88">
            <v>127.11480286051768</v>
          </cell>
          <cell r="BC88">
            <v>128.69703525857767</v>
          </cell>
          <cell r="BD88">
            <v>133.03222202620771</v>
          </cell>
          <cell r="BE88">
            <v>164.74899383828438</v>
          </cell>
          <cell r="BF88">
            <v>194.8714724663777</v>
          </cell>
          <cell r="BG88">
            <v>200.1479114154686</v>
          </cell>
          <cell r="BH88">
            <v>50.593349956987652</v>
          </cell>
          <cell r="BI88">
            <v>96.227119063512731</v>
          </cell>
          <cell r="BJ88">
            <v>125.23477825457981</v>
          </cell>
          <cell r="BK88">
            <v>139.07727825457982</v>
          </cell>
          <cell r="BL88">
            <v>158.07069355574353</v>
          </cell>
          <cell r="BM88">
            <v>168.26319355574353</v>
          </cell>
          <cell r="BN88">
            <v>213.85275439954353</v>
          </cell>
          <cell r="BO88">
            <v>256.06476233273963</v>
          </cell>
          <cell r="BP88">
            <v>288.76501315355779</v>
          </cell>
          <cell r="BQ88">
            <v>5.0650405992156795</v>
          </cell>
          <cell r="BR88">
            <v>-0.53190657018050835</v>
          </cell>
          <cell r="BS88">
            <v>-3.6465602618421329</v>
          </cell>
          <cell r="BT88">
            <v>-11.962475394062128</v>
          </cell>
          <cell r="BU88">
            <v>-29.373658297165818</v>
          </cell>
          <cell r="BV88">
            <v>-35.230971529535815</v>
          </cell>
          <cell r="BW88">
            <v>-49.103760561259151</v>
          </cell>
          <cell r="BX88">
            <v>-61.193289866361937</v>
          </cell>
          <cell r="BY88">
            <v>-88.61710173808919</v>
          </cell>
          <cell r="BZ88">
            <v>3.3572108000000012</v>
          </cell>
          <cell r="CA88">
            <v>28.847685874</v>
          </cell>
          <cell r="CB88">
            <v>25.258643499999998</v>
          </cell>
          <cell r="CC88">
            <v>95.695212493332235</v>
          </cell>
          <cell r="CD88">
            <v>57.463540174000002</v>
          </cell>
          <cell r="CE88">
            <v>38.231672319332233</v>
          </cell>
          <cell r="CF88">
            <v>66.532051808096853</v>
          </cell>
        </row>
        <row r="89">
          <cell r="E89" t="str">
            <v xml:space="preserve">Préstamos de Inversión </v>
          </cell>
          <cell r="L89">
            <v>92.8</v>
          </cell>
          <cell r="M89">
            <v>49.7</v>
          </cell>
          <cell r="N89">
            <v>142.5</v>
          </cell>
          <cell r="O89">
            <v>13.231018806666667</v>
          </cell>
          <cell r="P89">
            <v>15.8618564625</v>
          </cell>
          <cell r="Q89">
            <v>25.896025455555556</v>
          </cell>
          <cell r="R89">
            <v>8.0864389490909101</v>
          </cell>
          <cell r="S89">
            <v>6.8884119520000011</v>
          </cell>
          <cell r="T89">
            <v>6.3869984605555548</v>
          </cell>
          <cell r="U89">
            <v>4.7136275499999991</v>
          </cell>
          <cell r="V89">
            <v>2.4741502866666671</v>
          </cell>
          <cell r="W89">
            <v>3.0862021066666667</v>
          </cell>
          <cell r="X89">
            <v>5.2764389490909096</v>
          </cell>
          <cell r="Y89">
            <v>-1.8040880479999979</v>
          </cell>
          <cell r="Z89">
            <v>-2.3055015394444442</v>
          </cell>
          <cell r="AA89">
            <v>87.791579391348506</v>
          </cell>
          <cell r="AB89">
            <v>8.6232630641157729E-2</v>
          </cell>
          <cell r="AC89">
            <v>4.6182777401568315E-2</v>
          </cell>
          <cell r="AD89">
            <v>0.13241540804272606</v>
          </cell>
          <cell r="AE89">
            <v>12.74</v>
          </cell>
          <cell r="AF89">
            <v>1.456</v>
          </cell>
          <cell r="AG89">
            <v>23.63</v>
          </cell>
          <cell r="AH89">
            <v>2.81</v>
          </cell>
          <cell r="AI89">
            <v>8.692499999999999</v>
          </cell>
          <cell r="AJ89">
            <v>8.692499999999999</v>
          </cell>
          <cell r="AK89">
            <v>8.692499999999999</v>
          </cell>
          <cell r="AL89">
            <v>8.692499999999999</v>
          </cell>
          <cell r="AM89">
            <v>8.692499999999999</v>
          </cell>
          <cell r="AN89">
            <v>8.692499999999999</v>
          </cell>
          <cell r="AO89">
            <v>8.692499999999999</v>
          </cell>
          <cell r="AP89">
            <v>0.49101880666666631</v>
          </cell>
          <cell r="AQ89">
            <v>14.405856462500001</v>
          </cell>
          <cell r="AR89">
            <v>2.2660254555555568</v>
          </cell>
          <cell r="AS89">
            <v>5.2764389490909096</v>
          </cell>
          <cell r="AT89">
            <v>-1.8040880479999979</v>
          </cell>
          <cell r="AU89">
            <v>-2.3055015394444442</v>
          </cell>
          <cell r="AV89">
            <v>-3.9788724499999999</v>
          </cell>
          <cell r="AW89">
            <v>-6.2183497133333319</v>
          </cell>
          <cell r="AX89">
            <v>-5.6062978933333323</v>
          </cell>
          <cell r="AY89">
            <v>29.092875269166669</v>
          </cell>
          <cell r="AZ89">
            <v>54.988900724722228</v>
          </cell>
          <cell r="BA89">
            <v>63.07533967381314</v>
          </cell>
          <cell r="BB89">
            <v>69.963751625813146</v>
          </cell>
          <cell r="BC89">
            <v>76.350750086368706</v>
          </cell>
          <cell r="BD89">
            <v>81.064377636368704</v>
          </cell>
          <cell r="BE89">
            <v>83.538527923035375</v>
          </cell>
          <cell r="BF89">
            <v>86.624730029702036</v>
          </cell>
          <cell r="BG89">
            <v>91.901168978792953</v>
          </cell>
          <cell r="BH89">
            <v>14.196</v>
          </cell>
          <cell r="BI89">
            <v>37.826000000000001</v>
          </cell>
          <cell r="BJ89">
            <v>40.636000000000003</v>
          </cell>
          <cell r="BK89">
            <v>49.328500000000005</v>
          </cell>
          <cell r="BL89">
            <v>58.021000000000001</v>
          </cell>
          <cell r="BM89">
            <v>66.713499999999996</v>
          </cell>
          <cell r="BN89">
            <v>75.405999999999992</v>
          </cell>
          <cell r="BO89">
            <v>84.098499999999987</v>
          </cell>
          <cell r="BP89">
            <v>92.790999999999983</v>
          </cell>
          <cell r="BQ89">
            <v>14.896875269166669</v>
          </cell>
          <cell r="BR89">
            <v>17.162900724722228</v>
          </cell>
          <cell r="BS89">
            <v>22.439339673813137</v>
          </cell>
          <cell r="BT89">
            <v>20.63525162581314</v>
          </cell>
          <cell r="BU89">
            <v>18.329750086368705</v>
          </cell>
          <cell r="BV89">
            <v>14.350877636368708</v>
          </cell>
          <cell r="BW89">
            <v>8.1325279230353829</v>
          </cell>
          <cell r="BX89">
            <v>2.5262300297020488</v>
          </cell>
          <cell r="BY89">
            <v>-0.88983102120702995</v>
          </cell>
          <cell r="BZ89">
            <v>6.9509888000000011</v>
          </cell>
          <cell r="CA89">
            <v>0.80289280000000007</v>
          </cell>
          <cell r="CB89">
            <v>13.54111</v>
          </cell>
          <cell r="CC89">
            <v>54.988900724722228</v>
          </cell>
          <cell r="CD89">
            <v>21.294991600000003</v>
          </cell>
          <cell r="CE89">
            <v>33.693909124722225</v>
          </cell>
          <cell r="CF89">
            <v>158.22457109925426</v>
          </cell>
        </row>
        <row r="90">
          <cell r="E90" t="str">
            <v>Préstamo por Venta de Epsa</v>
          </cell>
          <cell r="N90">
            <v>0</v>
          </cell>
          <cell r="AA90">
            <v>0</v>
          </cell>
          <cell r="AB90" t="str">
            <v xml:space="preserve"> </v>
          </cell>
          <cell r="AC90" t="str">
            <v xml:space="preserve"> </v>
          </cell>
          <cell r="AD90" t="str">
            <v xml:space="preserve"> </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v>
          </cell>
          <cell r="BN90">
            <v>0</v>
          </cell>
          <cell r="BO90">
            <v>0</v>
          </cell>
          <cell r="BP90">
            <v>0</v>
          </cell>
          <cell r="BQ90">
            <v>0</v>
          </cell>
          <cell r="BR90">
            <v>0</v>
          </cell>
          <cell r="BS90">
            <v>0</v>
          </cell>
          <cell r="BT90">
            <v>0</v>
          </cell>
          <cell r="BU90">
            <v>0</v>
          </cell>
          <cell r="BV90">
            <v>0</v>
          </cell>
          <cell r="BW90">
            <v>0</v>
          </cell>
          <cell r="BX90">
            <v>0</v>
          </cell>
          <cell r="BY90">
            <v>0</v>
          </cell>
          <cell r="BZ90">
            <v>0</v>
          </cell>
          <cell r="CA90">
            <v>0</v>
          </cell>
          <cell r="CB90">
            <v>0</v>
          </cell>
          <cell r="CC90">
            <v>0</v>
          </cell>
          <cell r="CD90">
            <v>0</v>
          </cell>
          <cell r="CE90">
            <v>0</v>
          </cell>
          <cell r="CF90" t="str">
            <v xml:space="preserve">n.a. </v>
          </cell>
        </row>
        <row r="91">
          <cell r="E91" t="str">
            <v>Préstamo CEDE</v>
          </cell>
          <cell r="L91">
            <v>164.96341974965685</v>
          </cell>
          <cell r="N91">
            <v>164.96341974965685</v>
          </cell>
          <cell r="O91">
            <v>1.4687005666666669E-2</v>
          </cell>
          <cell r="P91">
            <v>29.116483568500001</v>
          </cell>
          <cell r="Q91">
            <v>16.267671668333335</v>
          </cell>
          <cell r="R91">
            <v>18.511720713454544</v>
          </cell>
          <cell r="S91">
            <v>0</v>
          </cell>
          <cell r="T91">
            <v>4.875120232944445</v>
          </cell>
          <cell r="U91">
            <v>0</v>
          </cell>
          <cell r="V91">
            <v>29.481852691500002</v>
          </cell>
          <cell r="W91">
            <v>27.041020524666667</v>
          </cell>
          <cell r="X91">
            <v>0</v>
          </cell>
          <cell r="Y91">
            <v>0</v>
          </cell>
          <cell r="Z91">
            <v>0</v>
          </cell>
          <cell r="AA91">
            <v>125.30855640506564</v>
          </cell>
          <cell r="AB91">
            <v>0.15328911254929334</v>
          </cell>
          <cell r="AC91" t="str">
            <v xml:space="preserve"> </v>
          </cell>
          <cell r="AD91">
            <v>0.15328911254929334</v>
          </cell>
          <cell r="AE91">
            <v>0</v>
          </cell>
          <cell r="AF91">
            <v>33.588349956987656</v>
          </cell>
          <cell r="AG91">
            <v>19.208969106525082</v>
          </cell>
          <cell r="AH91">
            <v>19.04765919106708</v>
          </cell>
          <cell r="AI91">
            <v>0</v>
          </cell>
          <cell r="AJ91">
            <v>5.6009153011636998</v>
          </cell>
          <cell r="AK91">
            <v>0</v>
          </cell>
          <cell r="AL91">
            <v>34.597060843799994</v>
          </cell>
          <cell r="AM91">
            <v>28.719507933196102</v>
          </cell>
          <cell r="AN91">
            <v>21.637750820818169</v>
          </cell>
          <cell r="AO91">
            <v>3.7271597017613702</v>
          </cell>
          <cell r="AP91">
            <v>1.4687005666666669E-2</v>
          </cell>
          <cell r="AQ91">
            <v>-4.4718663884876548</v>
          </cell>
          <cell r="AR91">
            <v>-2.9412974381917465</v>
          </cell>
          <cell r="AS91">
            <v>-0.53593847761253599</v>
          </cell>
          <cell r="AT91">
            <v>0</v>
          </cell>
          <cell r="AU91">
            <v>-0.72579506821925488</v>
          </cell>
          <cell r="AV91">
            <v>0</v>
          </cell>
          <cell r="AW91">
            <v>-5.1152081522999922</v>
          </cell>
          <cell r="AX91">
            <v>-1.6784874085294348</v>
          </cell>
          <cell r="AY91">
            <v>29.131170574166667</v>
          </cell>
          <cell r="AZ91">
            <v>45.398842242500002</v>
          </cell>
          <cell r="BA91">
            <v>63.910562955954546</v>
          </cell>
          <cell r="BB91">
            <v>63.910562955954546</v>
          </cell>
          <cell r="BC91">
            <v>68.785683188898986</v>
          </cell>
          <cell r="BD91">
            <v>68.785683188898986</v>
          </cell>
          <cell r="BE91">
            <v>98.267535880398981</v>
          </cell>
          <cell r="BF91">
            <v>125.30855640506564</v>
          </cell>
          <cell r="BG91">
            <v>125.30855640506564</v>
          </cell>
          <cell r="BH91">
            <v>33.588349956987656</v>
          </cell>
          <cell r="BI91">
            <v>52.797319063512738</v>
          </cell>
          <cell r="BJ91">
            <v>71.844978254579814</v>
          </cell>
          <cell r="BK91">
            <v>71.844978254579814</v>
          </cell>
          <cell r="BL91">
            <v>77.44589355574351</v>
          </cell>
          <cell r="BM91">
            <v>77.44589355574351</v>
          </cell>
          <cell r="BN91">
            <v>112.0429543995435</v>
          </cell>
          <cell r="BO91">
            <v>140.7624623327396</v>
          </cell>
          <cell r="BP91">
            <v>162.40021315355779</v>
          </cell>
          <cell r="BQ91">
            <v>-4.4571793828209891</v>
          </cell>
          <cell r="BR91">
            <v>-7.3984768210127356</v>
          </cell>
          <cell r="BS91">
            <v>-7.9344152986252681</v>
          </cell>
          <cell r="BT91">
            <v>-7.9344152986252681</v>
          </cell>
          <cell r="BU91">
            <v>-8.6602103668445238</v>
          </cell>
          <cell r="BV91">
            <v>-8.6602103668445238</v>
          </cell>
          <cell r="BW91">
            <v>-13.775418519144523</v>
          </cell>
          <cell r="BX91">
            <v>-15.453905927673958</v>
          </cell>
          <cell r="BY91">
            <v>-37.091656748492142</v>
          </cell>
          <cell r="BZ91">
            <v>0</v>
          </cell>
          <cell r="CA91">
            <v>29.570398060000002</v>
          </cell>
          <cell r="CB91">
            <v>17.4681155</v>
          </cell>
          <cell r="CC91">
            <v>45.398842242500002</v>
          </cell>
          <cell r="CD91">
            <v>47.038513559999998</v>
          </cell>
          <cell r="CE91">
            <v>-1.639671317499996</v>
          </cell>
          <cell r="CF91">
            <v>-3.4858059777091221</v>
          </cell>
        </row>
        <row r="92">
          <cell r="E92" t="str">
            <v>Menos Recuperación de Cartera</v>
          </cell>
          <cell r="L92">
            <v>-110.71319999999999</v>
          </cell>
          <cell r="N92">
            <v>-110.71319999999999</v>
          </cell>
          <cell r="O92">
            <v>-2.0330883711100003</v>
          </cell>
          <cell r="P92">
            <v>-0.53256691602000006</v>
          </cell>
          <cell r="Q92">
            <v>-2.12687518676</v>
          </cell>
          <cell r="R92">
            <v>-0.70515416314000012</v>
          </cell>
          <cell r="S92">
            <v>-1.36182708422</v>
          </cell>
          <cell r="T92">
            <v>-9.6798862954399993</v>
          </cell>
          <cell r="U92">
            <v>-0.37844078237000001</v>
          </cell>
          <cell r="V92">
            <v>-0.23923116609000003</v>
          </cell>
          <cell r="W92">
            <v>-4.7440032400000009E-3</v>
          </cell>
          <cell r="X92">
            <v>0</v>
          </cell>
          <cell r="Y92">
            <v>0</v>
          </cell>
          <cell r="Z92">
            <v>0</v>
          </cell>
          <cell r="AA92">
            <v>-17.061813968389998</v>
          </cell>
          <cell r="AB92">
            <v>-0.10287813020151532</v>
          </cell>
          <cell r="AC92" t="str">
            <v xml:space="preserve"> </v>
          </cell>
          <cell r="AD92">
            <v>-0.10287813020151532</v>
          </cell>
          <cell r="AE92">
            <v>2.1339999999999999</v>
          </cell>
          <cell r="AF92">
            <v>0.67500000000000004</v>
          </cell>
          <cell r="AG92">
            <v>2.7948</v>
          </cell>
          <cell r="AH92">
            <v>7.15</v>
          </cell>
          <cell r="AI92">
            <v>5.15</v>
          </cell>
          <cell r="AJ92">
            <v>4.7</v>
          </cell>
          <cell r="AK92">
            <v>1.5</v>
          </cell>
          <cell r="AL92">
            <v>2.2999999999999998</v>
          </cell>
          <cell r="AM92">
            <v>4.8</v>
          </cell>
          <cell r="AN92">
            <v>2.37</v>
          </cell>
          <cell r="AO92">
            <v>1.89</v>
          </cell>
          <cell r="AP92">
            <v>-4.1670883711100002</v>
          </cell>
          <cell r="AQ92">
            <v>-1.2075669160200002</v>
          </cell>
          <cell r="AR92">
            <v>-4.9216751867599999</v>
          </cell>
          <cell r="AS92">
            <v>-7.8551541631400008</v>
          </cell>
          <cell r="AT92">
            <v>-6.5118270842200001</v>
          </cell>
          <cell r="AU92">
            <v>-14.379886295439999</v>
          </cell>
          <cell r="AV92">
            <v>-1.87844078237</v>
          </cell>
          <cell r="AW92">
            <v>-2.53923116609</v>
          </cell>
          <cell r="AX92">
            <v>-4.8047440032399997</v>
          </cell>
          <cell r="AY92">
            <v>-2.5656552871300002</v>
          </cell>
          <cell r="AZ92">
            <v>-4.6925304738900007</v>
          </cell>
          <cell r="BA92">
            <v>-5.3976846370300011</v>
          </cell>
          <cell r="BB92">
            <v>-6.7595117212500009</v>
          </cell>
          <cell r="BC92">
            <v>-16.439398016689999</v>
          </cell>
          <cell r="BD92">
            <v>-16.817838799059999</v>
          </cell>
          <cell r="BE92">
            <v>-17.057069965149999</v>
          </cell>
          <cell r="BF92">
            <v>-17.061813968389998</v>
          </cell>
          <cell r="BG92">
            <v>-17.061813968389998</v>
          </cell>
          <cell r="BH92">
            <v>2.8090000000000002</v>
          </cell>
          <cell r="BI92">
            <v>5.6037999999999997</v>
          </cell>
          <cell r="BJ92">
            <v>12.7538</v>
          </cell>
          <cell r="BK92">
            <v>17.9038</v>
          </cell>
          <cell r="BL92">
            <v>22.6038</v>
          </cell>
          <cell r="BM92">
            <v>24.1038</v>
          </cell>
          <cell r="BN92">
            <v>26.4038</v>
          </cell>
          <cell r="BO92">
            <v>31.203800000000001</v>
          </cell>
          <cell r="BP92">
            <v>33.573799999999999</v>
          </cell>
          <cell r="BQ92">
            <v>-5.3746552871300004</v>
          </cell>
          <cell r="BR92">
            <v>-10.29633047389</v>
          </cell>
          <cell r="BS92">
            <v>-18.151484637030002</v>
          </cell>
          <cell r="BT92">
            <v>-24.66331172125</v>
          </cell>
          <cell r="BU92">
            <v>-39.043198016689999</v>
          </cell>
          <cell r="BV92">
            <v>-40.921638799059998</v>
          </cell>
          <cell r="BW92">
            <v>-43.460869965149996</v>
          </cell>
          <cell r="BX92">
            <v>-48.265613968389999</v>
          </cell>
          <cell r="BY92">
            <v>-50.635613968389997</v>
          </cell>
          <cell r="BZ92">
            <v>-3.5937779999999999</v>
          </cell>
          <cell r="CA92">
            <v>-1.5256049859999998</v>
          </cell>
          <cell r="CB92">
            <v>-5.7505820000000005</v>
          </cell>
          <cell r="CC92">
            <v>-4.6925304738900007</v>
          </cell>
          <cell r="CD92">
            <v>-10.869964985999999</v>
          </cell>
          <cell r="CE92">
            <v>6.1774345121099987</v>
          </cell>
          <cell r="CF92">
            <v>-56.83030736590451</v>
          </cell>
        </row>
        <row r="93">
          <cell r="AX93">
            <v>0</v>
          </cell>
          <cell r="BN93">
            <v>0</v>
          </cell>
          <cell r="BO93">
            <v>0</v>
          </cell>
        </row>
        <row r="94">
          <cell r="L94" t="e">
            <v>#REF!</v>
          </cell>
          <cell r="M94" t="e">
            <v>#REF!</v>
          </cell>
          <cell r="N94" t="e">
            <v>#REF!</v>
          </cell>
          <cell r="Q94">
            <v>-890.21048852006766</v>
          </cell>
          <cell r="R94">
            <v>-489.17203684915734</v>
          </cell>
          <cell r="S94">
            <v>-526.42041784220692</v>
          </cell>
          <cell r="T94">
            <v>-43.394175336371745</v>
          </cell>
          <cell r="U94">
            <v>-349.40508194797616</v>
          </cell>
          <cell r="V94">
            <v>71.192121544294253</v>
          </cell>
          <cell r="W94">
            <v>-731.83657163718533</v>
          </cell>
          <cell r="X94">
            <v>-67.723031706633776</v>
          </cell>
          <cell r="Y94">
            <v>-525.49327769146953</v>
          </cell>
          <cell r="Z94">
            <v>-602.33735328808928</v>
          </cell>
          <cell r="AA94">
            <v>-4794.4480445924883</v>
          </cell>
          <cell r="AB94" t="e">
            <v>#REF!</v>
          </cell>
          <cell r="AC94" t="e">
            <v>#REF!</v>
          </cell>
          <cell r="AD94" t="e">
            <v>#REF!</v>
          </cell>
          <cell r="AE94">
            <v>-590.84550737537973</v>
          </cell>
          <cell r="AF94">
            <v>-5.8513556460382858</v>
          </cell>
          <cell r="AG94">
            <v>-1278.4912493485408</v>
          </cell>
          <cell r="AH94">
            <v>-412.28770791375325</v>
          </cell>
          <cell r="AI94">
            <v>-575.78383538391915</v>
          </cell>
          <cell r="AJ94">
            <v>-124.97289252651457</v>
          </cell>
          <cell r="AK94">
            <v>-383.48616455117605</v>
          </cell>
          <cell r="AL94">
            <v>-66.720873594724068</v>
          </cell>
          <cell r="AM94">
            <v>-765.64063875035754</v>
          </cell>
          <cell r="AN94">
            <v>-121.50799739127827</v>
          </cell>
          <cell r="AO94">
            <v>-564.10987128517513</v>
          </cell>
          <cell r="AP94">
            <v>31.100615840510159</v>
          </cell>
          <cell r="AQ94">
            <v>-74.051484136716482</v>
          </cell>
          <cell r="AR94">
            <v>388.28076082847315</v>
          </cell>
          <cell r="AS94">
            <v>-76.884328935404085</v>
          </cell>
          <cell r="AT94">
            <v>49.363417541712238</v>
          </cell>
          <cell r="AU94">
            <v>81.578717190142825</v>
          </cell>
          <cell r="AV94">
            <v>34.081082603199889</v>
          </cell>
          <cell r="AW94">
            <v>137.91299513901834</v>
          </cell>
          <cell r="AX94">
            <v>33.804067113172209</v>
          </cell>
          <cell r="AY94">
            <v>-649.48383589024456</v>
          </cell>
          <cell r="AZ94">
            <v>-1547.6599122676816</v>
          </cell>
          <cell r="BA94">
            <v>-2040.3565412682294</v>
          </cell>
          <cell r="BB94">
            <v>-2570.319859389595</v>
          </cell>
          <cell r="BC94">
            <v>-2618.4558589006483</v>
          </cell>
          <cell r="BD94">
            <v>-2970.5828402083162</v>
          </cell>
          <cell r="BE94">
            <v>-2902.5030212866623</v>
          </cell>
          <cell r="BF94">
            <v>-3642.7581881444357</v>
          </cell>
          <cell r="BG94">
            <v>-3710.4812198510667</v>
          </cell>
          <cell r="BH94">
            <v>-654.69573213025092</v>
          </cell>
          <cell r="BI94">
            <v>-1875.1881123699588</v>
          </cell>
          <cell r="BJ94">
            <v>-2287.4758202837111</v>
          </cell>
          <cell r="BK94">
            <v>-2863.2596556676299</v>
          </cell>
          <cell r="BL94">
            <v>-2988.2325481941452</v>
          </cell>
          <cell r="BM94">
            <v>-3371.7187127453208</v>
          </cell>
          <cell r="BN94">
            <v>-3438.4395863400459</v>
          </cell>
          <cell r="BO94">
            <v>-4204.0802250904035</v>
          </cell>
          <cell r="BP94">
            <v>-4325.5882224816814</v>
          </cell>
          <cell r="BQ94">
            <v>5.2118962400066362</v>
          </cell>
          <cell r="BR94">
            <v>327.52820010227668</v>
          </cell>
          <cell r="BS94">
            <v>247.11927901548228</v>
          </cell>
          <cell r="BT94">
            <v>292.93979627803418</v>
          </cell>
          <cell r="BU94">
            <v>369.77668929349653</v>
          </cell>
          <cell r="BV94">
            <v>401.13587253700581</v>
          </cell>
          <cell r="BW94">
            <v>535.93656505338367</v>
          </cell>
          <cell r="BX94">
            <v>561.32203694596774</v>
          </cell>
          <cell r="BY94">
            <v>615.10700263061472</v>
          </cell>
          <cell r="BZ94" t="e">
            <v>#REF!</v>
          </cell>
          <cell r="CA94" t="e">
            <v>#REF!</v>
          </cell>
          <cell r="CB94" t="e">
            <v>#REF!</v>
          </cell>
          <cell r="CC94">
            <v>-1547.6599122676816</v>
          </cell>
          <cell r="CD94" t="e">
            <v>#REF!</v>
          </cell>
          <cell r="CE94" t="e">
            <v>#REF!</v>
          </cell>
          <cell r="CF94" t="e">
            <v>#REF!</v>
          </cell>
        </row>
        <row r="95">
          <cell r="AX95">
            <v>0</v>
          </cell>
          <cell r="BN95">
            <v>0</v>
          </cell>
          <cell r="BO95">
            <v>0</v>
          </cell>
        </row>
        <row r="96">
          <cell r="L96" t="e">
            <v>#REF!</v>
          </cell>
          <cell r="M96" t="e">
            <v>#REF!</v>
          </cell>
          <cell r="N96" t="e">
            <v>#REF!</v>
          </cell>
          <cell r="Q96">
            <v>890.21048852006766</v>
          </cell>
          <cell r="R96">
            <v>489.17203684915734</v>
          </cell>
          <cell r="S96">
            <v>526.42041784220692</v>
          </cell>
          <cell r="T96">
            <v>43.394175336371745</v>
          </cell>
          <cell r="U96">
            <v>349.40508194797616</v>
          </cell>
          <cell r="V96">
            <v>-71.192121544294253</v>
          </cell>
          <cell r="W96">
            <v>731.83657163718533</v>
          </cell>
          <cell r="X96">
            <v>67.723031706633776</v>
          </cell>
          <cell r="Y96">
            <v>525.49327769146953</v>
          </cell>
          <cell r="Z96">
            <v>602.33735328808928</v>
          </cell>
          <cell r="AA96">
            <v>4794.4480445924883</v>
          </cell>
          <cell r="AB96" t="e">
            <v>#REF!</v>
          </cell>
          <cell r="AC96" t="e">
            <v>#REF!</v>
          </cell>
          <cell r="AD96" t="e">
            <v>#REF!</v>
          </cell>
          <cell r="AE96">
            <v>590.84550737537973</v>
          </cell>
          <cell r="AF96">
            <v>5.8513556460382858</v>
          </cell>
          <cell r="AG96">
            <v>1278.4912493485408</v>
          </cell>
          <cell r="AH96">
            <v>412.28770791375325</v>
          </cell>
          <cell r="AI96">
            <v>575.78383538391915</v>
          </cell>
          <cell r="AJ96">
            <v>124.97289252651457</v>
          </cell>
          <cell r="AK96">
            <v>383.48616455117605</v>
          </cell>
          <cell r="AL96">
            <v>66.720873594724068</v>
          </cell>
          <cell r="AM96">
            <v>765.64063875035754</v>
          </cell>
          <cell r="AN96">
            <v>121.50799739127827</v>
          </cell>
          <cell r="AO96">
            <v>564.10987128517513</v>
          </cell>
          <cell r="AP96">
            <v>-31.100615840510159</v>
          </cell>
          <cell r="AQ96">
            <v>74.051484136716482</v>
          </cell>
          <cell r="AR96">
            <v>-388.28076082847315</v>
          </cell>
          <cell r="AS96">
            <v>76.884328935404085</v>
          </cell>
          <cell r="AT96">
            <v>-49.363417541712238</v>
          </cell>
          <cell r="AU96">
            <v>-81.578717190142825</v>
          </cell>
          <cell r="AV96">
            <v>-34.081082603199889</v>
          </cell>
          <cell r="AW96">
            <v>-137.91299513901834</v>
          </cell>
          <cell r="AX96">
            <v>-33.804067113172209</v>
          </cell>
          <cell r="AY96">
            <v>649.48383589024456</v>
          </cell>
          <cell r="AZ96">
            <v>1547.6599122676816</v>
          </cell>
          <cell r="BA96">
            <v>2040.3565412682294</v>
          </cell>
          <cell r="BB96">
            <v>2570.319859389595</v>
          </cell>
          <cell r="BC96">
            <v>2618.4558589006483</v>
          </cell>
          <cell r="BD96">
            <v>2970.5828402083162</v>
          </cell>
          <cell r="BE96">
            <v>2902.5030212866623</v>
          </cell>
          <cell r="BF96">
            <v>3642.7581881444357</v>
          </cell>
          <cell r="BG96">
            <v>3710.4812198510667</v>
          </cell>
          <cell r="BH96">
            <v>654.69573213025092</v>
          </cell>
          <cell r="BI96">
            <v>1875.1881123699588</v>
          </cell>
          <cell r="BJ96">
            <v>2287.4758202837111</v>
          </cell>
          <cell r="BK96">
            <v>2863.2596556676299</v>
          </cell>
          <cell r="BL96">
            <v>2988.2325481941452</v>
          </cell>
          <cell r="BM96">
            <v>3371.7187127453208</v>
          </cell>
          <cell r="BN96">
            <v>3438.4395863400459</v>
          </cell>
          <cell r="BO96">
            <v>4204.0802250904035</v>
          </cell>
          <cell r="BP96">
            <v>4325.5882224816814</v>
          </cell>
          <cell r="BQ96">
            <v>-5.2118962400066362</v>
          </cell>
          <cell r="BR96">
            <v>-327.52820010227668</v>
          </cell>
          <cell r="BS96">
            <v>-247.11927901548228</v>
          </cell>
          <cell r="BT96">
            <v>-292.93979627803418</v>
          </cell>
          <cell r="BU96">
            <v>-369.77668929349653</v>
          </cell>
          <cell r="BV96">
            <v>-401.13587253700581</v>
          </cell>
          <cell r="BW96">
            <v>-535.93656505338367</v>
          </cell>
          <cell r="BX96">
            <v>-561.32203694596774</v>
          </cell>
          <cell r="BY96">
            <v>-615.10700263061472</v>
          </cell>
          <cell r="BZ96" t="e">
            <v>#REF!</v>
          </cell>
          <cell r="CA96" t="e">
            <v>#REF!</v>
          </cell>
          <cell r="CB96" t="e">
            <v>#REF!</v>
          </cell>
          <cell r="CC96">
            <v>1547.6599122676816</v>
          </cell>
          <cell r="CD96" t="e">
            <v>#REF!</v>
          </cell>
          <cell r="CE96" t="e">
            <v>#REF!</v>
          </cell>
          <cell r="CF96" t="e">
            <v>#REF!</v>
          </cell>
        </row>
        <row r="97">
          <cell r="AX97">
            <v>0</v>
          </cell>
          <cell r="BN97">
            <v>0</v>
          </cell>
          <cell r="BO97">
            <v>0</v>
          </cell>
        </row>
        <row r="98">
          <cell r="L98">
            <v>639.05421527048111</v>
          </cell>
          <cell r="M98">
            <v>335.92549594676302</v>
          </cell>
          <cell r="N98">
            <v>974.97971121724413</v>
          </cell>
          <cell r="Q98">
            <v>2.9894620952923319</v>
          </cell>
          <cell r="R98">
            <v>-164.77816799706926</v>
          </cell>
          <cell r="S98">
            <v>-295.41200307049195</v>
          </cell>
          <cell r="T98">
            <v>1.1693489214799122</v>
          </cell>
          <cell r="U98">
            <v>-10.156778040254203</v>
          </cell>
          <cell r="V98">
            <v>2.7434353768728386</v>
          </cell>
          <cell r="W98">
            <v>-93.031746413190135</v>
          </cell>
          <cell r="X98">
            <v>43.998957597113261</v>
          </cell>
          <cell r="Y98">
            <v>24.711978947638865</v>
          </cell>
          <cell r="Z98">
            <v>189.83435812515449</v>
          </cell>
          <cell r="AA98">
            <v>759.39219859510604</v>
          </cell>
          <cell r="AB98">
            <v>0.59382894509799888</v>
          </cell>
          <cell r="AC98">
            <v>0.31215236222979464</v>
          </cell>
          <cell r="AD98">
            <v>0.90598130732779358</v>
          </cell>
          <cell r="AE98">
            <v>34.883341659996759</v>
          </cell>
          <cell r="AF98">
            <v>828.78595952418698</v>
          </cell>
          <cell r="AG98">
            <v>36.778636096465263</v>
          </cell>
          <cell r="AH98">
            <v>-103.89689032556608</v>
          </cell>
          <cell r="AI98">
            <v>-242.52994766108284</v>
          </cell>
          <cell r="AJ98">
            <v>52.087356112903294</v>
          </cell>
          <cell r="AK98">
            <v>40.920096609244311</v>
          </cell>
          <cell r="AL98">
            <v>41.739180194382115</v>
          </cell>
          <cell r="AM98">
            <v>-72.382533511861823</v>
          </cell>
          <cell r="AN98">
            <v>-29.276127941215918</v>
          </cell>
          <cell r="AO98">
            <v>91.586691720826991</v>
          </cell>
          <cell r="AP98">
            <v>-20.444387593865255</v>
          </cell>
          <cell r="AQ98">
            <v>214.09843946224112</v>
          </cell>
          <cell r="AR98">
            <v>-33.789174001172931</v>
          </cell>
          <cell r="AS98">
            <v>-60.881277671503184</v>
          </cell>
          <cell r="AT98">
            <v>-52.882055409409105</v>
          </cell>
          <cell r="AU98">
            <v>-50.918007191423385</v>
          </cell>
          <cell r="AV98">
            <v>-51.076874649498514</v>
          </cell>
          <cell r="AW98">
            <v>-38.995744817509276</v>
          </cell>
          <cell r="AX98">
            <v>-20.649212901328312</v>
          </cell>
          <cell r="AY98">
            <v>1057.3233530525597</v>
          </cell>
          <cell r="AZ98">
            <v>1060.3128151478522</v>
          </cell>
          <cell r="BA98">
            <v>895.53464715078269</v>
          </cell>
          <cell r="BB98">
            <v>600.12264408029068</v>
          </cell>
          <cell r="BC98">
            <v>601.29199300177049</v>
          </cell>
          <cell r="BD98">
            <v>591.13521496151657</v>
          </cell>
          <cell r="BE98">
            <v>593.87865033838943</v>
          </cell>
          <cell r="BF98">
            <v>500.84690392519929</v>
          </cell>
          <cell r="BG98">
            <v>544.84586152231236</v>
          </cell>
          <cell r="BH98">
            <v>863.66930118418372</v>
          </cell>
          <cell r="BI98">
            <v>900.44793728064883</v>
          </cell>
          <cell r="BJ98">
            <v>796.55104695508282</v>
          </cell>
          <cell r="BK98">
            <v>554.0210992939999</v>
          </cell>
          <cell r="BL98">
            <v>606.10845540690343</v>
          </cell>
          <cell r="BM98">
            <v>647.02855201614761</v>
          </cell>
          <cell r="BN98">
            <v>688.76773221052974</v>
          </cell>
          <cell r="BO98">
            <v>616.38519869866786</v>
          </cell>
          <cell r="BP98">
            <v>587.10907075745195</v>
          </cell>
          <cell r="BQ98">
            <v>193.65405186837592</v>
          </cell>
          <cell r="BR98">
            <v>159.86487786720298</v>
          </cell>
          <cell r="BS98">
            <v>98.983600195699808</v>
          </cell>
          <cell r="BT98">
            <v>46.101544786290731</v>
          </cell>
          <cell r="BU98">
            <v>-4.8164624051326967</v>
          </cell>
          <cell r="BV98">
            <v>-55.893337054631075</v>
          </cell>
          <cell r="BW98">
            <v>-94.889081872140309</v>
          </cell>
          <cell r="BX98">
            <v>-115.53829477346858</v>
          </cell>
          <cell r="BY98">
            <v>-42.263209235139584</v>
          </cell>
          <cell r="BZ98">
            <v>1.4981328000000005</v>
          </cell>
          <cell r="CA98">
            <v>366.78625418000001</v>
          </cell>
          <cell r="CB98">
            <v>263.98059999999998</v>
          </cell>
          <cell r="CC98">
            <v>1060.3128151478522</v>
          </cell>
          <cell r="CD98">
            <v>632.26498698</v>
          </cell>
          <cell r="CE98">
            <v>428.04782816785223</v>
          </cell>
          <cell r="CF98">
            <v>67.700700969132171</v>
          </cell>
        </row>
        <row r="99">
          <cell r="L99">
            <v>1428.4849897022912</v>
          </cell>
          <cell r="M99">
            <v>335.92549594676302</v>
          </cell>
          <cell r="N99">
            <v>1764.4104856490542</v>
          </cell>
          <cell r="Q99">
            <v>50.937557258403459</v>
          </cell>
          <cell r="R99">
            <v>37.39597355783981</v>
          </cell>
          <cell r="S99">
            <v>28.940566820708035</v>
          </cell>
          <cell r="T99">
            <v>30.712036930479918</v>
          </cell>
          <cell r="U99">
            <v>35.931942268301334</v>
          </cell>
          <cell r="V99">
            <v>84.686021780539505</v>
          </cell>
          <cell r="W99">
            <v>19.657021299809866</v>
          </cell>
          <cell r="X99">
            <v>156.90923406822435</v>
          </cell>
          <cell r="Y99">
            <v>37.102043533638863</v>
          </cell>
          <cell r="Z99">
            <v>219.22892079860355</v>
          </cell>
          <cell r="AA99">
            <v>1857.9286864009418</v>
          </cell>
          <cell r="AB99">
            <v>1.3273924406620223</v>
          </cell>
          <cell r="AC99">
            <v>0.31215236222979464</v>
          </cell>
          <cell r="AD99">
            <v>1.6395448028918169</v>
          </cell>
          <cell r="AE99">
            <v>60.376594117647059</v>
          </cell>
          <cell r="AF99">
            <v>907.19443251295115</v>
          </cell>
          <cell r="AG99">
            <v>88.734204559688919</v>
          </cell>
          <cell r="AH99">
            <v>42.168021793740976</v>
          </cell>
          <cell r="AI99">
            <v>57.148968347815327</v>
          </cell>
          <cell r="AJ99">
            <v>74.831563446766765</v>
          </cell>
          <cell r="AK99">
            <v>92.394756404912712</v>
          </cell>
          <cell r="AL99">
            <v>69.852676542503275</v>
          </cell>
          <cell r="AM99">
            <v>81.862530473357879</v>
          </cell>
          <cell r="AN99">
            <v>107.71517339232685</v>
          </cell>
          <cell r="AO99">
            <v>142.5262457243648</v>
          </cell>
          <cell r="AP99">
            <v>-21.052551138182217</v>
          </cell>
          <cell r="AQ99">
            <v>209.90889259197706</v>
          </cell>
          <cell r="AR99">
            <v>-37.796647301285461</v>
          </cell>
          <cell r="AS99">
            <v>-4.7720482359011669</v>
          </cell>
          <cell r="AT99">
            <v>-28.208401527107291</v>
          </cell>
          <cell r="AU99">
            <v>-44.119526516286847</v>
          </cell>
          <cell r="AV99">
            <v>-56.462814136611378</v>
          </cell>
          <cell r="AW99">
            <v>14.83334523803623</v>
          </cell>
          <cell r="AX99">
            <v>-62.205509173548009</v>
          </cell>
          <cell r="AY99">
            <v>1156.427368084393</v>
          </cell>
          <cell r="AZ99">
            <v>1207.3649253427966</v>
          </cell>
          <cell r="BA99">
            <v>1244.7608989006362</v>
          </cell>
          <cell r="BB99">
            <v>1273.7014657213442</v>
          </cell>
          <cell r="BC99">
            <v>1304.413502651824</v>
          </cell>
          <cell r="BD99">
            <v>1340.3454449201256</v>
          </cell>
          <cell r="BE99">
            <v>1425.0314667006651</v>
          </cell>
          <cell r="BF99">
            <v>1444.688488000475</v>
          </cell>
          <cell r="BG99">
            <v>1601.5977220686991</v>
          </cell>
          <cell r="BH99">
            <v>967.57102663059823</v>
          </cell>
          <cell r="BI99">
            <v>1056.305231190287</v>
          </cell>
          <cell r="BJ99">
            <v>1098.473252984028</v>
          </cell>
          <cell r="BK99">
            <v>1155.6222213318433</v>
          </cell>
          <cell r="BL99">
            <v>1230.4537847786103</v>
          </cell>
          <cell r="BM99">
            <v>1322.8485411835229</v>
          </cell>
          <cell r="BN99">
            <v>1392.701217726026</v>
          </cell>
          <cell r="BO99">
            <v>1474.563748199384</v>
          </cell>
          <cell r="BP99">
            <v>1582.278921591711</v>
          </cell>
          <cell r="BQ99">
            <v>188.85634145379476</v>
          </cell>
          <cell r="BR99">
            <v>151.05969415250931</v>
          </cell>
          <cell r="BS99">
            <v>146.28764591660814</v>
          </cell>
          <cell r="BT99">
            <v>118.07924438950084</v>
          </cell>
          <cell r="BU99">
            <v>73.959717873214018</v>
          </cell>
          <cell r="BV99">
            <v>17.496903736602661</v>
          </cell>
          <cell r="BW99">
            <v>32.330248974639062</v>
          </cell>
          <cell r="BX99">
            <v>-29.875260198909018</v>
          </cell>
          <cell r="BY99">
            <v>19.318800476988145</v>
          </cell>
          <cell r="BZ99">
            <v>17.5490368</v>
          </cell>
          <cell r="CA99">
            <v>447.42097360000002</v>
          </cell>
          <cell r="CB99">
            <v>321.45983000000001</v>
          </cell>
          <cell r="CC99">
            <v>1207.3649253427966</v>
          </cell>
          <cell r="CD99">
            <v>786.42984039999999</v>
          </cell>
          <cell r="CE99">
            <v>420.93508494279661</v>
          </cell>
          <cell r="CF99">
            <v>53.524810900956822</v>
          </cell>
        </row>
        <row r="100">
          <cell r="L100">
            <v>356.97048970229122</v>
          </cell>
          <cell r="N100">
            <v>356.97048970229122</v>
          </cell>
          <cell r="Q100">
            <v>25.211344145070115</v>
          </cell>
          <cell r="R100">
            <v>15.471296199657996</v>
          </cell>
          <cell r="S100">
            <v>14.601926332708032</v>
          </cell>
          <cell r="T100">
            <v>27.790709804368806</v>
          </cell>
          <cell r="U100">
            <v>24.114951007745784</v>
          </cell>
          <cell r="V100">
            <v>52.914449292206172</v>
          </cell>
          <cell r="W100">
            <v>10.4738662931432</v>
          </cell>
          <cell r="X100">
            <v>22.569315121557686</v>
          </cell>
          <cell r="Y100">
            <v>37.102043533638863</v>
          </cell>
          <cell r="Z100">
            <v>89.728920798603539</v>
          </cell>
          <cell r="AA100">
            <v>343.14598011434299</v>
          </cell>
          <cell r="AB100">
            <v>0.33170802142554823</v>
          </cell>
          <cell r="AC100" t="str">
            <v xml:space="preserve"> </v>
          </cell>
          <cell r="AD100">
            <v>0.33170802142554823</v>
          </cell>
          <cell r="AE100">
            <v>31.6</v>
          </cell>
          <cell r="AF100">
            <v>33.909257759124486</v>
          </cell>
          <cell r="AG100">
            <v>45.457189265571266</v>
          </cell>
          <cell r="AH100">
            <v>19.748698264329217</v>
          </cell>
          <cell r="AI100">
            <v>21.840693053697674</v>
          </cell>
          <cell r="AJ100">
            <v>28.471841093825585</v>
          </cell>
          <cell r="AK100">
            <v>37.506622287265657</v>
          </cell>
          <cell r="AL100">
            <v>29.261461248385629</v>
          </cell>
          <cell r="AM100">
            <v>26.146386943946119</v>
          </cell>
          <cell r="AN100">
            <v>50.999029862915073</v>
          </cell>
          <cell r="AO100">
            <v>30.595363959658915</v>
          </cell>
          <cell r="AP100">
            <v>-28.748003050535168</v>
          </cell>
          <cell r="AQ100">
            <v>-13.594097122946511</v>
          </cell>
          <cell r="AR100">
            <v>-20.245845120501151</v>
          </cell>
          <cell r="AS100">
            <v>-4.2774020646712216</v>
          </cell>
          <cell r="AT100">
            <v>-7.2387667209896414</v>
          </cell>
          <cell r="AU100">
            <v>-0.68113128945677914</v>
          </cell>
          <cell r="AV100">
            <v>-13.391671279519873</v>
          </cell>
          <cell r="AW100">
            <v>23.652988043820542</v>
          </cell>
          <cell r="AX100">
            <v>-15.67252065080292</v>
          </cell>
          <cell r="AY100">
            <v>23.167157585642808</v>
          </cell>
          <cell r="AZ100">
            <v>48.378501730712927</v>
          </cell>
          <cell r="BA100">
            <v>63.849797930370926</v>
          </cell>
          <cell r="BB100">
            <v>78.451724263078958</v>
          </cell>
          <cell r="BC100">
            <v>106.24243406744776</v>
          </cell>
          <cell r="BD100">
            <v>130.35738507519355</v>
          </cell>
          <cell r="BE100">
            <v>183.27183436739972</v>
          </cell>
          <cell r="BF100">
            <v>193.74570066054292</v>
          </cell>
          <cell r="BG100">
            <v>216.3150157821006</v>
          </cell>
          <cell r="BH100">
            <v>65.509257759124495</v>
          </cell>
          <cell r="BI100">
            <v>110.96644702469575</v>
          </cell>
          <cell r="BJ100">
            <v>130.71514528902497</v>
          </cell>
          <cell r="BK100">
            <v>152.55583834272264</v>
          </cell>
          <cell r="BL100">
            <v>181.02767943654823</v>
          </cell>
          <cell r="BM100">
            <v>218.53430172381388</v>
          </cell>
          <cell r="BN100">
            <v>247.7957629721995</v>
          </cell>
          <cell r="BO100">
            <v>273.94214991614564</v>
          </cell>
          <cell r="BP100">
            <v>324.94117977906069</v>
          </cell>
          <cell r="BQ100">
            <v>-42.342100173481683</v>
          </cell>
          <cell r="BR100">
            <v>-62.587945293982827</v>
          </cell>
          <cell r="BS100">
            <v>-66.865347358654049</v>
          </cell>
          <cell r="BT100">
            <v>-74.104114079643679</v>
          </cell>
          <cell r="BU100">
            <v>-74.785245369100465</v>
          </cell>
          <cell r="BV100">
            <v>-88.176916648620335</v>
          </cell>
          <cell r="BW100">
            <v>-64.523928604799778</v>
          </cell>
          <cell r="BX100">
            <v>-80.196449255602715</v>
          </cell>
          <cell r="BY100">
            <v>-108.62616399696009</v>
          </cell>
          <cell r="BZ100">
            <v>1.8360000000000001</v>
          </cell>
          <cell r="CA100">
            <v>9.57714</v>
          </cell>
          <cell r="CB100">
            <v>13.1625</v>
          </cell>
          <cell r="CC100">
            <v>48.378501730712927</v>
          </cell>
          <cell r="CD100">
            <v>24.57564</v>
          </cell>
          <cell r="CE100">
            <v>23.802861730712927</v>
          </cell>
          <cell r="CF100">
            <v>96.855511110648294</v>
          </cell>
        </row>
        <row r="101">
          <cell r="L101">
            <v>1071.5145</v>
          </cell>
          <cell r="N101">
            <v>1071.5145</v>
          </cell>
          <cell r="Q101">
            <v>0</v>
          </cell>
          <cell r="R101">
            <v>0</v>
          </cell>
          <cell r="S101">
            <v>0</v>
          </cell>
          <cell r="T101">
            <v>0</v>
          </cell>
          <cell r="U101">
            <v>0</v>
          </cell>
          <cell r="V101">
            <v>0</v>
          </cell>
          <cell r="W101">
            <v>0</v>
          </cell>
          <cell r="X101">
            <v>125.86422222222221</v>
          </cell>
          <cell r="Y101">
            <v>0</v>
          </cell>
          <cell r="Z101">
            <v>129.5</v>
          </cell>
          <cell r="AA101">
            <v>1326.9345440034724</v>
          </cell>
          <cell r="AB101">
            <v>0.99568441923647422</v>
          </cell>
          <cell r="AC101" t="str">
            <v xml:space="preserve"> </v>
          </cell>
          <cell r="AD101">
            <v>0.99568441923647422</v>
          </cell>
          <cell r="AE101">
            <v>0</v>
          </cell>
          <cell r="AF101">
            <v>802.26950534206196</v>
          </cell>
          <cell r="AG101">
            <v>0</v>
          </cell>
          <cell r="AH101">
            <v>0</v>
          </cell>
          <cell r="AI101">
            <v>0</v>
          </cell>
          <cell r="AJ101">
            <v>0</v>
          </cell>
          <cell r="AK101">
            <v>0</v>
          </cell>
          <cell r="AL101">
            <v>0</v>
          </cell>
          <cell r="AM101">
            <v>0</v>
          </cell>
          <cell r="AN101">
            <v>0</v>
          </cell>
          <cell r="AO101">
            <v>0</v>
          </cell>
          <cell r="AP101">
            <v>0</v>
          </cell>
          <cell r="AQ101">
            <v>269.30081643918822</v>
          </cell>
          <cell r="AR101">
            <v>0</v>
          </cell>
          <cell r="AS101">
            <v>0</v>
          </cell>
          <cell r="AT101">
            <v>0</v>
          </cell>
          <cell r="AU101">
            <v>0</v>
          </cell>
          <cell r="AV101">
            <v>0</v>
          </cell>
          <cell r="AW101">
            <v>0</v>
          </cell>
          <cell r="AX101">
            <v>0</v>
          </cell>
          <cell r="AY101">
            <v>1071.5703217812502</v>
          </cell>
          <cell r="AZ101">
            <v>1071.5703217812502</v>
          </cell>
          <cell r="BA101">
            <v>1071.5703217812502</v>
          </cell>
          <cell r="BB101">
            <v>1071.5703217812502</v>
          </cell>
          <cell r="BC101">
            <v>1071.5703217812502</v>
          </cell>
          <cell r="BD101">
            <v>1071.5703217812502</v>
          </cell>
          <cell r="BE101">
            <v>1071.5703217812502</v>
          </cell>
          <cell r="BF101">
            <v>1071.5703217812502</v>
          </cell>
          <cell r="BG101">
            <v>1197.4345440034724</v>
          </cell>
          <cell r="BH101">
            <v>802.26950534206196</v>
          </cell>
          <cell r="BI101">
            <v>802.26950534206196</v>
          </cell>
          <cell r="BJ101">
            <v>802.26950534206196</v>
          </cell>
          <cell r="BK101">
            <v>802.26950534206196</v>
          </cell>
          <cell r="BL101">
            <v>802.26950534206196</v>
          </cell>
          <cell r="BM101">
            <v>802.26950534206196</v>
          </cell>
          <cell r="BN101">
            <v>802.26950534206196</v>
          </cell>
          <cell r="BO101">
            <v>802.26950534206196</v>
          </cell>
          <cell r="BP101">
            <v>802.26950534206196</v>
          </cell>
          <cell r="BQ101">
            <v>269.30081643918822</v>
          </cell>
          <cell r="BR101">
            <v>269.30081643918822</v>
          </cell>
          <cell r="BS101">
            <v>269.30081643918822</v>
          </cell>
          <cell r="BT101">
            <v>269.30081643918822</v>
          </cell>
          <cell r="BU101">
            <v>269.30081643918822</v>
          </cell>
          <cell r="BV101">
            <v>269.30081643918822</v>
          </cell>
          <cell r="BW101">
            <v>269.30081643918822</v>
          </cell>
          <cell r="BX101">
            <v>269.30081643918822</v>
          </cell>
          <cell r="BY101">
            <v>395.16503866141045</v>
          </cell>
          <cell r="BZ101">
            <v>0</v>
          </cell>
          <cell r="CA101">
            <v>410.29914000000002</v>
          </cell>
          <cell r="CB101">
            <v>297.97899999999998</v>
          </cell>
          <cell r="CC101">
            <v>1071.5703217812502</v>
          </cell>
          <cell r="CD101">
            <v>708.27814000000001</v>
          </cell>
          <cell r="CE101">
            <v>363.29218178125018</v>
          </cell>
          <cell r="CF101">
            <v>51.292304712559698</v>
          </cell>
        </row>
        <row r="102">
          <cell r="M102">
            <v>335.92549594676302</v>
          </cell>
          <cell r="N102">
            <v>335.92549594676302</v>
          </cell>
          <cell r="Q102">
            <v>25.72621311333334</v>
          </cell>
          <cell r="R102">
            <v>21.924677358181814</v>
          </cell>
          <cell r="S102">
            <v>14.338640488000003</v>
          </cell>
          <cell r="T102">
            <v>2.9213271261111111</v>
          </cell>
          <cell r="U102">
            <v>11.816991260555552</v>
          </cell>
          <cell r="V102">
            <v>31.771572488333337</v>
          </cell>
          <cell r="W102">
            <v>9.1831550066666665</v>
          </cell>
          <cell r="X102">
            <v>8.475696724444445</v>
          </cell>
          <cell r="Y102">
            <v>0</v>
          </cell>
          <cell r="Z102">
            <v>0</v>
          </cell>
          <cell r="AA102">
            <v>187.84816228312627</v>
          </cell>
          <cell r="AB102" t="str">
            <v xml:space="preserve"> </v>
          </cell>
          <cell r="AC102">
            <v>0.31215236222979464</v>
          </cell>
          <cell r="AD102">
            <v>0.31215236222979464</v>
          </cell>
          <cell r="AE102">
            <v>28.776594117647058</v>
          </cell>
          <cell r="AF102">
            <v>71.015669411764705</v>
          </cell>
          <cell r="AG102">
            <v>43.277015294117646</v>
          </cell>
          <cell r="AH102">
            <v>22.419323529411763</v>
          </cell>
          <cell r="AI102">
            <v>35.308275294117649</v>
          </cell>
          <cell r="AJ102">
            <v>46.359722352941176</v>
          </cell>
          <cell r="AK102">
            <v>54.888134117647056</v>
          </cell>
          <cell r="AL102">
            <v>40.591215294117646</v>
          </cell>
          <cell r="AM102">
            <v>55.716143529411767</v>
          </cell>
          <cell r="AN102">
            <v>56.716143529411767</v>
          </cell>
          <cell r="AO102">
            <v>111.93088176470587</v>
          </cell>
          <cell r="AP102">
            <v>7.6954519123529508</v>
          </cell>
          <cell r="AQ102">
            <v>-45.797826724264695</v>
          </cell>
          <cell r="AR102">
            <v>-17.550802180784306</v>
          </cell>
          <cell r="AS102">
            <v>-0.49464617122994881</v>
          </cell>
          <cell r="AT102">
            <v>-20.969634806117647</v>
          </cell>
          <cell r="AU102">
            <v>-43.438395226830067</v>
          </cell>
          <cell r="AV102">
            <v>-43.071142857091502</v>
          </cell>
          <cell r="AW102">
            <v>-8.8196428057843086</v>
          </cell>
          <cell r="AX102">
            <v>-46.5329885227451</v>
          </cell>
          <cell r="AY102">
            <v>61.689888717500011</v>
          </cell>
          <cell r="AZ102">
            <v>87.416101830833355</v>
          </cell>
          <cell r="BA102">
            <v>109.34077918901517</v>
          </cell>
          <cell r="BB102">
            <v>123.67941967701518</v>
          </cell>
          <cell r="BC102">
            <v>126.60074680312628</v>
          </cell>
          <cell r="BD102">
            <v>138.41773806368184</v>
          </cell>
          <cell r="BE102">
            <v>170.18931055201517</v>
          </cell>
          <cell r="BF102">
            <v>179.37246555868182</v>
          </cell>
          <cell r="BG102">
            <v>187.84816228312627</v>
          </cell>
          <cell r="BH102">
            <v>99.79226352941177</v>
          </cell>
          <cell r="BI102">
            <v>143.06927882352943</v>
          </cell>
          <cell r="BJ102">
            <v>165.4886023529412</v>
          </cell>
          <cell r="BK102">
            <v>200.79687764705886</v>
          </cell>
          <cell r="BL102">
            <v>247.15660000000003</v>
          </cell>
          <cell r="BM102">
            <v>302.04473411764707</v>
          </cell>
          <cell r="BN102">
            <v>342.63594941176473</v>
          </cell>
          <cell r="BO102">
            <v>398.35209294117647</v>
          </cell>
          <cell r="BP102">
            <v>455.0682364705882</v>
          </cell>
          <cell r="BQ102">
            <v>-38.102374811911758</v>
          </cell>
          <cell r="BR102">
            <v>-55.653176992696075</v>
          </cell>
          <cell r="BS102">
            <v>-56.147823163926034</v>
          </cell>
          <cell r="BT102">
            <v>-77.117457970043688</v>
          </cell>
          <cell r="BU102">
            <v>-120.55585319687374</v>
          </cell>
          <cell r="BV102">
            <v>-163.62699605396523</v>
          </cell>
          <cell r="BW102">
            <v>-172.44663885974956</v>
          </cell>
          <cell r="BX102">
            <v>-218.97962738249464</v>
          </cell>
          <cell r="BY102">
            <v>-267.22007418746193</v>
          </cell>
          <cell r="BZ102">
            <v>15.713036800000001</v>
          </cell>
          <cell r="CA102">
            <v>27.544693599999995</v>
          </cell>
          <cell r="CB102">
            <v>10.31833</v>
          </cell>
          <cell r="CC102">
            <v>87.416101830833355</v>
          </cell>
          <cell r="CD102">
            <v>53.576060400000003</v>
          </cell>
          <cell r="CE102">
            <v>33.840041430833352</v>
          </cell>
          <cell r="CF102">
            <v>63.162616247224769</v>
          </cell>
        </row>
        <row r="103">
          <cell r="L103">
            <v>789.43077443181005</v>
          </cell>
          <cell r="M103">
            <v>0</v>
          </cell>
          <cell r="N103">
            <v>789.43077443181005</v>
          </cell>
          <cell r="Q103">
            <v>47.948095163111127</v>
          </cell>
          <cell r="R103">
            <v>202.17414155490908</v>
          </cell>
          <cell r="S103">
            <v>324.35256989120001</v>
          </cell>
          <cell r="T103">
            <v>29.542688009000006</v>
          </cell>
          <cell r="U103">
            <v>46.088720308555537</v>
          </cell>
          <cell r="V103">
            <v>81.942586403666667</v>
          </cell>
          <cell r="W103">
            <v>112.688767713</v>
          </cell>
          <cell r="X103">
            <v>112.91027647111109</v>
          </cell>
          <cell r="Y103">
            <v>12.390064585999998</v>
          </cell>
          <cell r="Z103">
            <v>29.394562673449055</v>
          </cell>
          <cell r="AA103">
            <v>1098.5364878058358</v>
          </cell>
          <cell r="AB103">
            <v>0.73356349556402356</v>
          </cell>
          <cell r="AC103" t="str">
            <v xml:space="preserve"> </v>
          </cell>
          <cell r="AD103">
            <v>0.73356349556402356</v>
          </cell>
          <cell r="AE103">
            <v>25.493252457650296</v>
          </cell>
          <cell r="AF103">
            <v>78.408472988764188</v>
          </cell>
          <cell r="AG103">
            <v>51.955568463223656</v>
          </cell>
          <cell r="AH103">
            <v>146.06491211930705</v>
          </cell>
          <cell r="AI103">
            <v>299.67891600889817</v>
          </cell>
          <cell r="AJ103">
            <v>22.744207333863471</v>
          </cell>
          <cell r="AK103">
            <v>51.474659795668401</v>
          </cell>
          <cell r="AL103">
            <v>28.113496348121156</v>
          </cell>
          <cell r="AM103">
            <v>154.2450639852197</v>
          </cell>
          <cell r="AN103">
            <v>136.99130133354276</v>
          </cell>
          <cell r="AO103">
            <v>50.9395540035378</v>
          </cell>
          <cell r="AP103">
            <v>-0.60816354431695885</v>
          </cell>
          <cell r="AQ103">
            <v>-4.1895468702641807</v>
          </cell>
          <cell r="AR103">
            <v>-4.0074733001125296</v>
          </cell>
          <cell r="AS103">
            <v>56.109229435602032</v>
          </cell>
          <cell r="AT103">
            <v>24.673653882301835</v>
          </cell>
          <cell r="AU103">
            <v>6.7984806751365348</v>
          </cell>
          <cell r="AV103">
            <v>-5.3859394871128643</v>
          </cell>
          <cell r="AW103">
            <v>53.829090055545507</v>
          </cell>
          <cell r="AX103">
            <v>-41.556296272219697</v>
          </cell>
          <cell r="AY103">
            <v>99.104015031833342</v>
          </cell>
          <cell r="AZ103">
            <v>147.05211019494448</v>
          </cell>
          <cell r="BA103">
            <v>349.22625174985353</v>
          </cell>
          <cell r="BB103">
            <v>673.57882164105354</v>
          </cell>
          <cell r="BC103">
            <v>703.12150965005355</v>
          </cell>
          <cell r="BD103">
            <v>749.21022995860903</v>
          </cell>
          <cell r="BE103">
            <v>831.15281636227564</v>
          </cell>
          <cell r="BF103">
            <v>943.8415840752757</v>
          </cell>
          <cell r="BG103">
            <v>1056.7518605463868</v>
          </cell>
          <cell r="BH103">
            <v>103.90172544641449</v>
          </cell>
          <cell r="BI103">
            <v>155.85729390963814</v>
          </cell>
          <cell r="BJ103">
            <v>301.9222060289452</v>
          </cell>
          <cell r="BK103">
            <v>601.60112203784342</v>
          </cell>
          <cell r="BL103">
            <v>624.34532937170684</v>
          </cell>
          <cell r="BM103">
            <v>675.8199891673753</v>
          </cell>
          <cell r="BN103">
            <v>703.9334855154965</v>
          </cell>
          <cell r="BO103">
            <v>858.17854950071614</v>
          </cell>
          <cell r="BP103">
            <v>995.16985083425891</v>
          </cell>
          <cell r="BQ103">
            <v>-4.7977104145811467</v>
          </cell>
          <cell r="BR103">
            <v>-8.8051837146936691</v>
          </cell>
          <cell r="BS103">
            <v>47.304045720908334</v>
          </cell>
          <cell r="BT103">
            <v>71.977699603210112</v>
          </cell>
          <cell r="BU103">
            <v>78.776180278346715</v>
          </cell>
          <cell r="BV103">
            <v>73.390240791233737</v>
          </cell>
          <cell r="BW103">
            <v>127.21933084677914</v>
          </cell>
          <cell r="BX103">
            <v>85.66303457455956</v>
          </cell>
          <cell r="BY103">
            <v>61.582009712127842</v>
          </cell>
          <cell r="BZ103">
            <v>16.050903999999999</v>
          </cell>
          <cell r="CA103">
            <v>80.634719419999996</v>
          </cell>
          <cell r="CB103">
            <v>57.479230000000001</v>
          </cell>
          <cell r="CC103">
            <v>147.05211019494448</v>
          </cell>
          <cell r="CD103">
            <v>154.16485341999999</v>
          </cell>
          <cell r="CE103">
            <v>-7.1127432250555103</v>
          </cell>
          <cell r="CF103">
            <v>-4.613725545911473</v>
          </cell>
        </row>
        <row r="104">
          <cell r="G104" t="str">
            <v>Menos Bonos Ley 55/85 y Otros</v>
          </cell>
          <cell r="L104">
            <v>279.56515974264568</v>
          </cell>
          <cell r="N104">
            <v>279.56515974264568</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0.25978059439896362</v>
          </cell>
          <cell r="AC104" t="str">
            <v xml:space="preserve"> </v>
          </cell>
          <cell r="AD104">
            <v>0.25978059439896362</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I104">
            <v>0</v>
          </cell>
          <cell r="BJ104">
            <v>0</v>
          </cell>
          <cell r="BK104">
            <v>0</v>
          </cell>
          <cell r="BL104">
            <v>0</v>
          </cell>
          <cell r="BM104">
            <v>0</v>
          </cell>
          <cell r="BN104">
            <v>0</v>
          </cell>
          <cell r="BO104">
            <v>0</v>
          </cell>
          <cell r="BP104">
            <v>0</v>
          </cell>
          <cell r="BW104">
            <v>0</v>
          </cell>
          <cell r="BX104">
            <v>0</v>
          </cell>
          <cell r="BY104">
            <v>0</v>
          </cell>
          <cell r="CC104">
            <v>0</v>
          </cell>
          <cell r="CD104">
            <v>0</v>
          </cell>
          <cell r="CE104">
            <v>0</v>
          </cell>
          <cell r="CF104" t="str">
            <v xml:space="preserve">n.a. </v>
          </cell>
        </row>
        <row r="105">
          <cell r="AX105">
            <v>0</v>
          </cell>
          <cell r="BN105">
            <v>0</v>
          </cell>
          <cell r="BO105">
            <v>0</v>
          </cell>
        </row>
        <row r="106">
          <cell r="L106" t="e">
            <v>#REF!</v>
          </cell>
          <cell r="M106" t="e">
            <v>#REF!</v>
          </cell>
          <cell r="N106" t="e">
            <v>#REF!</v>
          </cell>
          <cell r="Q106">
            <v>206.27681502049001</v>
          </cell>
          <cell r="R106">
            <v>639.88448619985002</v>
          </cell>
          <cell r="S106">
            <v>652.53199717977998</v>
          </cell>
          <cell r="T106">
            <v>248.23939259432001</v>
          </cell>
          <cell r="U106">
            <v>304.01528822100011</v>
          </cell>
          <cell r="V106">
            <v>420.99438568722007</v>
          </cell>
          <cell r="W106">
            <v>46.367790962989829</v>
          </cell>
          <cell r="X106">
            <v>583.99450135899986</v>
          </cell>
          <cell r="Y106">
            <v>70.188505643999989</v>
          </cell>
          <cell r="Z106">
            <v>-202.6288738400001</v>
          </cell>
          <cell r="AA106">
            <v>4055.4105103676493</v>
          </cell>
          <cell r="AB106" t="e">
            <v>#REF!</v>
          </cell>
          <cell r="AC106" t="e">
            <v>#REF!</v>
          </cell>
          <cell r="AD106" t="e">
            <v>#REF!</v>
          </cell>
          <cell r="AE106">
            <v>257.41269150581837</v>
          </cell>
          <cell r="AF106">
            <v>166.61080914380179</v>
          </cell>
          <cell r="AG106">
            <v>202.07436370859196</v>
          </cell>
          <cell r="AH106">
            <v>577.5588673884979</v>
          </cell>
          <cell r="AI106">
            <v>367.08218172257608</v>
          </cell>
          <cell r="AJ106">
            <v>346.06187568583243</v>
          </cell>
          <cell r="AK106">
            <v>117.1763798686485</v>
          </cell>
          <cell r="AL106">
            <v>-19.196601741356289</v>
          </cell>
          <cell r="AM106">
            <v>66.673193170564787</v>
          </cell>
          <cell r="AN106">
            <v>359.89872821879396</v>
          </cell>
          <cell r="AO106">
            <v>255.9316246498239</v>
          </cell>
          <cell r="AP106">
            <v>602.54650179418172</v>
          </cell>
          <cell r="AQ106">
            <v>58.97621889519823</v>
          </cell>
          <cell r="AR106">
            <v>4.2024513118980451</v>
          </cell>
          <cell r="AS106">
            <v>62.325618811352115</v>
          </cell>
          <cell r="AT106">
            <v>285.4498154572039</v>
          </cell>
          <cell r="AU106">
            <v>-97.822483091512424</v>
          </cell>
          <cell r="AV106">
            <v>186.83890835235161</v>
          </cell>
          <cell r="AW106">
            <v>440.19098742857636</v>
          </cell>
          <cell r="AX106">
            <v>-20.305402207574957</v>
          </cell>
          <cell r="AY106">
            <v>1085.5462213389999</v>
          </cell>
          <cell r="AZ106">
            <v>1291.8230363594898</v>
          </cell>
          <cell r="BA106">
            <v>1931.7075225593398</v>
          </cell>
          <cell r="BB106">
            <v>2584.2395197391197</v>
          </cell>
          <cell r="BC106">
            <v>2832.4789123334403</v>
          </cell>
          <cell r="BD106">
            <v>3136.4942005544408</v>
          </cell>
          <cell r="BE106">
            <v>3557.48858624166</v>
          </cell>
          <cell r="BF106">
            <v>3603.8563772046491</v>
          </cell>
          <cell r="BG106">
            <v>4187.8508785636486</v>
          </cell>
          <cell r="BH106">
            <v>424.02350064962013</v>
          </cell>
          <cell r="BI106">
            <v>626.09786435821229</v>
          </cell>
          <cell r="BJ106">
            <v>1203.6567317467102</v>
          </cell>
          <cell r="BK106">
            <v>1570.7389134692862</v>
          </cell>
          <cell r="BL106">
            <v>1916.8007891551183</v>
          </cell>
          <cell r="BM106">
            <v>1883.9771690237671</v>
          </cell>
          <cell r="BN106">
            <v>2014.7805672824104</v>
          </cell>
          <cell r="BO106">
            <v>2081.4537604529751</v>
          </cell>
          <cell r="BP106">
            <v>2441.3524886717692</v>
          </cell>
          <cell r="BQ106">
            <v>661.52272068937975</v>
          </cell>
          <cell r="BR106">
            <v>665.72517200127766</v>
          </cell>
          <cell r="BS106">
            <v>728.05079081262954</v>
          </cell>
          <cell r="BT106">
            <v>1013.5006062698337</v>
          </cell>
          <cell r="BU106">
            <v>915.67812317832113</v>
          </cell>
          <cell r="BV106">
            <v>1252.5170315306732</v>
          </cell>
          <cell r="BW106">
            <v>1542.7080189592496</v>
          </cell>
          <cell r="BX106">
            <v>1522.402616751674</v>
          </cell>
          <cell r="BY106">
            <v>1746.4983898918795</v>
          </cell>
          <cell r="BZ106">
            <v>243.755</v>
          </cell>
          <cell r="CA106">
            <v>-104.41860000000003</v>
          </cell>
          <cell r="CB106">
            <v>186.23699999999997</v>
          </cell>
          <cell r="CC106">
            <v>1291.8230363594898</v>
          </cell>
          <cell r="CD106">
            <v>325.57339999999999</v>
          </cell>
          <cell r="CE106">
            <v>966.24963635948984</v>
          </cell>
          <cell r="CF106">
            <v>296.78396219085766</v>
          </cell>
        </row>
        <row r="107">
          <cell r="L107" t="e">
            <v>#REF!</v>
          </cell>
          <cell r="M107" t="e">
            <v>#REF!</v>
          </cell>
          <cell r="N107" t="e">
            <v>#REF!</v>
          </cell>
          <cell r="Q107">
            <v>462.70712472049001</v>
          </cell>
          <cell r="R107">
            <v>1088.91101183302</v>
          </cell>
          <cell r="S107">
            <v>927.42099089452995</v>
          </cell>
          <cell r="T107">
            <v>395.50859826532002</v>
          </cell>
          <cell r="U107">
            <v>828.39575822100005</v>
          </cell>
          <cell r="V107">
            <v>692.66227908200005</v>
          </cell>
          <cell r="W107">
            <v>559.36255331399991</v>
          </cell>
          <cell r="X107">
            <v>641.7194013589999</v>
          </cell>
          <cell r="Y107">
            <v>155.74210564399999</v>
          </cell>
          <cell r="Z107">
            <v>149.57612615999989</v>
          </cell>
          <cell r="AA107">
            <v>7196.4493439323596</v>
          </cell>
          <cell r="AB107" t="e">
            <v>#REF!</v>
          </cell>
          <cell r="AC107" t="e">
            <v>#REF!</v>
          </cell>
          <cell r="AD107" t="e">
            <v>#REF!</v>
          </cell>
          <cell r="AE107">
            <v>396.71800000000002</v>
          </cell>
          <cell r="AF107">
            <v>230.15110914380179</v>
          </cell>
          <cell r="AG107">
            <v>437.34327619978995</v>
          </cell>
          <cell r="AH107">
            <v>997.21158021495796</v>
          </cell>
          <cell r="AI107">
            <v>670.7728257158501</v>
          </cell>
          <cell r="AJ107">
            <v>511.91857889883244</v>
          </cell>
          <cell r="AK107">
            <v>714.08966999580252</v>
          </cell>
          <cell r="AL107">
            <v>520.34018775564368</v>
          </cell>
          <cell r="AM107">
            <v>647.75248287969373</v>
          </cell>
          <cell r="AN107">
            <v>405.01155945365394</v>
          </cell>
          <cell r="AO107">
            <v>322.060455079473</v>
          </cell>
          <cell r="AP107">
            <v>617.52199999999993</v>
          </cell>
          <cell r="AQ107">
            <v>50.052285295198232</v>
          </cell>
          <cell r="AR107">
            <v>25.36384852070006</v>
          </cell>
          <cell r="AS107">
            <v>91.699431618062022</v>
          </cell>
          <cell r="AT107">
            <v>256.64816517867985</v>
          </cell>
          <cell r="AU107">
            <v>-116.40998063351242</v>
          </cell>
          <cell r="AV107">
            <v>114.30608822519753</v>
          </cell>
          <cell r="AW107">
            <v>172.32209132635637</v>
          </cell>
          <cell r="AX107">
            <v>-88.389929565693819</v>
          </cell>
          <cell r="AY107">
            <v>1294.4433944389998</v>
          </cell>
          <cell r="AZ107">
            <v>1757.1505191594899</v>
          </cell>
          <cell r="BA107">
            <v>2846.0615309925097</v>
          </cell>
          <cell r="BB107">
            <v>3773.4825218870396</v>
          </cell>
          <cell r="BC107">
            <v>4168.9911201523601</v>
          </cell>
          <cell r="BD107">
            <v>4997.3868783733606</v>
          </cell>
          <cell r="BE107">
            <v>5690.0491574553598</v>
          </cell>
          <cell r="BF107">
            <v>6249.4117107693592</v>
          </cell>
          <cell r="BG107">
            <v>6891.1311121283588</v>
          </cell>
          <cell r="BH107">
            <v>626.86910914380178</v>
          </cell>
          <cell r="BI107">
            <v>1064.2123853435919</v>
          </cell>
          <cell r="BJ107">
            <v>2061.4239655585498</v>
          </cell>
          <cell r="BK107">
            <v>2732.1967912743999</v>
          </cell>
          <cell r="BL107">
            <v>3244.1153701732319</v>
          </cell>
          <cell r="BM107">
            <v>3958.2050401690349</v>
          </cell>
          <cell r="BN107">
            <v>4478.5452279246783</v>
          </cell>
          <cell r="BO107">
            <v>5126.2977108043724</v>
          </cell>
          <cell r="BP107">
            <v>5531.3092702580261</v>
          </cell>
          <cell r="BQ107">
            <v>667.57428529519814</v>
          </cell>
          <cell r="BR107">
            <v>692.93813381589803</v>
          </cell>
          <cell r="BS107">
            <v>784.63756543395994</v>
          </cell>
          <cell r="BT107">
            <v>1041.28573061264</v>
          </cell>
          <cell r="BU107">
            <v>924.87574997912748</v>
          </cell>
          <cell r="BV107">
            <v>1039.1818382043252</v>
          </cell>
          <cell r="BW107">
            <v>1211.5039295306815</v>
          </cell>
          <cell r="BX107">
            <v>1123.1139999649868</v>
          </cell>
          <cell r="BY107">
            <v>1359.8218418703327</v>
          </cell>
          <cell r="BZ107">
            <v>300.08199999999999</v>
          </cell>
          <cell r="CA107">
            <v>281.39999999999998</v>
          </cell>
          <cell r="CB107">
            <v>394.53199999999998</v>
          </cell>
          <cell r="CC107">
            <v>1757.1505191594899</v>
          </cell>
          <cell r="CD107">
            <v>976.01400000000001</v>
          </cell>
          <cell r="CE107">
            <v>781.13651915948992</v>
          </cell>
          <cell r="CF107">
            <v>80.033331402980906</v>
          </cell>
        </row>
        <row r="108">
          <cell r="L108">
            <v>5977.6461322326977</v>
          </cell>
          <cell r="M108">
            <v>0</v>
          </cell>
          <cell r="N108">
            <v>5977.6461322326977</v>
          </cell>
          <cell r="Q108">
            <v>462.70712472049001</v>
          </cell>
          <cell r="R108">
            <v>1088.91101183302</v>
          </cell>
          <cell r="S108">
            <v>718.84242761753001</v>
          </cell>
          <cell r="T108">
            <v>393.189057263</v>
          </cell>
          <cell r="U108">
            <v>743.365338221</v>
          </cell>
          <cell r="V108">
            <v>625.69829108200008</v>
          </cell>
          <cell r="W108">
            <v>551.82264131399995</v>
          </cell>
          <cell r="X108">
            <v>635.25968435899995</v>
          </cell>
          <cell r="Y108">
            <v>150.814092644</v>
          </cell>
          <cell r="Z108">
            <v>148.83265815999988</v>
          </cell>
          <cell r="AA108">
            <v>6783.8857216530396</v>
          </cell>
          <cell r="AB108">
            <v>5.5546136963832682</v>
          </cell>
          <cell r="AC108" t="str">
            <v xml:space="preserve"> </v>
          </cell>
          <cell r="AD108">
            <v>5.5546136963832682</v>
          </cell>
          <cell r="AE108">
            <v>366.71800000000002</v>
          </cell>
          <cell r="AF108">
            <v>230.15110914380179</v>
          </cell>
          <cell r="AG108">
            <v>437.34327619978995</v>
          </cell>
          <cell r="AH108">
            <v>997.21158021495796</v>
          </cell>
          <cell r="AI108">
            <v>608.76358658717902</v>
          </cell>
          <cell r="AJ108">
            <v>363.30695944018055</v>
          </cell>
          <cell r="AK108">
            <v>639.43524439606597</v>
          </cell>
          <cell r="AL108">
            <v>422.03017174382603</v>
          </cell>
          <cell r="AM108">
            <v>643.60206961169797</v>
          </cell>
          <cell r="AN108">
            <v>371.73436399999997</v>
          </cell>
          <cell r="AO108">
            <v>317.07336399999997</v>
          </cell>
          <cell r="AP108">
            <v>617.52199999999993</v>
          </cell>
          <cell r="AQ108">
            <v>50.052285295198232</v>
          </cell>
          <cell r="AR108">
            <v>25.36384852070006</v>
          </cell>
          <cell r="AS108">
            <v>91.699431618062022</v>
          </cell>
          <cell r="AT108">
            <v>110.07884103035099</v>
          </cell>
          <cell r="AU108">
            <v>29.882097822819446</v>
          </cell>
          <cell r="AV108">
            <v>103.93009382493403</v>
          </cell>
          <cell r="AW108">
            <v>203.66811933817405</v>
          </cell>
          <cell r="AX108">
            <v>-91.779428297698018</v>
          </cell>
          <cell r="AY108">
            <v>1264.4433944389998</v>
          </cell>
          <cell r="AZ108">
            <v>1727.1505191594899</v>
          </cell>
          <cell r="BA108">
            <v>2816.0615309925097</v>
          </cell>
          <cell r="BB108">
            <v>3534.9039586100398</v>
          </cell>
          <cell r="BC108">
            <v>3928.0930158730398</v>
          </cell>
          <cell r="BD108">
            <v>4671.4583540940403</v>
          </cell>
          <cell r="BE108">
            <v>5297.15664517604</v>
          </cell>
          <cell r="BF108">
            <v>5848.9792864900392</v>
          </cell>
          <cell r="BG108">
            <v>6484.2389708490391</v>
          </cell>
          <cell r="BH108">
            <v>596.86910914380178</v>
          </cell>
          <cell r="BI108">
            <v>1034.2123853435919</v>
          </cell>
          <cell r="BJ108">
            <v>2031.4239655585498</v>
          </cell>
          <cell r="BK108">
            <v>2640.1875521457287</v>
          </cell>
          <cell r="BL108">
            <v>3003.4945115859091</v>
          </cell>
          <cell r="BM108">
            <v>3642.9297559819752</v>
          </cell>
          <cell r="BN108">
            <v>4064.9599277258012</v>
          </cell>
          <cell r="BO108">
            <v>4708.5619973374996</v>
          </cell>
          <cell r="BP108">
            <v>5080.2963613374995</v>
          </cell>
          <cell r="BQ108">
            <v>667.57428529519814</v>
          </cell>
          <cell r="BR108">
            <v>692.93813381589803</v>
          </cell>
          <cell r="BS108">
            <v>784.63756543395994</v>
          </cell>
          <cell r="BT108">
            <v>894.71640646431115</v>
          </cell>
          <cell r="BU108">
            <v>924.59850428713048</v>
          </cell>
          <cell r="BV108">
            <v>1028.5285981120646</v>
          </cell>
          <cell r="BW108">
            <v>1232.1967174502388</v>
          </cell>
          <cell r="BX108">
            <v>1140.4172891525395</v>
          </cell>
          <cell r="BY108">
            <v>1403.9426095115396</v>
          </cell>
          <cell r="BZ108">
            <v>300.08199999999999</v>
          </cell>
          <cell r="CA108">
            <v>281.39999999999998</v>
          </cell>
          <cell r="CB108">
            <v>341.089</v>
          </cell>
          <cell r="CC108">
            <v>1727.1505191594899</v>
          </cell>
          <cell r="CD108">
            <v>922.57100000000003</v>
          </cell>
          <cell r="CE108">
            <v>804.57951915948991</v>
          </cell>
          <cell r="CF108">
            <v>87.210579907615767</v>
          </cell>
        </row>
        <row r="109">
          <cell r="L109">
            <v>1800.2401520390001</v>
          </cell>
          <cell r="N109">
            <v>1800.2401520390001</v>
          </cell>
          <cell r="Q109">
            <v>132.15</v>
          </cell>
          <cell r="R109">
            <v>374.5</v>
          </cell>
          <cell r="S109">
            <v>159.91300000000001</v>
          </cell>
          <cell r="T109">
            <v>44.726067593000003</v>
          </cell>
          <cell r="U109">
            <v>98.430521941999999</v>
          </cell>
          <cell r="V109">
            <v>91.8</v>
          </cell>
          <cell r="W109">
            <v>330.7</v>
          </cell>
          <cell r="X109">
            <v>107.436361198</v>
          </cell>
          <cell r="Y109">
            <v>60.815374818999999</v>
          </cell>
          <cell r="Z109">
            <v>79.538499999999999</v>
          </cell>
          <cell r="AA109">
            <v>2046.2419775909998</v>
          </cell>
          <cell r="AB109">
            <v>1.6728388372431113</v>
          </cell>
          <cell r="AC109" t="str">
            <v xml:space="preserve"> </v>
          </cell>
          <cell r="AD109">
            <v>1.6728388372431113</v>
          </cell>
          <cell r="AE109">
            <v>116.718</v>
          </cell>
          <cell r="AF109">
            <v>76.635999999999996</v>
          </cell>
          <cell r="AG109">
            <v>129.99199999999999</v>
          </cell>
          <cell r="AH109">
            <v>266.02800000000002</v>
          </cell>
          <cell r="AI109">
            <v>151.977</v>
          </cell>
          <cell r="AJ109">
            <v>62.365000000000002</v>
          </cell>
          <cell r="AK109">
            <v>92.058999999999997</v>
          </cell>
          <cell r="AL109">
            <v>85.102000000000004</v>
          </cell>
          <cell r="AM109">
            <v>296.23500000000001</v>
          </cell>
          <cell r="AN109">
            <v>50</v>
          </cell>
          <cell r="AO109">
            <v>50</v>
          </cell>
          <cell r="AP109">
            <v>370.13199999999995</v>
          </cell>
          <cell r="AQ109">
            <v>2.7461520390000089</v>
          </cell>
          <cell r="AR109">
            <v>2.1580000000000155</v>
          </cell>
          <cell r="AS109">
            <v>108.47199999999998</v>
          </cell>
          <cell r="AT109">
            <v>7.936000000000007</v>
          </cell>
          <cell r="AU109">
            <v>-17.638932406999999</v>
          </cell>
          <cell r="AV109">
            <v>6.3715219420000011</v>
          </cell>
          <cell r="AW109">
            <v>6.6979999999999933</v>
          </cell>
          <cell r="AX109">
            <v>34.464999999999975</v>
          </cell>
          <cell r="AY109">
            <v>566.23215203899997</v>
          </cell>
          <cell r="AZ109">
            <v>698.38215203899995</v>
          </cell>
          <cell r="BA109">
            <v>1072.8821520389999</v>
          </cell>
          <cell r="BB109">
            <v>1232.795152039</v>
          </cell>
          <cell r="BC109">
            <v>1277.5212196319999</v>
          </cell>
          <cell r="BD109">
            <v>1375.9517415739999</v>
          </cell>
          <cell r="BE109">
            <v>1467.7517415739999</v>
          </cell>
          <cell r="BF109">
            <v>1798.4517415739999</v>
          </cell>
          <cell r="BG109">
            <v>1905.8881027719999</v>
          </cell>
          <cell r="BH109">
            <v>193.35399999999998</v>
          </cell>
          <cell r="BI109">
            <v>323.346</v>
          </cell>
          <cell r="BJ109">
            <v>589.37400000000002</v>
          </cell>
          <cell r="BK109">
            <v>741.351</v>
          </cell>
          <cell r="BL109">
            <v>803.71600000000001</v>
          </cell>
          <cell r="BM109">
            <v>895.77499999999998</v>
          </cell>
          <cell r="BN109">
            <v>980.87699999999995</v>
          </cell>
          <cell r="BO109">
            <v>1277.1120000000001</v>
          </cell>
          <cell r="BP109">
            <v>1327.1120000000001</v>
          </cell>
          <cell r="BQ109">
            <v>372.87815203899999</v>
          </cell>
          <cell r="BR109">
            <v>375.03615203899994</v>
          </cell>
          <cell r="BS109">
            <v>483.50815203899992</v>
          </cell>
          <cell r="BT109">
            <v>491.44415203899996</v>
          </cell>
          <cell r="BU109">
            <v>473.80521963199988</v>
          </cell>
          <cell r="BV109">
            <v>480.17674157399995</v>
          </cell>
          <cell r="BW109">
            <v>486.87474157399993</v>
          </cell>
          <cell r="BX109">
            <v>521.33974157399985</v>
          </cell>
          <cell r="BY109">
            <v>578.77610277199983</v>
          </cell>
          <cell r="BZ109">
            <v>196.523</v>
          </cell>
          <cell r="CA109">
            <v>207.4</v>
          </cell>
          <cell r="CB109">
            <v>202.44</v>
          </cell>
          <cell r="CC109">
            <v>698.38215203899995</v>
          </cell>
          <cell r="CD109">
            <v>606.36300000000006</v>
          </cell>
          <cell r="CE109">
            <v>92.019152038999891</v>
          </cell>
          <cell r="CF109">
            <v>15.175588226689275</v>
          </cell>
        </row>
        <row r="110">
          <cell r="L110">
            <v>1999.9646399999999</v>
          </cell>
          <cell r="N110">
            <v>1999.9646399999999</v>
          </cell>
          <cell r="Q110">
            <v>126.04443754799999</v>
          </cell>
          <cell r="R110">
            <v>445.03289853799998</v>
          </cell>
          <cell r="S110">
            <v>346.61981351199995</v>
          </cell>
          <cell r="T110">
            <v>219.998784503</v>
          </cell>
          <cell r="U110">
            <v>247.522541058</v>
          </cell>
          <cell r="V110">
            <v>279.08910039599999</v>
          </cell>
          <cell r="W110">
            <v>221.12264131399999</v>
          </cell>
          <cell r="X110">
            <v>527.82332316099996</v>
          </cell>
          <cell r="Y110">
            <v>89.998717825</v>
          </cell>
          <cell r="Z110">
            <v>69.294158159999895</v>
          </cell>
          <cell r="AA110">
            <v>2863.2583826419991</v>
          </cell>
          <cell r="AB110">
            <v>1.8584290096605172</v>
          </cell>
          <cell r="AC110" t="str">
            <v xml:space="preserve"> </v>
          </cell>
          <cell r="AD110">
            <v>1.8584290096605172</v>
          </cell>
          <cell r="AE110">
            <v>100</v>
          </cell>
          <cell r="AF110">
            <v>91.8</v>
          </cell>
          <cell r="AG110">
            <v>151.38036399999999</v>
          </cell>
          <cell r="AH110">
            <v>271.54036400000001</v>
          </cell>
          <cell r="AI110">
            <v>160.82836400000002</v>
          </cell>
          <cell r="AJ110">
            <v>121.27336400000002</v>
          </cell>
          <cell r="AK110">
            <v>162.04036400000001</v>
          </cell>
          <cell r="AL110">
            <v>109.50136400000001</v>
          </cell>
          <cell r="AM110">
            <v>105.72936399999998</v>
          </cell>
          <cell r="AN110">
            <v>113.53436399999998</v>
          </cell>
          <cell r="AO110">
            <v>110.973364</v>
          </cell>
          <cell r="AP110">
            <v>129.59</v>
          </cell>
          <cell r="AQ110">
            <v>-30.678033372999998</v>
          </cell>
          <cell r="AR110">
            <v>-25.335926451999995</v>
          </cell>
          <cell r="AS110">
            <v>173.49253453799997</v>
          </cell>
          <cell r="AT110">
            <v>185.79144951199993</v>
          </cell>
          <cell r="AU110">
            <v>98.725420502999981</v>
          </cell>
          <cell r="AV110">
            <v>85.482177057999991</v>
          </cell>
          <cell r="AW110">
            <v>169.58773639599997</v>
          </cell>
          <cell r="AX110">
            <v>115.39327731400002</v>
          </cell>
          <cell r="AY110">
            <v>290.71196662699998</v>
          </cell>
          <cell r="AZ110">
            <v>416.75640417499994</v>
          </cell>
          <cell r="BA110">
            <v>861.78930271299987</v>
          </cell>
          <cell r="BB110">
            <v>1208.4091162249997</v>
          </cell>
          <cell r="BC110">
            <v>1428.4079007279997</v>
          </cell>
          <cell r="BD110">
            <v>1675.9304417859998</v>
          </cell>
          <cell r="BE110">
            <v>1955.0195421819999</v>
          </cell>
          <cell r="BF110">
            <v>2176.1421834959997</v>
          </cell>
          <cell r="BG110">
            <v>2703.9655066569994</v>
          </cell>
          <cell r="BH110">
            <v>191.8</v>
          </cell>
          <cell r="BI110">
            <v>343.180364</v>
          </cell>
          <cell r="BJ110">
            <v>614.72072800000001</v>
          </cell>
          <cell r="BK110">
            <v>775.54909199999997</v>
          </cell>
          <cell r="BL110">
            <v>896.82245599999999</v>
          </cell>
          <cell r="BM110">
            <v>1058.8628200000001</v>
          </cell>
          <cell r="BN110">
            <v>1168.364184</v>
          </cell>
          <cell r="BO110">
            <v>1274.0935480000001</v>
          </cell>
          <cell r="BP110">
            <v>1387.6279119999999</v>
          </cell>
          <cell r="BQ110">
            <v>98.91196662699997</v>
          </cell>
          <cell r="BR110">
            <v>73.576040174999946</v>
          </cell>
          <cell r="BS110">
            <v>247.06857471299986</v>
          </cell>
          <cell r="BT110">
            <v>432.86002422499973</v>
          </cell>
          <cell r="BU110">
            <v>531.58544472799974</v>
          </cell>
          <cell r="BV110">
            <v>617.06762178599979</v>
          </cell>
          <cell r="BW110">
            <v>786.65535818199987</v>
          </cell>
          <cell r="BX110">
            <v>902.04863549599963</v>
          </cell>
          <cell r="BY110">
            <v>1316.3375946569995</v>
          </cell>
          <cell r="BZ110">
            <v>15</v>
          </cell>
          <cell r="CA110">
            <v>5.4</v>
          </cell>
          <cell r="CB110">
            <v>0.54900000000000004</v>
          </cell>
          <cell r="CC110">
            <v>416.75640417499994</v>
          </cell>
          <cell r="CD110">
            <v>20.948999999999998</v>
          </cell>
          <cell r="CE110">
            <v>395.80740417499993</v>
          </cell>
          <cell r="CF110">
            <v>1889.3856707957418</v>
          </cell>
        </row>
        <row r="111">
          <cell r="L111">
            <v>1777.4413401936974</v>
          </cell>
          <cell r="N111">
            <v>1777.4413401936974</v>
          </cell>
          <cell r="Q111">
            <v>204.51268717249002</v>
          </cell>
          <cell r="R111">
            <v>269.37811329502</v>
          </cell>
          <cell r="S111">
            <v>212.30961410553002</v>
          </cell>
          <cell r="T111">
            <v>128.46420516699999</v>
          </cell>
          <cell r="U111">
            <v>397.41227522100002</v>
          </cell>
          <cell r="V111">
            <v>254.80919068600005</v>
          </cell>
          <cell r="W111">
            <v>0</v>
          </cell>
          <cell r="X111">
            <v>0</v>
          </cell>
          <cell r="Y111">
            <v>0</v>
          </cell>
          <cell r="Z111">
            <v>0</v>
          </cell>
          <cell r="AA111">
            <v>1874.3853614200402</v>
          </cell>
          <cell r="AB111">
            <v>1.6516534760263737</v>
          </cell>
          <cell r="AC111" t="str">
            <v xml:space="preserve"> </v>
          </cell>
          <cell r="AD111">
            <v>1.6516534760263737</v>
          </cell>
          <cell r="AE111">
            <v>150</v>
          </cell>
          <cell r="AF111">
            <v>61.715109143801804</v>
          </cell>
          <cell r="AG111">
            <v>155.97091219979001</v>
          </cell>
          <cell r="AH111">
            <v>159.64321621495799</v>
          </cell>
          <cell r="AI111">
            <v>195.95822258717899</v>
          </cell>
          <cell r="AJ111">
            <v>79.668595440180496</v>
          </cell>
          <cell r="AK111">
            <v>385.33588039606599</v>
          </cell>
          <cell r="AL111">
            <v>227.426807743826</v>
          </cell>
          <cell r="AM111">
            <v>141.63770561169801</v>
          </cell>
          <cell r="AN111">
            <v>108.2</v>
          </cell>
          <cell r="AO111">
            <v>56.1</v>
          </cell>
          <cell r="AP111">
            <v>117.80000000000001</v>
          </cell>
          <cell r="AQ111">
            <v>77.984166629198171</v>
          </cell>
          <cell r="AR111">
            <v>48.541774972700011</v>
          </cell>
          <cell r="AS111">
            <v>109.73489708006201</v>
          </cell>
          <cell r="AT111">
            <v>16.351391518351022</v>
          </cell>
          <cell r="AU111">
            <v>48.795609726819492</v>
          </cell>
          <cell r="AV111">
            <v>12.076394824934027</v>
          </cell>
          <cell r="AW111">
            <v>27.382382942174047</v>
          </cell>
          <cell r="AX111">
            <v>-141.63770561169801</v>
          </cell>
          <cell r="AY111">
            <v>407.49927577300002</v>
          </cell>
          <cell r="AZ111">
            <v>612.01196294549004</v>
          </cell>
          <cell r="BA111">
            <v>881.3900762405101</v>
          </cell>
          <cell r="BB111">
            <v>1093.6996903460401</v>
          </cell>
          <cell r="BC111">
            <v>1222.1638955130402</v>
          </cell>
          <cell r="BD111">
            <v>1619.5761707340403</v>
          </cell>
          <cell r="BE111">
            <v>1874.3853614200402</v>
          </cell>
          <cell r="BF111">
            <v>1874.3853614200402</v>
          </cell>
          <cell r="BG111">
            <v>1874.3853614200402</v>
          </cell>
          <cell r="BH111">
            <v>211.71510914380181</v>
          </cell>
          <cell r="BI111">
            <v>367.68602134359185</v>
          </cell>
          <cell r="BJ111">
            <v>527.32923755854983</v>
          </cell>
          <cell r="BK111">
            <v>723.2874601457288</v>
          </cell>
          <cell r="BL111">
            <v>802.95605558590933</v>
          </cell>
          <cell r="BM111">
            <v>1188.2919359819753</v>
          </cell>
          <cell r="BN111">
            <v>1415.7187437258012</v>
          </cell>
          <cell r="BO111">
            <v>1557.3564493374993</v>
          </cell>
          <cell r="BP111">
            <v>1665.5564493374993</v>
          </cell>
          <cell r="BQ111">
            <v>195.78416662919821</v>
          </cell>
          <cell r="BR111">
            <v>244.32594160189819</v>
          </cell>
          <cell r="BS111">
            <v>354.06083868196026</v>
          </cell>
          <cell r="BT111">
            <v>370.41223020031134</v>
          </cell>
          <cell r="BU111">
            <v>419.20783992713086</v>
          </cell>
          <cell r="BV111">
            <v>431.284234752065</v>
          </cell>
          <cell r="BW111">
            <v>458.66661769423899</v>
          </cell>
          <cell r="BX111">
            <v>317.02891208254096</v>
          </cell>
          <cell r="BY111">
            <v>208.82891208254091</v>
          </cell>
          <cell r="BZ111">
            <v>88.558999999999997</v>
          </cell>
          <cell r="CA111">
            <v>68.599999999999994</v>
          </cell>
          <cell r="CB111">
            <v>138.1</v>
          </cell>
          <cell r="CC111">
            <v>612.01196294549004</v>
          </cell>
          <cell r="CD111">
            <v>295.25900000000001</v>
          </cell>
          <cell r="CE111">
            <v>316.75296294549003</v>
          </cell>
          <cell r="CF111">
            <v>107.27969780616</v>
          </cell>
        </row>
        <row r="112">
          <cell r="L112">
            <v>400</v>
          </cell>
          <cell r="N112">
            <v>400</v>
          </cell>
          <cell r="Q112">
            <v>0</v>
          </cell>
          <cell r="R112">
            <v>0</v>
          </cell>
          <cell r="S112">
            <v>0</v>
          </cell>
          <cell r="T112">
            <v>0</v>
          </cell>
          <cell r="U112">
            <v>0</v>
          </cell>
          <cell r="V112">
            <v>0</v>
          </cell>
          <cell r="W112">
            <v>0</v>
          </cell>
          <cell r="X112">
            <v>0</v>
          </cell>
          <cell r="Y112">
            <v>0</v>
          </cell>
          <cell r="Z112">
            <v>0</v>
          </cell>
          <cell r="AA112">
            <v>0</v>
          </cell>
          <cell r="AB112">
            <v>0.37169237345326611</v>
          </cell>
          <cell r="AC112" t="str">
            <v xml:space="preserve"> </v>
          </cell>
          <cell r="AD112">
            <v>0.37169237345326611</v>
          </cell>
          <cell r="AE112">
            <v>0</v>
          </cell>
          <cell r="AF112">
            <v>0</v>
          </cell>
          <cell r="AG112">
            <v>0</v>
          </cell>
          <cell r="AH112">
            <v>300</v>
          </cell>
          <cell r="AI112">
            <v>100</v>
          </cell>
          <cell r="AJ112">
            <v>100</v>
          </cell>
          <cell r="AK112">
            <v>0</v>
          </cell>
          <cell r="AL112">
            <v>0</v>
          </cell>
          <cell r="AM112">
            <v>100</v>
          </cell>
          <cell r="AN112">
            <v>100</v>
          </cell>
          <cell r="AO112">
            <v>100</v>
          </cell>
          <cell r="AP112">
            <v>0</v>
          </cell>
          <cell r="AQ112">
            <v>0</v>
          </cell>
          <cell r="AR112">
            <v>0</v>
          </cell>
          <cell r="AS112">
            <v>-300</v>
          </cell>
          <cell r="AT112">
            <v>-100</v>
          </cell>
          <cell r="AU112">
            <v>-100</v>
          </cell>
          <cell r="AV112">
            <v>0</v>
          </cell>
          <cell r="AW112">
            <v>0</v>
          </cell>
          <cell r="AX112">
            <v>-100</v>
          </cell>
          <cell r="AY112">
            <v>0</v>
          </cell>
          <cell r="AZ112">
            <v>0</v>
          </cell>
          <cell r="BA112">
            <v>0</v>
          </cell>
          <cell r="BB112">
            <v>0</v>
          </cell>
          <cell r="BC112">
            <v>0</v>
          </cell>
          <cell r="BD112">
            <v>0</v>
          </cell>
          <cell r="BE112">
            <v>0</v>
          </cell>
          <cell r="BF112">
            <v>0</v>
          </cell>
          <cell r="BG112">
            <v>0</v>
          </cell>
          <cell r="BH112">
            <v>0</v>
          </cell>
          <cell r="BI112">
            <v>0</v>
          </cell>
          <cell r="BJ112">
            <v>300</v>
          </cell>
          <cell r="BK112">
            <v>400</v>
          </cell>
          <cell r="BL112">
            <v>500</v>
          </cell>
          <cell r="BM112">
            <v>500</v>
          </cell>
          <cell r="BN112">
            <v>500</v>
          </cell>
          <cell r="BO112">
            <v>600</v>
          </cell>
          <cell r="BP112">
            <v>700</v>
          </cell>
          <cell r="BQ112">
            <v>0</v>
          </cell>
          <cell r="BR112">
            <v>0</v>
          </cell>
          <cell r="BS112">
            <v>-300</v>
          </cell>
          <cell r="BT112">
            <v>-400</v>
          </cell>
          <cell r="BU112">
            <v>-500</v>
          </cell>
          <cell r="BV112">
            <v>-500</v>
          </cell>
          <cell r="BW112">
            <v>-500</v>
          </cell>
          <cell r="BX112">
            <v>-600</v>
          </cell>
          <cell r="BY112">
            <v>-700</v>
          </cell>
          <cell r="CC112">
            <v>0</v>
          </cell>
          <cell r="CD112">
            <v>0</v>
          </cell>
          <cell r="CE112">
            <v>0</v>
          </cell>
          <cell r="CF112" t="str">
            <v xml:space="preserve">n.a. </v>
          </cell>
        </row>
        <row r="113">
          <cell r="L113" t="e">
            <v>#REF!</v>
          </cell>
          <cell r="M113" t="e">
            <v>#REF!</v>
          </cell>
          <cell r="N113" t="e">
            <v>#REF!</v>
          </cell>
          <cell r="Q113">
            <v>0</v>
          </cell>
          <cell r="R113">
            <v>0</v>
          </cell>
          <cell r="S113">
            <v>208.57856327699997</v>
          </cell>
          <cell r="T113">
            <v>2.3195410023199998</v>
          </cell>
          <cell r="U113">
            <v>85.030420000000007</v>
          </cell>
          <cell r="V113">
            <v>66.963988000000001</v>
          </cell>
          <cell r="W113">
            <v>7.5399120000000002</v>
          </cell>
          <cell r="X113">
            <v>6.4597169999999995</v>
          </cell>
          <cell r="Y113">
            <v>4.9280130000000009</v>
          </cell>
          <cell r="Z113">
            <v>0.74346800000000002</v>
          </cell>
          <cell r="AA113">
            <v>412.56362227931999</v>
          </cell>
          <cell r="AB113" t="e">
            <v>#REF!</v>
          </cell>
          <cell r="AC113" t="e">
            <v>#REF!</v>
          </cell>
          <cell r="AD113" t="e">
            <v>#REF!</v>
          </cell>
          <cell r="AE113">
            <v>30</v>
          </cell>
          <cell r="AF113">
            <v>0</v>
          </cell>
          <cell r="AG113">
            <v>0</v>
          </cell>
          <cell r="AH113">
            <v>0</v>
          </cell>
          <cell r="AI113">
            <v>62.009239128671091</v>
          </cell>
          <cell r="AJ113">
            <v>148.61161945865189</v>
          </cell>
          <cell r="AK113">
            <v>74.654425599736498</v>
          </cell>
          <cell r="AL113">
            <v>98.310016011817709</v>
          </cell>
          <cell r="AM113">
            <v>4.1504132679958099</v>
          </cell>
          <cell r="AN113">
            <v>33.277195453654002</v>
          </cell>
          <cell r="AO113">
            <v>4.9870910794730197</v>
          </cell>
          <cell r="AP113">
            <v>0</v>
          </cell>
          <cell r="AQ113">
            <v>0</v>
          </cell>
          <cell r="AR113">
            <v>0</v>
          </cell>
          <cell r="AS113">
            <v>0</v>
          </cell>
          <cell r="AT113">
            <v>146.56932414832889</v>
          </cell>
          <cell r="AU113">
            <v>-146.29207845633189</v>
          </cell>
          <cell r="AV113">
            <v>10.375994400263508</v>
          </cell>
          <cell r="AW113">
            <v>-31.346028011817708</v>
          </cell>
          <cell r="AX113">
            <v>3.3894987320041903</v>
          </cell>
          <cell r="AY113">
            <v>30</v>
          </cell>
          <cell r="AZ113">
            <v>30</v>
          </cell>
          <cell r="BA113">
            <v>30</v>
          </cell>
          <cell r="BB113">
            <v>238.57856327699997</v>
          </cell>
          <cell r="BC113">
            <v>240.89810427931997</v>
          </cell>
          <cell r="BD113">
            <v>325.92852427931996</v>
          </cell>
          <cell r="BE113">
            <v>392.89251227931993</v>
          </cell>
          <cell r="BF113">
            <v>400.43242427931995</v>
          </cell>
          <cell r="BG113">
            <v>406.89214127931996</v>
          </cell>
          <cell r="BH113">
            <v>30</v>
          </cell>
          <cell r="BI113">
            <v>30</v>
          </cell>
          <cell r="BJ113">
            <v>30</v>
          </cell>
          <cell r="BK113">
            <v>92.009239128671084</v>
          </cell>
          <cell r="BL113">
            <v>240.62085858732297</v>
          </cell>
          <cell r="BM113">
            <v>315.27528418705947</v>
          </cell>
          <cell r="BN113">
            <v>413.58530019887718</v>
          </cell>
          <cell r="BO113">
            <v>417.73571346687299</v>
          </cell>
          <cell r="BP113">
            <v>451.01290892052702</v>
          </cell>
          <cell r="BQ113">
            <v>0</v>
          </cell>
          <cell r="BR113">
            <v>0</v>
          </cell>
          <cell r="BS113">
            <v>0</v>
          </cell>
          <cell r="BT113">
            <v>146.56932414832889</v>
          </cell>
          <cell r="BU113">
            <v>0.27724569199699545</v>
          </cell>
          <cell r="BV113">
            <v>10.653240092260489</v>
          </cell>
          <cell r="BW113">
            <v>-20.692787919557247</v>
          </cell>
          <cell r="BX113">
            <v>-17.303289187553048</v>
          </cell>
          <cell r="BY113">
            <v>-44.120767641207067</v>
          </cell>
          <cell r="BZ113">
            <v>0</v>
          </cell>
          <cell r="CA113">
            <v>0</v>
          </cell>
          <cell r="CB113">
            <v>53.442999999999998</v>
          </cell>
          <cell r="CC113">
            <v>30</v>
          </cell>
          <cell r="CD113">
            <v>53.442999999999998</v>
          </cell>
          <cell r="CE113">
            <v>-23.442999999999998</v>
          </cell>
          <cell r="CF113">
            <v>-43.865426716314573</v>
          </cell>
        </row>
        <row r="114">
          <cell r="H114" t="str">
            <v>Bonos de Seguridad</v>
          </cell>
          <cell r="L114">
            <v>426.00000000000006</v>
          </cell>
          <cell r="N114">
            <v>426.00000000000006</v>
          </cell>
          <cell r="O114">
            <v>0</v>
          </cell>
          <cell r="P114">
            <v>0</v>
          </cell>
          <cell r="Q114">
            <v>0</v>
          </cell>
          <cell r="R114">
            <v>0</v>
          </cell>
          <cell r="S114">
            <v>208.57856327699997</v>
          </cell>
          <cell r="T114">
            <v>2.3195410023199998</v>
          </cell>
          <cell r="U114">
            <v>85.030420000000007</v>
          </cell>
          <cell r="V114">
            <v>66.963988000000001</v>
          </cell>
          <cell r="W114">
            <v>7.5399120000000002</v>
          </cell>
          <cell r="X114">
            <v>6.4597169999999995</v>
          </cell>
          <cell r="Y114">
            <v>4.9280130000000009</v>
          </cell>
          <cell r="Z114">
            <v>0.74346800000000002</v>
          </cell>
          <cell r="AA114">
            <v>382.56362227931999</v>
          </cell>
          <cell r="AB114">
            <v>0.39585237772772847</v>
          </cell>
          <cell r="AC114" t="str">
            <v xml:space="preserve"> </v>
          </cell>
          <cell r="AD114">
            <v>0.39585237772772847</v>
          </cell>
          <cell r="AE114">
            <v>0</v>
          </cell>
          <cell r="AF114">
            <v>0</v>
          </cell>
          <cell r="AG114">
            <v>0</v>
          </cell>
          <cell r="AH114">
            <v>0</v>
          </cell>
          <cell r="AI114">
            <v>62.009239128671091</v>
          </cell>
          <cell r="AJ114">
            <v>148.61161945865189</v>
          </cell>
          <cell r="AK114">
            <v>74.654425599736498</v>
          </cell>
          <cell r="AL114">
            <v>98.310016011817709</v>
          </cell>
          <cell r="AM114">
            <v>4.1504132679958099</v>
          </cell>
          <cell r="AN114">
            <v>33.277195453654002</v>
          </cell>
          <cell r="AO114">
            <v>4.9870910794730197</v>
          </cell>
          <cell r="AP114">
            <v>0</v>
          </cell>
          <cell r="AQ114">
            <v>0</v>
          </cell>
          <cell r="AR114">
            <v>0</v>
          </cell>
          <cell r="AS114">
            <v>0</v>
          </cell>
          <cell r="AT114">
            <v>146.56932414832889</v>
          </cell>
          <cell r="AU114">
            <v>-146.29207845633189</v>
          </cell>
          <cell r="AV114">
            <v>10.375994400263508</v>
          </cell>
          <cell r="AW114">
            <v>-31.346028011817708</v>
          </cell>
          <cell r="AX114">
            <v>3.3894987320041903</v>
          </cell>
          <cell r="AY114">
            <v>0</v>
          </cell>
          <cell r="AZ114">
            <v>0</v>
          </cell>
          <cell r="BA114">
            <v>0</v>
          </cell>
          <cell r="BB114">
            <v>208.57856327699997</v>
          </cell>
          <cell r="BC114">
            <v>210.89810427931997</v>
          </cell>
          <cell r="BD114">
            <v>295.92852427931996</v>
          </cell>
          <cell r="BE114">
            <v>362.89251227931993</v>
          </cell>
          <cell r="BF114">
            <v>370.43242427931995</v>
          </cell>
          <cell r="BG114">
            <v>376.89214127931996</v>
          </cell>
          <cell r="BH114">
            <v>0</v>
          </cell>
          <cell r="BI114">
            <v>0</v>
          </cell>
          <cell r="BJ114">
            <v>0</v>
          </cell>
          <cell r="BK114">
            <v>62.009239128671091</v>
          </cell>
          <cell r="BL114">
            <v>210.62085858732297</v>
          </cell>
          <cell r="BM114">
            <v>285.27528418705947</v>
          </cell>
          <cell r="BN114">
            <v>383.58530019887718</v>
          </cell>
          <cell r="BO114">
            <v>387.73571346687299</v>
          </cell>
          <cell r="BP114">
            <v>421.01290892052702</v>
          </cell>
          <cell r="BQ114">
            <v>0</v>
          </cell>
          <cell r="BR114">
            <v>0</v>
          </cell>
          <cell r="BS114">
            <v>0</v>
          </cell>
          <cell r="BT114">
            <v>146.56932414832889</v>
          </cell>
          <cell r="BU114">
            <v>0.27724569199699545</v>
          </cell>
          <cell r="BV114">
            <v>10.653240092260489</v>
          </cell>
          <cell r="BW114">
            <v>-20.692787919557247</v>
          </cell>
          <cell r="BX114">
            <v>-17.303289187553048</v>
          </cell>
          <cell r="BY114">
            <v>-44.120767641207067</v>
          </cell>
          <cell r="BZ114">
            <v>0</v>
          </cell>
          <cell r="CC114">
            <v>0</v>
          </cell>
          <cell r="CD114">
            <v>0</v>
          </cell>
          <cell r="CE114">
            <v>0</v>
          </cell>
          <cell r="CF114" t="str">
            <v xml:space="preserve">n.a. </v>
          </cell>
        </row>
        <row r="115">
          <cell r="H115" t="str">
            <v>Fondo de Pensiones Caja Agraria</v>
          </cell>
          <cell r="M115">
            <v>48</v>
          </cell>
          <cell r="N115">
            <v>48</v>
          </cell>
          <cell r="O115">
            <v>0</v>
          </cell>
          <cell r="P115">
            <v>0</v>
          </cell>
          <cell r="Q115">
            <v>0</v>
          </cell>
          <cell r="R115">
            <v>0</v>
          </cell>
          <cell r="S115">
            <v>0</v>
          </cell>
          <cell r="T115">
            <v>0</v>
          </cell>
          <cell r="U115">
            <v>0</v>
          </cell>
          <cell r="V115">
            <v>0</v>
          </cell>
          <cell r="W115">
            <v>0</v>
          </cell>
          <cell r="X115">
            <v>0</v>
          </cell>
          <cell r="Y115">
            <v>0</v>
          </cell>
          <cell r="Z115">
            <v>0</v>
          </cell>
          <cell r="AA115">
            <v>0</v>
          </cell>
          <cell r="AB115" t="str">
            <v xml:space="preserve"> </v>
          </cell>
          <cell r="AC115">
            <v>4.460308481439193E-2</v>
          </cell>
          <cell r="AD115">
            <v>4.460308481439193E-2</v>
          </cell>
          <cell r="AP115">
            <v>0</v>
          </cell>
          <cell r="AQ115">
            <v>0</v>
          </cell>
          <cell r="AR115">
            <v>0</v>
          </cell>
          <cell r="AS115">
            <v>0</v>
          </cell>
          <cell r="AT115">
            <v>0</v>
          </cell>
          <cell r="AU115">
            <v>0</v>
          </cell>
          <cell r="AV115">
            <v>0</v>
          </cell>
          <cell r="AW115">
            <v>0</v>
          </cell>
          <cell r="AX115">
            <v>0</v>
          </cell>
          <cell r="AY115">
            <v>0</v>
          </cell>
          <cell r="AZ115">
            <v>0</v>
          </cell>
          <cell r="BA115">
            <v>0</v>
          </cell>
          <cell r="BB115">
            <v>0</v>
          </cell>
          <cell r="BC115">
            <v>0</v>
          </cell>
          <cell r="BD115">
            <v>0</v>
          </cell>
          <cell r="BE115">
            <v>0</v>
          </cell>
          <cell r="BF115">
            <v>0</v>
          </cell>
          <cell r="BG115">
            <v>0</v>
          </cell>
          <cell r="BH115">
            <v>0</v>
          </cell>
          <cell r="BI115">
            <v>0</v>
          </cell>
          <cell r="BJ115">
            <v>0</v>
          </cell>
          <cell r="BK115">
            <v>0</v>
          </cell>
          <cell r="BL115">
            <v>0</v>
          </cell>
          <cell r="BM115">
            <v>0</v>
          </cell>
          <cell r="BN115">
            <v>0</v>
          </cell>
          <cell r="BO115">
            <v>0</v>
          </cell>
          <cell r="BP115">
            <v>0</v>
          </cell>
          <cell r="BQ115">
            <v>0</v>
          </cell>
          <cell r="BR115">
            <v>0</v>
          </cell>
          <cell r="BS115">
            <v>0</v>
          </cell>
          <cell r="BT115">
            <v>0</v>
          </cell>
          <cell r="BU115">
            <v>0</v>
          </cell>
          <cell r="BV115">
            <v>0</v>
          </cell>
          <cell r="BW115">
            <v>0</v>
          </cell>
          <cell r="BX115">
            <v>0</v>
          </cell>
          <cell r="BY115">
            <v>0</v>
          </cell>
          <cell r="BZ115">
            <v>0</v>
          </cell>
          <cell r="CA115">
            <v>0</v>
          </cell>
          <cell r="CB115">
            <v>53.442999999999998</v>
          </cell>
          <cell r="CC115">
            <v>0</v>
          </cell>
          <cell r="CD115">
            <v>53.442999999999998</v>
          </cell>
          <cell r="CE115">
            <v>-53.442999999999998</v>
          </cell>
          <cell r="CF115">
            <v>-100</v>
          </cell>
        </row>
        <row r="116">
          <cell r="H116" t="str">
            <v>Fondo de Solidaridad Agropecuario</v>
          </cell>
          <cell r="M116">
            <v>105</v>
          </cell>
          <cell r="N116">
            <v>105</v>
          </cell>
          <cell r="O116">
            <v>30</v>
          </cell>
          <cell r="P116">
            <v>0</v>
          </cell>
          <cell r="Q116">
            <v>0</v>
          </cell>
          <cell r="R116">
            <v>0</v>
          </cell>
          <cell r="S116">
            <v>0</v>
          </cell>
          <cell r="T116">
            <v>0</v>
          </cell>
          <cell r="U116">
            <v>0</v>
          </cell>
          <cell r="V116">
            <v>0</v>
          </cell>
          <cell r="W116">
            <v>0</v>
          </cell>
          <cell r="X116">
            <v>0</v>
          </cell>
          <cell r="Y116">
            <v>0</v>
          </cell>
          <cell r="Z116">
            <v>0</v>
          </cell>
          <cell r="AA116">
            <v>30</v>
          </cell>
          <cell r="AB116" t="str">
            <v xml:space="preserve"> </v>
          </cell>
          <cell r="AC116">
            <v>9.7569248031482342E-2</v>
          </cell>
          <cell r="AD116">
            <v>9.7569248031482342E-2</v>
          </cell>
          <cell r="AE116">
            <v>30</v>
          </cell>
          <cell r="AP116">
            <v>0</v>
          </cell>
          <cell r="AQ116">
            <v>0</v>
          </cell>
          <cell r="AR116">
            <v>0</v>
          </cell>
          <cell r="AS116">
            <v>0</v>
          </cell>
          <cell r="AT116">
            <v>0</v>
          </cell>
          <cell r="AU116">
            <v>0</v>
          </cell>
          <cell r="AV116">
            <v>0</v>
          </cell>
          <cell r="AW116">
            <v>0</v>
          </cell>
          <cell r="AX116">
            <v>0</v>
          </cell>
          <cell r="AY116">
            <v>30</v>
          </cell>
          <cell r="AZ116">
            <v>30</v>
          </cell>
          <cell r="BA116">
            <v>30</v>
          </cell>
          <cell r="BB116">
            <v>30</v>
          </cell>
          <cell r="BC116">
            <v>30</v>
          </cell>
          <cell r="BD116">
            <v>30</v>
          </cell>
          <cell r="BE116">
            <v>30</v>
          </cell>
          <cell r="BF116">
            <v>30</v>
          </cell>
          <cell r="BG116">
            <v>30</v>
          </cell>
          <cell r="BH116">
            <v>30</v>
          </cell>
          <cell r="BI116">
            <v>30</v>
          </cell>
          <cell r="BJ116">
            <v>30</v>
          </cell>
          <cell r="BK116">
            <v>30</v>
          </cell>
          <cell r="BL116">
            <v>30</v>
          </cell>
          <cell r="BM116">
            <v>30</v>
          </cell>
          <cell r="BN116">
            <v>30</v>
          </cell>
          <cell r="BO116">
            <v>30</v>
          </cell>
          <cell r="BP116">
            <v>30</v>
          </cell>
          <cell r="BQ116">
            <v>0</v>
          </cell>
          <cell r="BR116">
            <v>0</v>
          </cell>
          <cell r="BS116">
            <v>0</v>
          </cell>
          <cell r="BT116">
            <v>0</v>
          </cell>
          <cell r="BU116">
            <v>0</v>
          </cell>
          <cell r="BV116">
            <v>0</v>
          </cell>
          <cell r="BW116">
            <v>0</v>
          </cell>
          <cell r="BX116">
            <v>0</v>
          </cell>
          <cell r="BY116">
            <v>0</v>
          </cell>
          <cell r="CC116">
            <v>30</v>
          </cell>
          <cell r="CD116">
            <v>0</v>
          </cell>
          <cell r="CE116">
            <v>30</v>
          </cell>
          <cell r="CF116" t="str">
            <v xml:space="preserve">n.a. </v>
          </cell>
        </row>
        <row r="117">
          <cell r="L117">
            <v>3390.7645173871006</v>
          </cell>
          <cell r="M117">
            <v>48</v>
          </cell>
          <cell r="N117">
            <v>3438.7645173871006</v>
          </cell>
          <cell r="Q117">
            <v>256.43030970000001</v>
          </cell>
          <cell r="R117">
            <v>449.02652563316997</v>
          </cell>
          <cell r="S117">
            <v>274.88899371474997</v>
          </cell>
          <cell r="T117">
            <v>147.26920567100001</v>
          </cell>
          <cell r="U117">
            <v>524.38046999999995</v>
          </cell>
          <cell r="V117">
            <v>271.66789339477998</v>
          </cell>
          <cell r="W117">
            <v>512.99476235101008</v>
          </cell>
          <cell r="X117">
            <v>57.724899999999998</v>
          </cell>
          <cell r="Y117">
            <v>85.553600000000003</v>
          </cell>
          <cell r="Z117">
            <v>352.20499999999998</v>
          </cell>
          <cell r="AA117">
            <v>3141.0388335647103</v>
          </cell>
          <cell r="AB117">
            <v>3.150803278221824</v>
          </cell>
          <cell r="AC117">
            <v>4.460308481439193E-2</v>
          </cell>
          <cell r="AD117">
            <v>3.1954063630362164</v>
          </cell>
          <cell r="AE117">
            <v>139.30530849418165</v>
          </cell>
          <cell r="AF117">
            <v>63.540300000000002</v>
          </cell>
          <cell r="AG117">
            <v>235.26891249119799</v>
          </cell>
          <cell r="AH117">
            <v>419.65271282646</v>
          </cell>
          <cell r="AI117">
            <v>303.69064399327402</v>
          </cell>
          <cell r="AJ117">
            <v>165.856703213</v>
          </cell>
          <cell r="AK117">
            <v>596.91329012715403</v>
          </cell>
          <cell r="AL117">
            <v>539.53678949699997</v>
          </cell>
          <cell r="AM117">
            <v>581.07928970912894</v>
          </cell>
          <cell r="AN117">
            <v>45.112831234860003</v>
          </cell>
          <cell r="AO117">
            <v>66.128830429649099</v>
          </cell>
          <cell r="AP117">
            <v>14.975498205818354</v>
          </cell>
          <cell r="AQ117">
            <v>-8.9239336000000051</v>
          </cell>
          <cell r="AR117">
            <v>21.161397208802015</v>
          </cell>
          <cell r="AS117">
            <v>29.373812806709964</v>
          </cell>
          <cell r="AT117">
            <v>-28.80165027852405</v>
          </cell>
          <cell r="AU117">
            <v>-18.587497541999994</v>
          </cell>
          <cell r="AV117">
            <v>-72.532820127154082</v>
          </cell>
          <cell r="AW117">
            <v>-267.86889610221999</v>
          </cell>
          <cell r="AX117">
            <v>-68.084527358118862</v>
          </cell>
          <cell r="AY117">
            <v>208.8971731</v>
          </cell>
          <cell r="AZ117">
            <v>465.32748279999998</v>
          </cell>
          <cell r="BA117">
            <v>914.35400843316995</v>
          </cell>
          <cell r="BB117">
            <v>1189.2430021479199</v>
          </cell>
          <cell r="BC117">
            <v>1336.5122078189199</v>
          </cell>
          <cell r="BD117">
            <v>1860.8926778189198</v>
          </cell>
          <cell r="BE117">
            <v>2132.5605712136999</v>
          </cell>
          <cell r="BF117">
            <v>2645.5553335647101</v>
          </cell>
          <cell r="BG117">
            <v>2703.2802335647102</v>
          </cell>
          <cell r="BH117">
            <v>202.84560849418165</v>
          </cell>
          <cell r="BI117">
            <v>438.11452098537961</v>
          </cell>
          <cell r="BJ117">
            <v>857.76723381183956</v>
          </cell>
          <cell r="BK117">
            <v>1161.4578778051136</v>
          </cell>
          <cell r="BL117">
            <v>1327.3145810181136</v>
          </cell>
          <cell r="BM117">
            <v>2074.2278711452677</v>
          </cell>
          <cell r="BN117">
            <v>2463.7646606422677</v>
          </cell>
          <cell r="BO117">
            <v>3044.8439503513964</v>
          </cell>
          <cell r="BP117">
            <v>3089.9567815862565</v>
          </cell>
          <cell r="BQ117">
            <v>6.0515646058183563</v>
          </cell>
          <cell r="BR117">
            <v>27.212961814620371</v>
          </cell>
          <cell r="BS117">
            <v>56.586774621330392</v>
          </cell>
          <cell r="BT117">
            <v>27.785124342806284</v>
          </cell>
          <cell r="BU117">
            <v>9.1976268008063471</v>
          </cell>
          <cell r="BV117">
            <v>-213.33519332634796</v>
          </cell>
          <cell r="BW117">
            <v>-331.20408942856784</v>
          </cell>
          <cell r="BX117">
            <v>-399.28861678668636</v>
          </cell>
          <cell r="BY117">
            <v>-386.6765480215463</v>
          </cell>
          <cell r="BZ117">
            <v>56.326999999999998</v>
          </cell>
          <cell r="CA117">
            <v>385.8186</v>
          </cell>
          <cell r="CB117">
            <v>208.29500000000002</v>
          </cell>
          <cell r="CC117">
            <v>465.32748279999998</v>
          </cell>
          <cell r="CD117">
            <v>650.44060000000002</v>
          </cell>
          <cell r="CE117">
            <v>-185.11311720000003</v>
          </cell>
          <cell r="CF117">
            <v>-28.459649843506085</v>
          </cell>
        </row>
        <row r="118">
          <cell r="G118" t="str">
            <v>TESORERIA TES B</v>
          </cell>
          <cell r="L118">
            <v>3111.1993576444547</v>
          </cell>
          <cell r="N118">
            <v>3111.1993576444547</v>
          </cell>
          <cell r="O118">
            <v>154.2808067</v>
          </cell>
          <cell r="P118">
            <v>54.616366399999997</v>
          </cell>
          <cell r="Q118">
            <v>256.43030970000001</v>
          </cell>
          <cell r="R118">
            <v>449.02652563316997</v>
          </cell>
          <cell r="S118">
            <v>274.88899371474997</v>
          </cell>
          <cell r="T118">
            <v>147.26920567100001</v>
          </cell>
          <cell r="U118">
            <v>524.38046999999995</v>
          </cell>
          <cell r="V118">
            <v>271.66789339477998</v>
          </cell>
          <cell r="W118">
            <v>512.99476235101008</v>
          </cell>
          <cell r="X118">
            <v>57.724899999999998</v>
          </cell>
          <cell r="Y118">
            <v>85.553600000000003</v>
          </cell>
          <cell r="Z118">
            <v>352.20499999999998</v>
          </cell>
          <cell r="AA118">
            <v>3141.0388335647103</v>
          </cell>
          <cell r="AB118">
            <v>2.8910226838228605</v>
          </cell>
          <cell r="AC118" t="str">
            <v xml:space="preserve"> </v>
          </cell>
          <cell r="AD118">
            <v>2.8910226838228605</v>
          </cell>
          <cell r="AE118">
            <v>139.30530849418165</v>
          </cell>
          <cell r="AF118">
            <v>63.540300000000002</v>
          </cell>
          <cell r="AG118">
            <v>235.26891249119799</v>
          </cell>
          <cell r="AH118">
            <v>419.65271282646</v>
          </cell>
          <cell r="AI118">
            <v>303.69064399327402</v>
          </cell>
          <cell r="AJ118">
            <v>165.856703213</v>
          </cell>
          <cell r="AK118">
            <v>446.91329012715403</v>
          </cell>
          <cell r="AL118">
            <v>439.53678949699997</v>
          </cell>
          <cell r="AM118">
            <v>581.07928970912894</v>
          </cell>
          <cell r="AN118">
            <v>45.112831234860003</v>
          </cell>
          <cell r="AO118">
            <v>66.128830429649099</v>
          </cell>
          <cell r="AP118">
            <v>14.975498205818354</v>
          </cell>
          <cell r="AQ118">
            <v>-8.9239336000000051</v>
          </cell>
          <cell r="AR118">
            <v>21.161397208802015</v>
          </cell>
          <cell r="AS118">
            <v>29.373812806709964</v>
          </cell>
          <cell r="AT118">
            <v>-28.80165027852405</v>
          </cell>
          <cell r="AU118">
            <v>-18.587497541999994</v>
          </cell>
          <cell r="AV118">
            <v>77.467179872845918</v>
          </cell>
          <cell r="AW118">
            <v>-167.86889610221999</v>
          </cell>
          <cell r="AX118">
            <v>-68.084527358118862</v>
          </cell>
          <cell r="AY118">
            <v>208.8971731</v>
          </cell>
          <cell r="AZ118">
            <v>465.32748279999998</v>
          </cell>
          <cell r="BA118">
            <v>914.35400843316995</v>
          </cell>
          <cell r="BB118">
            <v>1189.2430021479199</v>
          </cell>
          <cell r="BC118">
            <v>1336.5122078189199</v>
          </cell>
          <cell r="BD118">
            <v>1860.8926778189198</v>
          </cell>
          <cell r="BE118">
            <v>2132.5605712136999</v>
          </cell>
          <cell r="BF118">
            <v>2645.5553335647101</v>
          </cell>
          <cell r="BG118">
            <v>2703.2802335647102</v>
          </cell>
          <cell r="BH118">
            <v>202.84560849418165</v>
          </cell>
          <cell r="BI118">
            <v>438.11452098537961</v>
          </cell>
          <cell r="BJ118">
            <v>857.76723381183956</v>
          </cell>
          <cell r="BK118">
            <v>1161.4578778051136</v>
          </cell>
          <cell r="BL118">
            <v>1327.3145810181136</v>
          </cell>
          <cell r="BM118">
            <v>1774.2278711452677</v>
          </cell>
          <cell r="BN118">
            <v>2213.7646606422677</v>
          </cell>
          <cell r="BO118">
            <v>2794.8439503513964</v>
          </cell>
          <cell r="BP118">
            <v>2839.9567815862565</v>
          </cell>
          <cell r="BQ118">
            <v>6.0515646058183563</v>
          </cell>
          <cell r="BR118">
            <v>27.212961814620371</v>
          </cell>
          <cell r="BS118">
            <v>56.586774621330392</v>
          </cell>
          <cell r="BT118">
            <v>27.785124342806284</v>
          </cell>
          <cell r="BU118">
            <v>9.1976268008063471</v>
          </cell>
          <cell r="BV118">
            <v>86.664806673652038</v>
          </cell>
          <cell r="BW118">
            <v>-81.204089428567841</v>
          </cell>
          <cell r="BX118">
            <v>-149.28861678668636</v>
          </cell>
          <cell r="BY118">
            <v>-136.6765480215463</v>
          </cell>
          <cell r="BZ118">
            <v>56.326999999999998</v>
          </cell>
          <cell r="CA118">
            <v>385.8186</v>
          </cell>
          <cell r="CB118">
            <v>154.846</v>
          </cell>
          <cell r="CC118">
            <v>465.32748279999998</v>
          </cell>
          <cell r="CD118">
            <v>596.99160000000006</v>
          </cell>
          <cell r="CE118">
            <v>-131.66411720000008</v>
          </cell>
          <cell r="CF118">
            <v>-22.054601304272971</v>
          </cell>
        </row>
        <row r="119">
          <cell r="G119" t="str">
            <v>OTROS</v>
          </cell>
          <cell r="L119">
            <v>0</v>
          </cell>
          <cell r="M119">
            <v>48</v>
          </cell>
          <cell r="N119">
            <v>48</v>
          </cell>
          <cell r="O119">
            <v>0</v>
          </cell>
          <cell r="P119">
            <v>0</v>
          </cell>
          <cell r="Q119">
            <v>0</v>
          </cell>
          <cell r="R119">
            <v>0</v>
          </cell>
          <cell r="S119">
            <v>0</v>
          </cell>
          <cell r="T119">
            <v>0</v>
          </cell>
          <cell r="U119">
            <v>0</v>
          </cell>
          <cell r="V119">
            <v>0</v>
          </cell>
          <cell r="W119">
            <v>0</v>
          </cell>
          <cell r="X119">
            <v>0</v>
          </cell>
          <cell r="Y119">
            <v>0</v>
          </cell>
          <cell r="Z119">
            <v>0</v>
          </cell>
          <cell r="AA119">
            <v>0</v>
          </cell>
          <cell r="AB119" t="str">
            <v xml:space="preserve"> </v>
          </cell>
          <cell r="AC119">
            <v>4.460308481439193E-2</v>
          </cell>
          <cell r="AD119">
            <v>4.460308481439193E-2</v>
          </cell>
          <cell r="AE119">
            <v>0</v>
          </cell>
          <cell r="AF119">
            <v>0</v>
          </cell>
          <cell r="AG119">
            <v>0</v>
          </cell>
          <cell r="AH119">
            <v>0</v>
          </cell>
          <cell r="AI119">
            <v>0</v>
          </cell>
          <cell r="AJ119">
            <v>0</v>
          </cell>
          <cell r="AK119">
            <v>150</v>
          </cell>
          <cell r="AL119">
            <v>100</v>
          </cell>
          <cell r="AM119">
            <v>0</v>
          </cell>
          <cell r="AN119">
            <v>0</v>
          </cell>
          <cell r="AO119">
            <v>0</v>
          </cell>
          <cell r="AP119">
            <v>0</v>
          </cell>
          <cell r="AQ119">
            <v>0</v>
          </cell>
          <cell r="AR119">
            <v>0</v>
          </cell>
          <cell r="AS119">
            <v>0</v>
          </cell>
          <cell r="AT119">
            <v>0</v>
          </cell>
          <cell r="AU119">
            <v>0</v>
          </cell>
          <cell r="AV119">
            <v>-150</v>
          </cell>
          <cell r="AW119">
            <v>-100</v>
          </cell>
          <cell r="AX119">
            <v>0</v>
          </cell>
          <cell r="AY119">
            <v>0</v>
          </cell>
          <cell r="AZ119">
            <v>0</v>
          </cell>
          <cell r="BA119">
            <v>0</v>
          </cell>
          <cell r="BB119">
            <v>0</v>
          </cell>
          <cell r="BC119">
            <v>0</v>
          </cell>
          <cell r="BD119">
            <v>0</v>
          </cell>
          <cell r="BE119">
            <v>0</v>
          </cell>
          <cell r="BF119">
            <v>0</v>
          </cell>
          <cell r="BG119">
            <v>0</v>
          </cell>
          <cell r="BH119">
            <v>0</v>
          </cell>
          <cell r="BI119">
            <v>0</v>
          </cell>
          <cell r="BJ119">
            <v>0</v>
          </cell>
          <cell r="BK119">
            <v>0</v>
          </cell>
          <cell r="BL119">
            <v>0</v>
          </cell>
          <cell r="BM119">
            <v>300</v>
          </cell>
          <cell r="BN119">
            <v>250</v>
          </cell>
          <cell r="BO119">
            <v>250</v>
          </cell>
          <cell r="BP119">
            <v>250</v>
          </cell>
          <cell r="BQ119">
            <v>0</v>
          </cell>
          <cell r="BR119">
            <v>0</v>
          </cell>
          <cell r="BS119">
            <v>0</v>
          </cell>
          <cell r="BT119">
            <v>0</v>
          </cell>
          <cell r="BU119">
            <v>0</v>
          </cell>
          <cell r="BV119">
            <v>-300</v>
          </cell>
          <cell r="BW119">
            <v>-250</v>
          </cell>
          <cell r="BX119">
            <v>-250</v>
          </cell>
          <cell r="BY119">
            <v>-250</v>
          </cell>
          <cell r="BZ119">
            <v>0</v>
          </cell>
          <cell r="CA119">
            <v>0</v>
          </cell>
          <cell r="CB119">
            <v>53.448999999999998</v>
          </cell>
          <cell r="CC119">
            <v>0</v>
          </cell>
          <cell r="CD119">
            <v>53.448999999999998</v>
          </cell>
          <cell r="CE119">
            <v>-53.448999999999998</v>
          </cell>
          <cell r="CF119">
            <v>-100</v>
          </cell>
        </row>
        <row r="120">
          <cell r="H120" t="str">
            <v>Caja Agraria pagares</v>
          </cell>
          <cell r="M120">
            <v>48</v>
          </cell>
          <cell r="N120">
            <v>48</v>
          </cell>
          <cell r="O120">
            <v>0</v>
          </cell>
          <cell r="P120">
            <v>0</v>
          </cell>
          <cell r="Q120">
            <v>0</v>
          </cell>
          <cell r="R120">
            <v>0</v>
          </cell>
          <cell r="S120">
            <v>0</v>
          </cell>
          <cell r="T120">
            <v>0</v>
          </cell>
          <cell r="U120">
            <v>0</v>
          </cell>
          <cell r="V120">
            <v>0</v>
          </cell>
          <cell r="W120">
            <v>0</v>
          </cell>
          <cell r="X120">
            <v>0</v>
          </cell>
          <cell r="Y120">
            <v>0</v>
          </cell>
          <cell r="Z120">
            <v>0</v>
          </cell>
          <cell r="AA120">
            <v>0</v>
          </cell>
          <cell r="AB120" t="str">
            <v xml:space="preserve"> </v>
          </cell>
          <cell r="AC120">
            <v>4.460308481439193E-2</v>
          </cell>
          <cell r="AD120">
            <v>4.460308481439193E-2</v>
          </cell>
          <cell r="AP120">
            <v>0</v>
          </cell>
          <cell r="AQ120">
            <v>0</v>
          </cell>
          <cell r="AR120">
            <v>0</v>
          </cell>
          <cell r="AS120">
            <v>0</v>
          </cell>
          <cell r="AT120">
            <v>0</v>
          </cell>
          <cell r="AU120">
            <v>0</v>
          </cell>
          <cell r="AV120">
            <v>0</v>
          </cell>
          <cell r="AW120">
            <v>0</v>
          </cell>
          <cell r="AX120">
            <v>0</v>
          </cell>
          <cell r="AY120">
            <v>0</v>
          </cell>
          <cell r="AZ120">
            <v>0</v>
          </cell>
          <cell r="BA120">
            <v>0</v>
          </cell>
          <cell r="BB120">
            <v>0</v>
          </cell>
          <cell r="BC120">
            <v>0</v>
          </cell>
          <cell r="BD120">
            <v>0</v>
          </cell>
          <cell r="BE120">
            <v>0</v>
          </cell>
          <cell r="BF120">
            <v>0</v>
          </cell>
          <cell r="BG120">
            <v>0</v>
          </cell>
          <cell r="BH120">
            <v>0</v>
          </cell>
          <cell r="BI120">
            <v>0</v>
          </cell>
          <cell r="BJ120">
            <v>0</v>
          </cell>
          <cell r="BK120">
            <v>0</v>
          </cell>
          <cell r="BL120">
            <v>0</v>
          </cell>
          <cell r="BM120">
            <v>0</v>
          </cell>
          <cell r="BN120">
            <v>0</v>
          </cell>
          <cell r="BO120">
            <v>0</v>
          </cell>
          <cell r="BP120">
            <v>0</v>
          </cell>
          <cell r="BQ120">
            <v>0</v>
          </cell>
          <cell r="BR120">
            <v>0</v>
          </cell>
          <cell r="BS120">
            <v>0</v>
          </cell>
          <cell r="BT120">
            <v>0</v>
          </cell>
          <cell r="BU120">
            <v>0</v>
          </cell>
          <cell r="BV120">
            <v>0</v>
          </cell>
          <cell r="BW120">
            <v>0</v>
          </cell>
          <cell r="BX120">
            <v>0</v>
          </cell>
          <cell r="BY120">
            <v>0</v>
          </cell>
          <cell r="BZ120">
            <v>0</v>
          </cell>
          <cell r="CA120">
            <v>0</v>
          </cell>
          <cell r="CB120">
            <v>53.448999999999998</v>
          </cell>
          <cell r="CC120">
            <v>0</v>
          </cell>
          <cell r="CD120">
            <v>53.448999999999998</v>
          </cell>
          <cell r="CE120">
            <v>-53.448999999999998</v>
          </cell>
          <cell r="CF120">
            <v>-100</v>
          </cell>
        </row>
        <row r="121">
          <cell r="H121" t="str">
            <v>Otra Deuda Interna</v>
          </cell>
          <cell r="N121">
            <v>0</v>
          </cell>
          <cell r="O121">
            <v>0</v>
          </cell>
          <cell r="P121">
            <v>0</v>
          </cell>
          <cell r="Q121">
            <v>0</v>
          </cell>
          <cell r="R121">
            <v>0</v>
          </cell>
          <cell r="S121">
            <v>0</v>
          </cell>
          <cell r="T121">
            <v>0</v>
          </cell>
          <cell r="U121">
            <v>0</v>
          </cell>
          <cell r="V121">
            <v>0</v>
          </cell>
          <cell r="W121">
            <v>0</v>
          </cell>
          <cell r="X121">
            <v>0</v>
          </cell>
          <cell r="Y121">
            <v>0</v>
          </cell>
          <cell r="Z121">
            <v>0</v>
          </cell>
          <cell r="AA121">
            <v>0</v>
          </cell>
          <cell r="AB121" t="str">
            <v xml:space="preserve"> </v>
          </cell>
          <cell r="AC121" t="str">
            <v xml:space="preserve"> </v>
          </cell>
          <cell r="AD121" t="str">
            <v xml:space="preserve"> </v>
          </cell>
          <cell r="AK121">
            <v>150</v>
          </cell>
          <cell r="AL121">
            <v>100</v>
          </cell>
          <cell r="AM121">
            <v>0</v>
          </cell>
          <cell r="AN121">
            <v>0</v>
          </cell>
          <cell r="AO121">
            <v>0</v>
          </cell>
          <cell r="AP121">
            <v>0</v>
          </cell>
          <cell r="AQ121">
            <v>0</v>
          </cell>
          <cell r="AR121">
            <v>0</v>
          </cell>
          <cell r="AS121">
            <v>0</v>
          </cell>
          <cell r="AT121">
            <v>0</v>
          </cell>
          <cell r="AU121">
            <v>0</v>
          </cell>
          <cell r="AV121">
            <v>-150</v>
          </cell>
          <cell r="AW121">
            <v>-100</v>
          </cell>
          <cell r="AX121">
            <v>0</v>
          </cell>
          <cell r="AY121">
            <v>0</v>
          </cell>
          <cell r="AZ121">
            <v>0</v>
          </cell>
          <cell r="BA121">
            <v>0</v>
          </cell>
          <cell r="BB121">
            <v>0</v>
          </cell>
          <cell r="BC121">
            <v>0</v>
          </cell>
          <cell r="BD121">
            <v>0</v>
          </cell>
          <cell r="BE121">
            <v>0</v>
          </cell>
          <cell r="BF121">
            <v>0</v>
          </cell>
          <cell r="BG121">
            <v>0</v>
          </cell>
          <cell r="BH121">
            <v>0</v>
          </cell>
          <cell r="BI121">
            <v>0</v>
          </cell>
          <cell r="BJ121">
            <v>0</v>
          </cell>
          <cell r="BK121">
            <v>0</v>
          </cell>
          <cell r="BL121">
            <v>0</v>
          </cell>
          <cell r="BM121">
            <v>150</v>
          </cell>
          <cell r="BN121">
            <v>250</v>
          </cell>
          <cell r="BO121">
            <v>250</v>
          </cell>
          <cell r="BP121">
            <v>250</v>
          </cell>
          <cell r="BQ121">
            <v>0</v>
          </cell>
          <cell r="BR121">
            <v>0</v>
          </cell>
          <cell r="BS121">
            <v>0</v>
          </cell>
          <cell r="BT121">
            <v>0</v>
          </cell>
          <cell r="BU121">
            <v>0</v>
          </cell>
          <cell r="BV121">
            <v>-150</v>
          </cell>
          <cell r="BW121">
            <v>-250</v>
          </cell>
          <cell r="BX121">
            <v>-250</v>
          </cell>
          <cell r="BY121">
            <v>-250</v>
          </cell>
          <cell r="CC121">
            <v>0</v>
          </cell>
          <cell r="CD121">
            <v>0</v>
          </cell>
          <cell r="CE121">
            <v>0</v>
          </cell>
          <cell r="CF121" t="str">
            <v xml:space="preserve">n.a. </v>
          </cell>
        </row>
        <row r="122">
          <cell r="G122" t="str">
            <v>Mas Bonos Ley 55/85 y otros</v>
          </cell>
          <cell r="L122">
            <v>279.56515974264568</v>
          </cell>
          <cell r="N122">
            <v>279.56515974264568</v>
          </cell>
          <cell r="AA122">
            <v>0</v>
          </cell>
          <cell r="AB122">
            <v>0.25978059439896362</v>
          </cell>
          <cell r="AC122" t="str">
            <v xml:space="preserve"> </v>
          </cell>
          <cell r="AD122">
            <v>0.25978059439896362</v>
          </cell>
          <cell r="AP122">
            <v>0</v>
          </cell>
          <cell r="AQ122">
            <v>0</v>
          </cell>
          <cell r="AR122">
            <v>0</v>
          </cell>
          <cell r="AS122">
            <v>0</v>
          </cell>
          <cell r="AT122">
            <v>0</v>
          </cell>
          <cell r="AU122">
            <v>0</v>
          </cell>
          <cell r="AV122">
            <v>0</v>
          </cell>
          <cell r="AW122">
            <v>0</v>
          </cell>
          <cell r="AX122">
            <v>0</v>
          </cell>
          <cell r="AY122">
            <v>0</v>
          </cell>
          <cell r="AZ122">
            <v>0</v>
          </cell>
          <cell r="BA122">
            <v>0</v>
          </cell>
          <cell r="BB122">
            <v>0</v>
          </cell>
          <cell r="BC122">
            <v>0</v>
          </cell>
          <cell r="BD122">
            <v>0</v>
          </cell>
          <cell r="BE122">
            <v>0</v>
          </cell>
          <cell r="BF122">
            <v>0</v>
          </cell>
          <cell r="BG122">
            <v>0</v>
          </cell>
          <cell r="BH122">
            <v>0</v>
          </cell>
          <cell r="BI122">
            <v>0</v>
          </cell>
          <cell r="BJ122">
            <v>0</v>
          </cell>
          <cell r="BK122">
            <v>0</v>
          </cell>
          <cell r="BL122">
            <v>0</v>
          </cell>
          <cell r="BM122">
            <v>0</v>
          </cell>
          <cell r="BN122">
            <v>0</v>
          </cell>
          <cell r="BO122">
            <v>0</v>
          </cell>
          <cell r="BP122">
            <v>0</v>
          </cell>
          <cell r="BQ122">
            <v>0</v>
          </cell>
          <cell r="BR122">
            <v>0</v>
          </cell>
          <cell r="BS122">
            <v>0</v>
          </cell>
          <cell r="BT122">
            <v>0</v>
          </cell>
          <cell r="BU122">
            <v>0</v>
          </cell>
          <cell r="BV122">
            <v>0</v>
          </cell>
          <cell r="BW122">
            <v>0</v>
          </cell>
          <cell r="BX122">
            <v>0</v>
          </cell>
          <cell r="BY122">
            <v>0</v>
          </cell>
          <cell r="CC122">
            <v>0</v>
          </cell>
          <cell r="CD122">
            <v>0</v>
          </cell>
          <cell r="CE122">
            <v>0</v>
          </cell>
          <cell r="CF122" t="str">
            <v xml:space="preserve">n.a. </v>
          </cell>
        </row>
        <row r="123">
          <cell r="L123">
            <v>476.65260000000001</v>
          </cell>
          <cell r="M123">
            <v>0</v>
          </cell>
          <cell r="N123">
            <v>476.65260000000001</v>
          </cell>
          <cell r="Q123">
            <v>1.5</v>
          </cell>
          <cell r="R123">
            <v>1.7</v>
          </cell>
          <cell r="S123">
            <v>0</v>
          </cell>
          <cell r="T123">
            <v>531.70000000000005</v>
          </cell>
          <cell r="U123">
            <v>6.7278700999999996E-2</v>
          </cell>
          <cell r="V123">
            <v>0</v>
          </cell>
          <cell r="W123">
            <v>0</v>
          </cell>
          <cell r="X123">
            <v>0</v>
          </cell>
          <cell r="Y123">
            <v>0</v>
          </cell>
          <cell r="Z123">
            <v>0</v>
          </cell>
          <cell r="AA123">
            <v>699.42638120100003</v>
          </cell>
          <cell r="AB123">
            <v>0.44292034051667567</v>
          </cell>
          <cell r="AC123" t="str">
            <v xml:space="preserve"> </v>
          </cell>
          <cell r="AD123">
            <v>0.44292034051667567</v>
          </cell>
          <cell r="AE123">
            <v>0</v>
          </cell>
          <cell r="AF123">
            <v>161.71041390315327</v>
          </cell>
          <cell r="AG123">
            <v>0</v>
          </cell>
          <cell r="AH123">
            <v>0</v>
          </cell>
          <cell r="AI123">
            <v>0</v>
          </cell>
          <cell r="AJ123">
            <v>0</v>
          </cell>
          <cell r="AK123">
            <v>535</v>
          </cell>
          <cell r="AL123">
            <v>0</v>
          </cell>
          <cell r="AM123">
            <v>0</v>
          </cell>
          <cell r="AN123">
            <v>0</v>
          </cell>
          <cell r="AO123">
            <v>0</v>
          </cell>
          <cell r="AP123">
            <v>0</v>
          </cell>
          <cell r="AQ123">
            <v>2.7486885968467334</v>
          </cell>
          <cell r="AR123">
            <v>1.5</v>
          </cell>
          <cell r="AS123">
            <v>1.7</v>
          </cell>
          <cell r="AT123">
            <v>0</v>
          </cell>
          <cell r="AU123">
            <v>531.70000000000005</v>
          </cell>
          <cell r="AV123">
            <v>-534.93272129900004</v>
          </cell>
          <cell r="AW123">
            <v>0</v>
          </cell>
          <cell r="AX123">
            <v>0</v>
          </cell>
          <cell r="AY123">
            <v>164.4591025</v>
          </cell>
          <cell r="AZ123">
            <v>165.9591025</v>
          </cell>
          <cell r="BA123">
            <v>167.65910250000002</v>
          </cell>
          <cell r="BB123">
            <v>167.65910250000002</v>
          </cell>
          <cell r="BC123">
            <v>699.35910250000006</v>
          </cell>
          <cell r="BD123">
            <v>699.42638120099991</v>
          </cell>
          <cell r="BE123">
            <v>699.42638120099991</v>
          </cell>
          <cell r="BF123">
            <v>699.42638120099991</v>
          </cell>
          <cell r="BG123">
            <v>699.42638120099991</v>
          </cell>
          <cell r="BH123">
            <v>161.71041390315327</v>
          </cell>
          <cell r="BI123">
            <v>161.71041390315327</v>
          </cell>
          <cell r="BJ123">
            <v>161.71041390315327</v>
          </cell>
          <cell r="BK123">
            <v>161.71041390315327</v>
          </cell>
          <cell r="BL123">
            <v>161.71041390315327</v>
          </cell>
          <cell r="BM123">
            <v>696.71041390315327</v>
          </cell>
          <cell r="BN123">
            <v>696.71041390315327</v>
          </cell>
          <cell r="BO123">
            <v>696.71041390315327</v>
          </cell>
          <cell r="BP123">
            <v>696.71041390315327</v>
          </cell>
          <cell r="BQ123">
            <v>2.7486885968467392</v>
          </cell>
          <cell r="BR123">
            <v>4.2486885968467387</v>
          </cell>
          <cell r="BS123">
            <v>5.9486885968467389</v>
          </cell>
          <cell r="BT123">
            <v>5.9486885968467389</v>
          </cell>
          <cell r="BU123">
            <v>537.6486885968468</v>
          </cell>
          <cell r="BV123">
            <v>2.7159672978467029</v>
          </cell>
          <cell r="BW123">
            <v>2.715967297846646</v>
          </cell>
          <cell r="BX123">
            <v>2.715967297846646</v>
          </cell>
          <cell r="BY123">
            <v>2.715967297846646</v>
          </cell>
          <cell r="BZ123">
            <v>0</v>
          </cell>
          <cell r="CA123">
            <v>0</v>
          </cell>
          <cell r="CB123">
            <v>0</v>
          </cell>
          <cell r="CC123">
            <v>165.9591025</v>
          </cell>
          <cell r="CD123">
            <v>0</v>
          </cell>
          <cell r="CE123">
            <v>165.9591025</v>
          </cell>
          <cell r="CF123" t="str">
            <v xml:space="preserve">n.a. </v>
          </cell>
        </row>
        <row r="124">
          <cell r="F124" t="str">
            <v>Cerromatoso</v>
          </cell>
          <cell r="L124">
            <v>164.3526</v>
          </cell>
          <cell r="N124">
            <v>164.3526</v>
          </cell>
          <cell r="O124">
            <v>0</v>
          </cell>
          <cell r="P124">
            <v>164.35910250000001</v>
          </cell>
          <cell r="Q124">
            <v>0</v>
          </cell>
          <cell r="R124">
            <v>0</v>
          </cell>
          <cell r="S124">
            <v>0</v>
          </cell>
          <cell r="T124">
            <v>0</v>
          </cell>
          <cell r="U124">
            <v>0</v>
          </cell>
          <cell r="V124">
            <v>0</v>
          </cell>
          <cell r="W124">
            <v>0</v>
          </cell>
          <cell r="X124">
            <v>0</v>
          </cell>
          <cell r="Y124">
            <v>0</v>
          </cell>
          <cell r="Z124">
            <v>0</v>
          </cell>
          <cell r="AA124">
            <v>164.35910250000001</v>
          </cell>
          <cell r="AB124">
            <v>0.15272151994303815</v>
          </cell>
          <cell r="AC124" t="str">
            <v xml:space="preserve"> </v>
          </cell>
          <cell r="AD124">
            <v>0.15272151994303815</v>
          </cell>
          <cell r="AE124">
            <v>0</v>
          </cell>
          <cell r="AF124">
            <v>161.71041390315327</v>
          </cell>
          <cell r="AG124">
            <v>0</v>
          </cell>
          <cell r="AH124">
            <v>0</v>
          </cell>
          <cell r="AI124">
            <v>0</v>
          </cell>
          <cell r="AJ124">
            <v>0</v>
          </cell>
          <cell r="AK124">
            <v>0</v>
          </cell>
          <cell r="AL124">
            <v>0</v>
          </cell>
          <cell r="AM124">
            <v>0</v>
          </cell>
          <cell r="AN124">
            <v>0</v>
          </cell>
          <cell r="AO124">
            <v>0</v>
          </cell>
          <cell r="AP124">
            <v>0</v>
          </cell>
          <cell r="AQ124">
            <v>2.6486885968467391</v>
          </cell>
          <cell r="AR124">
            <v>0</v>
          </cell>
          <cell r="AS124">
            <v>0</v>
          </cell>
          <cell r="AT124">
            <v>0</v>
          </cell>
          <cell r="AU124">
            <v>0</v>
          </cell>
          <cell r="AV124">
            <v>0</v>
          </cell>
          <cell r="AW124">
            <v>0</v>
          </cell>
          <cell r="AX124">
            <v>0</v>
          </cell>
          <cell r="AY124">
            <v>164.35910250000001</v>
          </cell>
          <cell r="AZ124">
            <v>164.35910250000001</v>
          </cell>
          <cell r="BA124">
            <v>164.35910250000001</v>
          </cell>
          <cell r="BB124">
            <v>164.35910250000001</v>
          </cell>
          <cell r="BC124">
            <v>164.35910250000001</v>
          </cell>
          <cell r="BD124">
            <v>164.35910250000001</v>
          </cell>
          <cell r="BE124">
            <v>164.35910250000001</v>
          </cell>
          <cell r="BF124">
            <v>164.35910250000001</v>
          </cell>
          <cell r="BG124">
            <v>164.35910250000001</v>
          </cell>
          <cell r="BH124">
            <v>161.71041390315327</v>
          </cell>
          <cell r="BI124">
            <v>161.71041390315327</v>
          </cell>
          <cell r="BJ124">
            <v>161.71041390315327</v>
          </cell>
          <cell r="BK124">
            <v>161.71041390315327</v>
          </cell>
          <cell r="BL124">
            <v>161.71041390315327</v>
          </cell>
          <cell r="BM124">
            <v>161.71041390315327</v>
          </cell>
          <cell r="BN124">
            <v>161.71041390315327</v>
          </cell>
          <cell r="BO124">
            <v>161.71041390315327</v>
          </cell>
          <cell r="BP124">
            <v>161.71041390315327</v>
          </cell>
          <cell r="BQ124">
            <v>2.6486885968467391</v>
          </cell>
          <cell r="BR124">
            <v>2.6486885968467391</v>
          </cell>
          <cell r="BS124">
            <v>2.6486885968467391</v>
          </cell>
          <cell r="BT124">
            <v>2.6486885968467391</v>
          </cell>
          <cell r="BU124">
            <v>2.6486885968467391</v>
          </cell>
          <cell r="BV124">
            <v>2.6486885968467391</v>
          </cell>
          <cell r="BW124">
            <v>2.6486885968467391</v>
          </cell>
          <cell r="BX124">
            <v>2.6486885968467391</v>
          </cell>
          <cell r="BY124">
            <v>2.6486885968467391</v>
          </cell>
          <cell r="CC124">
            <v>164.35910250000001</v>
          </cell>
          <cell r="CD124">
            <v>0</v>
          </cell>
          <cell r="CE124">
            <v>164.35910250000001</v>
          </cell>
          <cell r="CF124" t="str">
            <v xml:space="preserve">n.a. </v>
          </cell>
        </row>
        <row r="125">
          <cell r="F125" t="str">
            <v xml:space="preserve">Epsa </v>
          </cell>
          <cell r="L125">
            <v>312.3</v>
          </cell>
          <cell r="N125">
            <v>312.3</v>
          </cell>
          <cell r="O125">
            <v>0</v>
          </cell>
          <cell r="P125">
            <v>0.1</v>
          </cell>
          <cell r="Q125">
            <v>1.5</v>
          </cell>
          <cell r="R125">
            <v>1.7</v>
          </cell>
          <cell r="S125">
            <v>0</v>
          </cell>
          <cell r="T125">
            <v>531.70000000000005</v>
          </cell>
          <cell r="U125">
            <v>6.7278700999999996E-2</v>
          </cell>
          <cell r="V125">
            <v>0</v>
          </cell>
          <cell r="W125">
            <v>0</v>
          </cell>
          <cell r="X125">
            <v>0</v>
          </cell>
          <cell r="Y125">
            <v>0</v>
          </cell>
          <cell r="Z125">
            <v>0</v>
          </cell>
          <cell r="AA125">
            <v>535.06727870099996</v>
          </cell>
          <cell r="AB125">
            <v>0.29019882057363749</v>
          </cell>
          <cell r="AC125" t="str">
            <v xml:space="preserve"> </v>
          </cell>
          <cell r="AD125">
            <v>0.29019882057363749</v>
          </cell>
          <cell r="AE125">
            <v>0</v>
          </cell>
          <cell r="AF125">
            <v>0</v>
          </cell>
          <cell r="AG125">
            <v>0</v>
          </cell>
          <cell r="AH125">
            <v>0</v>
          </cell>
          <cell r="AI125">
            <v>0</v>
          </cell>
          <cell r="AJ125">
            <v>0</v>
          </cell>
          <cell r="AK125">
            <v>535</v>
          </cell>
          <cell r="AL125">
            <v>0</v>
          </cell>
          <cell r="AM125">
            <v>0</v>
          </cell>
          <cell r="AN125">
            <v>0</v>
          </cell>
          <cell r="AO125">
            <v>0</v>
          </cell>
          <cell r="AP125">
            <v>0</v>
          </cell>
          <cell r="AQ125">
            <v>0.1</v>
          </cell>
          <cell r="AR125">
            <v>1.5</v>
          </cell>
          <cell r="AS125">
            <v>1.7</v>
          </cell>
          <cell r="AT125">
            <v>0</v>
          </cell>
          <cell r="AU125">
            <v>531.70000000000005</v>
          </cell>
          <cell r="AV125">
            <v>-534.93272129900004</v>
          </cell>
          <cell r="AW125">
            <v>0</v>
          </cell>
          <cell r="AX125">
            <v>0</v>
          </cell>
          <cell r="AY125">
            <v>0.1</v>
          </cell>
          <cell r="AZ125">
            <v>1.6</v>
          </cell>
          <cell r="BA125">
            <v>3.3</v>
          </cell>
          <cell r="BB125">
            <v>3.3</v>
          </cell>
          <cell r="BC125">
            <v>535</v>
          </cell>
          <cell r="BD125">
            <v>535.06727870099996</v>
          </cell>
          <cell r="BE125">
            <v>535.06727870099996</v>
          </cell>
          <cell r="BF125">
            <v>535.06727870099996</v>
          </cell>
          <cell r="BG125">
            <v>535.06727870099996</v>
          </cell>
          <cell r="BH125">
            <v>0</v>
          </cell>
          <cell r="BI125">
            <v>0</v>
          </cell>
          <cell r="BJ125">
            <v>0</v>
          </cell>
          <cell r="BK125">
            <v>0</v>
          </cell>
          <cell r="BL125">
            <v>0</v>
          </cell>
          <cell r="BM125">
            <v>535</v>
          </cell>
          <cell r="BN125">
            <v>535</v>
          </cell>
          <cell r="BO125">
            <v>535</v>
          </cell>
          <cell r="BP125">
            <v>535</v>
          </cell>
          <cell r="BQ125">
            <v>0.1</v>
          </cell>
          <cell r="BR125">
            <v>1.6</v>
          </cell>
          <cell r="BS125">
            <v>3.3</v>
          </cell>
          <cell r="BT125">
            <v>3.3</v>
          </cell>
          <cell r="BU125">
            <v>535</v>
          </cell>
          <cell r="BV125">
            <v>6.7278700999963803E-2</v>
          </cell>
          <cell r="BW125">
            <v>6.7278700999963803E-2</v>
          </cell>
          <cell r="BX125">
            <v>6.7278700999963803E-2</v>
          </cell>
          <cell r="BY125">
            <v>6.7278700999963803E-2</v>
          </cell>
          <cell r="CC125">
            <v>1.6</v>
          </cell>
          <cell r="CD125">
            <v>0</v>
          </cell>
          <cell r="CE125">
            <v>1.6</v>
          </cell>
          <cell r="CF125" t="str">
            <v xml:space="preserve">n.a. </v>
          </cell>
        </row>
        <row r="126">
          <cell r="AX126">
            <v>0</v>
          </cell>
          <cell r="BN126">
            <v>0</v>
          </cell>
          <cell r="BO126">
            <v>0</v>
          </cell>
        </row>
        <row r="127">
          <cell r="L127">
            <v>494.46593362474619</v>
          </cell>
          <cell r="M127">
            <v>-105</v>
          </cell>
          <cell r="N127">
            <v>389.46593362474619</v>
          </cell>
          <cell r="Q127">
            <v>565.83517064273622</v>
          </cell>
          <cell r="R127">
            <v>42.685130151915928</v>
          </cell>
          <cell r="S127">
            <v>121.74199531563303</v>
          </cell>
          <cell r="T127">
            <v>-716.07373198375967</v>
          </cell>
          <cell r="U127">
            <v>52.654882650232103</v>
          </cell>
          <cell r="V127">
            <v>-437.69818666688025</v>
          </cell>
          <cell r="W127">
            <v>746.83107923199123</v>
          </cell>
          <cell r="X127">
            <v>-565.43032128721893</v>
          </cell>
          <cell r="Y127">
            <v>459.90283069623837</v>
          </cell>
          <cell r="Z127">
            <v>1576.7389019964503</v>
          </cell>
          <cell r="AA127">
            <v>386.77268877276833</v>
          </cell>
          <cell r="AB127">
            <v>0.45947304115191756</v>
          </cell>
          <cell r="AC127">
            <v>-9.7569248031482342E-2</v>
          </cell>
          <cell r="AD127">
            <v>0.36190379312043525</v>
          </cell>
          <cell r="AE127">
            <v>508.70000000000005</v>
          </cell>
          <cell r="AF127">
            <v>0</v>
          </cell>
          <cell r="AG127">
            <v>0</v>
          </cell>
          <cell r="AH127">
            <v>0</v>
          </cell>
          <cell r="AI127">
            <v>0</v>
          </cell>
          <cell r="AJ127">
            <v>0</v>
          </cell>
          <cell r="AK127">
            <v>0</v>
          </cell>
          <cell r="AL127">
            <v>0</v>
          </cell>
          <cell r="AM127">
            <v>0</v>
          </cell>
          <cell r="AN127">
            <v>0</v>
          </cell>
          <cell r="AO127">
            <v>0</v>
          </cell>
          <cell r="AP127">
            <v>-728.72774775733319</v>
          </cell>
          <cell r="AQ127">
            <v>-1240.387314217237</v>
          </cell>
          <cell r="AR127">
            <v>565.83517064273622</v>
          </cell>
          <cell r="AS127">
            <v>42.685130151915928</v>
          </cell>
          <cell r="AT127">
            <v>121.74199531563303</v>
          </cell>
          <cell r="AU127">
            <v>-716.07373198375967</v>
          </cell>
          <cell r="AV127">
            <v>52.654882650232103</v>
          </cell>
          <cell r="AW127">
            <v>-437.69818666688025</v>
          </cell>
          <cell r="AX127">
            <v>746.83107923199123</v>
          </cell>
          <cell r="AY127">
            <v>-1460.4150619745701</v>
          </cell>
          <cell r="AZ127">
            <v>-894.57989133183389</v>
          </cell>
          <cell r="BA127">
            <v>-851.89476117991796</v>
          </cell>
          <cell r="BB127">
            <v>-730.1527658642849</v>
          </cell>
          <cell r="BC127">
            <v>-1446.2264978480446</v>
          </cell>
          <cell r="BD127">
            <v>-1393.5716151978124</v>
          </cell>
          <cell r="BE127">
            <v>-1831.2698018646927</v>
          </cell>
          <cell r="BF127">
            <v>-1084.4387226327015</v>
          </cell>
          <cell r="BG127">
            <v>-1649.8690439199204</v>
          </cell>
          <cell r="BH127">
            <v>508.70000000000005</v>
          </cell>
          <cell r="BI127">
            <v>508.70000000000005</v>
          </cell>
          <cell r="BJ127">
            <v>508.70000000000005</v>
          </cell>
          <cell r="BK127">
            <v>508.70000000000005</v>
          </cell>
          <cell r="BL127">
            <v>508.70000000000005</v>
          </cell>
          <cell r="BM127">
            <v>508.70000000000005</v>
          </cell>
          <cell r="BN127">
            <v>508.70000000000005</v>
          </cell>
          <cell r="BO127">
            <v>508.70000000000005</v>
          </cell>
          <cell r="BP127">
            <v>508.70000000000005</v>
          </cell>
          <cell r="BQ127">
            <v>-1969.1150619745699</v>
          </cell>
          <cell r="BR127">
            <v>-1403.2798913318338</v>
          </cell>
          <cell r="BS127">
            <v>-1360.5947611799179</v>
          </cell>
          <cell r="BT127">
            <v>-1238.8527658642849</v>
          </cell>
          <cell r="BU127">
            <v>-1954.9264978480446</v>
          </cell>
          <cell r="BV127">
            <v>-1902.2716151978125</v>
          </cell>
          <cell r="BW127">
            <v>-2339.9698018646927</v>
          </cell>
          <cell r="BX127">
            <v>-1593.1387226327015</v>
          </cell>
          <cell r="BY127">
            <v>-2158.5690439199207</v>
          </cell>
          <cell r="BZ127">
            <v>133.48042187999999</v>
          </cell>
          <cell r="CA127">
            <v>-222.04193587760008</v>
          </cell>
          <cell r="CB127">
            <v>227.13897456100011</v>
          </cell>
          <cell r="CC127">
            <v>-894.57989133183389</v>
          </cell>
          <cell r="CD127">
            <v>138.57746056340005</v>
          </cell>
          <cell r="CE127">
            <v>-1033.1573518952339</v>
          </cell>
          <cell r="CF127">
            <v>-745.54501698532567</v>
          </cell>
        </row>
        <row r="128">
          <cell r="L128">
            <v>399.66593362474617</v>
          </cell>
          <cell r="M128">
            <v>0</v>
          </cell>
          <cell r="N128">
            <v>399.66593362474617</v>
          </cell>
          <cell r="Q128">
            <v>-30.112321813264227</v>
          </cell>
          <cell r="R128">
            <v>293.96046498791429</v>
          </cell>
          <cell r="S128">
            <v>131.99697951248331</v>
          </cell>
          <cell r="T128">
            <v>-429.1030702787582</v>
          </cell>
          <cell r="U128">
            <v>53.862612822234006</v>
          </cell>
          <cell r="V128">
            <v>222.47641698612006</v>
          </cell>
          <cell r="W128">
            <v>264.01452723499602</v>
          </cell>
          <cell r="X128">
            <v>46.525055275661792</v>
          </cell>
          <cell r="Y128">
            <v>54.253219819235881</v>
          </cell>
          <cell r="Z128">
            <v>578.56029855644999</v>
          </cell>
          <cell r="AA128">
            <v>603.55169489150296</v>
          </cell>
          <cell r="AB128">
            <v>0.3713819486434935</v>
          </cell>
          <cell r="AC128" t="str">
            <v xml:space="preserve"> </v>
          </cell>
          <cell r="AD128">
            <v>0.3713819486434935</v>
          </cell>
          <cell r="AE128">
            <v>538.70000000000005</v>
          </cell>
          <cell r="AF128">
            <v>0</v>
          </cell>
          <cell r="AG128">
            <v>0</v>
          </cell>
          <cell r="AH128">
            <v>0</v>
          </cell>
          <cell r="AI128">
            <v>0</v>
          </cell>
          <cell r="AJ128">
            <v>0</v>
          </cell>
          <cell r="AK128">
            <v>0</v>
          </cell>
          <cell r="AL128">
            <v>0</v>
          </cell>
          <cell r="AM128">
            <v>0</v>
          </cell>
          <cell r="AN128">
            <v>0</v>
          </cell>
          <cell r="AO128">
            <v>0</v>
          </cell>
          <cell r="AP128">
            <v>-305.24850433333336</v>
          </cell>
          <cell r="AQ128">
            <v>-816.33398387823672</v>
          </cell>
          <cell r="AR128">
            <v>-30.112321813264227</v>
          </cell>
          <cell r="AS128">
            <v>293.96046498791429</v>
          </cell>
          <cell r="AT128">
            <v>131.99697951248331</v>
          </cell>
          <cell r="AU128">
            <v>-429.1030702787582</v>
          </cell>
          <cell r="AV128">
            <v>53.862612822234006</v>
          </cell>
          <cell r="AW128">
            <v>222.47641698612006</v>
          </cell>
          <cell r="AX128">
            <v>264.01452723499602</v>
          </cell>
          <cell r="AY128">
            <v>-582.88248821157003</v>
          </cell>
          <cell r="AZ128">
            <v>-612.99481002483424</v>
          </cell>
          <cell r="BA128">
            <v>-319.03434503691994</v>
          </cell>
          <cell r="BB128">
            <v>-187.03736552443661</v>
          </cell>
          <cell r="BC128">
            <v>-616.1404358031948</v>
          </cell>
          <cell r="BD128">
            <v>-562.27782298096076</v>
          </cell>
          <cell r="BE128">
            <v>-339.80140599484071</v>
          </cell>
          <cell r="BF128">
            <v>-75.786878759844683</v>
          </cell>
          <cell r="BG128">
            <v>-29.261823484182912</v>
          </cell>
          <cell r="BH128">
            <v>538.70000000000005</v>
          </cell>
          <cell r="BI128">
            <v>538.70000000000005</v>
          </cell>
          <cell r="BJ128">
            <v>538.70000000000005</v>
          </cell>
          <cell r="BK128">
            <v>538.70000000000005</v>
          </cell>
          <cell r="BL128">
            <v>538.70000000000005</v>
          </cell>
          <cell r="BM128">
            <v>538.70000000000005</v>
          </cell>
          <cell r="BN128">
            <v>538.70000000000005</v>
          </cell>
          <cell r="BO128">
            <v>538.70000000000005</v>
          </cell>
          <cell r="BP128">
            <v>538.70000000000005</v>
          </cell>
          <cell r="BQ128">
            <v>-1121.5824882115699</v>
          </cell>
          <cell r="BR128">
            <v>-1151.6948100248342</v>
          </cell>
          <cell r="BS128">
            <v>-857.73434503691999</v>
          </cell>
          <cell r="BT128">
            <v>-725.73736552443665</v>
          </cell>
          <cell r="BU128">
            <v>-1154.8404358031949</v>
          </cell>
          <cell r="BV128">
            <v>-1100.9778229809608</v>
          </cell>
          <cell r="BW128">
            <v>-878.50140599484075</v>
          </cell>
          <cell r="BX128">
            <v>-614.48687875984479</v>
          </cell>
          <cell r="BY128">
            <v>-567.96182348418301</v>
          </cell>
          <cell r="BZ128">
            <v>47.340546880000005</v>
          </cell>
          <cell r="CA128">
            <v>-219.18651125660006</v>
          </cell>
          <cell r="CB128">
            <v>-71.816450059999909</v>
          </cell>
          <cell r="CC128">
            <v>-612.99481002483424</v>
          </cell>
          <cell r="CD128">
            <v>-243.66241443659993</v>
          </cell>
          <cell r="CE128">
            <v>-369.33239558823431</v>
          </cell>
          <cell r="CF128">
            <v>151.57544771203652</v>
          </cell>
        </row>
        <row r="129">
          <cell r="G129" t="str">
            <v>Utilización Portafolio Tesoreria</v>
          </cell>
          <cell r="L129">
            <v>620.90776154493005</v>
          </cell>
          <cell r="N129">
            <v>620.90776154493005</v>
          </cell>
          <cell r="O129">
            <v>141.83744633333336</v>
          </cell>
          <cell r="P129">
            <v>-816.33398387823672</v>
          </cell>
          <cell r="Q129">
            <v>-30.112321813264227</v>
          </cell>
          <cell r="R129">
            <v>293.96046498791429</v>
          </cell>
          <cell r="S129">
            <v>131.99697951248331</v>
          </cell>
          <cell r="T129">
            <v>106.67200472124185</v>
          </cell>
          <cell r="U129">
            <v>53.862612822234006</v>
          </cell>
          <cell r="V129">
            <v>222.47641698612006</v>
          </cell>
          <cell r="W129">
            <v>264.01452723499602</v>
          </cell>
          <cell r="X129">
            <v>46.525055275661792</v>
          </cell>
          <cell r="Y129">
            <v>41.436198461096744</v>
          </cell>
          <cell r="Z129">
            <v>250.53679855644995</v>
          </cell>
          <cell r="AA129">
            <v>706.87219920003042</v>
          </cell>
          <cell r="AB129">
            <v>0.57696669896047403</v>
          </cell>
          <cell r="AC129" t="str">
            <v xml:space="preserve"> </v>
          </cell>
          <cell r="AD129">
            <v>0.57696669896047403</v>
          </cell>
          <cell r="AE129">
            <v>448.15828804700004</v>
          </cell>
          <cell r="AF129">
            <v>0</v>
          </cell>
          <cell r="AG129">
            <v>0</v>
          </cell>
          <cell r="AH129">
            <v>0</v>
          </cell>
          <cell r="AI129">
            <v>0</v>
          </cell>
          <cell r="AJ129">
            <v>0</v>
          </cell>
          <cell r="AK129">
            <v>0</v>
          </cell>
          <cell r="AL129">
            <v>0</v>
          </cell>
          <cell r="AM129">
            <v>0</v>
          </cell>
          <cell r="AN129">
            <v>0</v>
          </cell>
          <cell r="AO129">
            <v>0</v>
          </cell>
          <cell r="AP129">
            <v>-306.32084171366671</v>
          </cell>
          <cell r="AQ129">
            <v>-816.33398387823672</v>
          </cell>
          <cell r="AR129">
            <v>-30.112321813264227</v>
          </cell>
          <cell r="AS129">
            <v>293.96046498791429</v>
          </cell>
          <cell r="AT129">
            <v>131.99697951248331</v>
          </cell>
          <cell r="AU129">
            <v>106.67200472124185</v>
          </cell>
          <cell r="AV129">
            <v>53.862612822234006</v>
          </cell>
          <cell r="AW129">
            <v>222.47641698612006</v>
          </cell>
          <cell r="AX129">
            <v>264.01452723499602</v>
          </cell>
          <cell r="AY129">
            <v>-674.49653754490339</v>
          </cell>
          <cell r="AZ129">
            <v>-704.60885935816759</v>
          </cell>
          <cell r="BA129">
            <v>-410.6483943702533</v>
          </cell>
          <cell r="BB129">
            <v>-278.65141485776996</v>
          </cell>
          <cell r="BC129">
            <v>-171.97941013652812</v>
          </cell>
          <cell r="BD129">
            <v>-118.1167973142941</v>
          </cell>
          <cell r="BE129">
            <v>104.35961967182595</v>
          </cell>
          <cell r="BF129">
            <v>368.37414690682198</v>
          </cell>
          <cell r="BG129">
            <v>414.89920218248375</v>
          </cell>
          <cell r="BH129">
            <v>448.15828804700004</v>
          </cell>
          <cell r="BI129">
            <v>448.15828804700004</v>
          </cell>
          <cell r="BJ129">
            <v>448.15828804700004</v>
          </cell>
          <cell r="BK129">
            <v>448.15828804700004</v>
          </cell>
          <cell r="BL129">
            <v>448.15828804700004</v>
          </cell>
          <cell r="BM129">
            <v>448.15828804700004</v>
          </cell>
          <cell r="BN129">
            <v>448.15828804700004</v>
          </cell>
          <cell r="BO129">
            <v>448.15828804700004</v>
          </cell>
          <cell r="BP129">
            <v>448.15828804700004</v>
          </cell>
          <cell r="BQ129">
            <v>-1122.6548255919033</v>
          </cell>
          <cell r="BR129">
            <v>-1152.7671474051676</v>
          </cell>
          <cell r="BS129">
            <v>-858.80668241725334</v>
          </cell>
          <cell r="BT129">
            <v>-726.80970290477001</v>
          </cell>
          <cell r="BU129">
            <v>-620.13769818352819</v>
          </cell>
          <cell r="BV129">
            <v>-566.27508536129415</v>
          </cell>
          <cell r="BW129">
            <v>-343.79866837517409</v>
          </cell>
          <cell r="BX129">
            <v>-79.784141140178065</v>
          </cell>
          <cell r="BY129">
            <v>-33.259085864516294</v>
          </cell>
          <cell r="BZ129">
            <v>-42.656453119999995</v>
          </cell>
          <cell r="CA129">
            <v>-219.18651125660006</v>
          </cell>
          <cell r="CB129">
            <v>-71.816450059999909</v>
          </cell>
          <cell r="CC129">
            <v>-704.60885935816759</v>
          </cell>
          <cell r="CD129">
            <v>-333.65941443659995</v>
          </cell>
          <cell r="CE129">
            <v>-370.94944492156765</v>
          </cell>
          <cell r="CF129">
            <v>111.17607622369468</v>
          </cell>
        </row>
        <row r="130">
          <cell r="G130" t="str">
            <v>Utilización Portafolio Larga Distancia</v>
          </cell>
          <cell r="N130">
            <v>0</v>
          </cell>
          <cell r="O130">
            <v>0</v>
          </cell>
          <cell r="P130">
            <v>0</v>
          </cell>
          <cell r="Q130">
            <v>0</v>
          </cell>
          <cell r="R130">
            <v>0</v>
          </cell>
          <cell r="S130">
            <v>0</v>
          </cell>
          <cell r="T130">
            <v>0</v>
          </cell>
          <cell r="U130">
            <v>0</v>
          </cell>
          <cell r="V130">
            <v>0</v>
          </cell>
          <cell r="W130">
            <v>0</v>
          </cell>
          <cell r="X130">
            <v>0</v>
          </cell>
          <cell r="Y130">
            <v>0</v>
          </cell>
          <cell r="Z130">
            <v>0</v>
          </cell>
          <cell r="AA130">
            <v>0</v>
          </cell>
          <cell r="AB130" t="str">
            <v xml:space="preserve"> </v>
          </cell>
          <cell r="AC130" t="str">
            <v xml:space="preserve"> </v>
          </cell>
          <cell r="AD130" t="str">
            <v xml:space="preserve"> </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v>
          </cell>
          <cell r="BO130">
            <v>0</v>
          </cell>
          <cell r="BP130">
            <v>0</v>
          </cell>
          <cell r="BQ130">
            <v>0</v>
          </cell>
          <cell r="BR130">
            <v>0</v>
          </cell>
          <cell r="BS130">
            <v>0</v>
          </cell>
          <cell r="BT130">
            <v>0</v>
          </cell>
          <cell r="BU130">
            <v>0</v>
          </cell>
          <cell r="BV130">
            <v>0</v>
          </cell>
          <cell r="BW130">
            <v>0</v>
          </cell>
          <cell r="BX130">
            <v>0</v>
          </cell>
          <cell r="BY130">
            <v>0</v>
          </cell>
          <cell r="CC130">
            <v>0</v>
          </cell>
          <cell r="CD130">
            <v>0</v>
          </cell>
          <cell r="CE130">
            <v>0</v>
          </cell>
          <cell r="CF130" t="str">
            <v xml:space="preserve">n.a. </v>
          </cell>
        </row>
        <row r="131">
          <cell r="G131" t="str">
            <v>Utilización Portafolio Telefonia Celular</v>
          </cell>
          <cell r="L131">
            <v>8.8901720798161357</v>
          </cell>
          <cell r="N131">
            <v>8.8901720798161357</v>
          </cell>
          <cell r="O131">
            <v>91.614049333333355</v>
          </cell>
          <cell r="P131">
            <v>0</v>
          </cell>
          <cell r="Q131">
            <v>0</v>
          </cell>
          <cell r="R131">
            <v>0</v>
          </cell>
          <cell r="S131">
            <v>0</v>
          </cell>
          <cell r="T131">
            <v>0</v>
          </cell>
          <cell r="U131">
            <v>0</v>
          </cell>
          <cell r="V131">
            <v>0</v>
          </cell>
          <cell r="W131">
            <v>0</v>
          </cell>
          <cell r="X131">
            <v>0</v>
          </cell>
          <cell r="Y131">
            <v>0</v>
          </cell>
          <cell r="Z131">
            <v>0</v>
          </cell>
          <cell r="AA131">
            <v>91.614049333333355</v>
          </cell>
          <cell r="AB131">
            <v>8.2610229018870458E-3</v>
          </cell>
          <cell r="AC131" t="str">
            <v xml:space="preserve"> </v>
          </cell>
          <cell r="AD131">
            <v>8.2610229018870458E-3</v>
          </cell>
          <cell r="AE131">
            <v>90.541711952999989</v>
          </cell>
          <cell r="AF131">
            <v>0</v>
          </cell>
          <cell r="AG131">
            <v>0</v>
          </cell>
          <cell r="AH131">
            <v>0</v>
          </cell>
          <cell r="AI131">
            <v>0</v>
          </cell>
          <cell r="AJ131">
            <v>0</v>
          </cell>
          <cell r="AK131">
            <v>0</v>
          </cell>
          <cell r="AL131">
            <v>0</v>
          </cell>
          <cell r="AM131">
            <v>0</v>
          </cell>
          <cell r="AN131">
            <v>0</v>
          </cell>
          <cell r="AO131">
            <v>0</v>
          </cell>
          <cell r="AP131">
            <v>1.0723373803333658</v>
          </cell>
          <cell r="AQ131">
            <v>0</v>
          </cell>
          <cell r="AR131">
            <v>0</v>
          </cell>
          <cell r="AS131">
            <v>0</v>
          </cell>
          <cell r="AT131">
            <v>0</v>
          </cell>
          <cell r="AU131">
            <v>0</v>
          </cell>
          <cell r="AV131">
            <v>0</v>
          </cell>
          <cell r="AW131">
            <v>0</v>
          </cell>
          <cell r="AX131">
            <v>0</v>
          </cell>
          <cell r="AY131">
            <v>91.614049333333355</v>
          </cell>
          <cell r="AZ131">
            <v>91.614049333333355</v>
          </cell>
          <cell r="BA131">
            <v>91.614049333333355</v>
          </cell>
          <cell r="BB131">
            <v>91.614049333333355</v>
          </cell>
          <cell r="BC131">
            <v>91.614049333333355</v>
          </cell>
          <cell r="BD131">
            <v>91.614049333333355</v>
          </cell>
          <cell r="BE131">
            <v>91.614049333333355</v>
          </cell>
          <cell r="BF131">
            <v>91.614049333333355</v>
          </cell>
          <cell r="BG131">
            <v>91.614049333333355</v>
          </cell>
          <cell r="BH131">
            <v>90.541711952999989</v>
          </cell>
          <cell r="BI131">
            <v>90.541711952999989</v>
          </cell>
          <cell r="BJ131">
            <v>90.541711952999989</v>
          </cell>
          <cell r="BK131">
            <v>90.541711952999989</v>
          </cell>
          <cell r="BL131">
            <v>90.541711952999989</v>
          </cell>
          <cell r="BM131">
            <v>90.541711952999989</v>
          </cell>
          <cell r="BN131">
            <v>90.541711952999989</v>
          </cell>
          <cell r="BO131">
            <v>90.541711952999989</v>
          </cell>
          <cell r="BP131">
            <v>90.541711952999989</v>
          </cell>
          <cell r="BQ131">
            <v>1.0723373803333658</v>
          </cell>
          <cell r="BR131">
            <v>1.0723373803333658</v>
          </cell>
          <cell r="BS131">
            <v>1.0723373803333658</v>
          </cell>
          <cell r="BT131">
            <v>1.0723373803333658</v>
          </cell>
          <cell r="BU131">
            <v>1.0723373803333658</v>
          </cell>
          <cell r="BV131">
            <v>1.0723373803333658</v>
          </cell>
          <cell r="BW131">
            <v>1.0723373803333658</v>
          </cell>
          <cell r="BX131">
            <v>1.0723373803333658</v>
          </cell>
          <cell r="BY131">
            <v>1.0723373803333658</v>
          </cell>
          <cell r="BZ131">
            <v>89.997</v>
          </cell>
          <cell r="CA131">
            <v>0</v>
          </cell>
          <cell r="CB131">
            <v>0</v>
          </cell>
          <cell r="CC131">
            <v>91.614049333333355</v>
          </cell>
          <cell r="CD131">
            <v>89.997</v>
          </cell>
          <cell r="CE131">
            <v>1.6170493333333553</v>
          </cell>
          <cell r="CF131">
            <v>1.7967813741939898</v>
          </cell>
        </row>
        <row r="132">
          <cell r="G132" t="str">
            <v>Utilización Portafolio EPSA</v>
          </cell>
          <cell r="L132">
            <v>-312.3</v>
          </cell>
          <cell r="N132">
            <v>-312.3</v>
          </cell>
          <cell r="O132">
            <v>0</v>
          </cell>
          <cell r="P132">
            <v>0</v>
          </cell>
          <cell r="Q132">
            <v>0</v>
          </cell>
          <cell r="R132">
            <v>0</v>
          </cell>
          <cell r="S132">
            <v>0</v>
          </cell>
          <cell r="T132">
            <v>-535.77507500000002</v>
          </cell>
          <cell r="U132">
            <v>0</v>
          </cell>
          <cell r="V132">
            <v>0</v>
          </cell>
          <cell r="W132">
            <v>0</v>
          </cell>
          <cell r="X132">
            <v>0</v>
          </cell>
          <cell r="Y132">
            <v>12.817021358139133</v>
          </cell>
          <cell r="Z132">
            <v>328.02350000000001</v>
          </cell>
          <cell r="AA132">
            <v>-194.93455364186082</v>
          </cell>
          <cell r="AB132">
            <v>-0.29019882057363749</v>
          </cell>
          <cell r="AC132" t="str">
            <v xml:space="preserve"> </v>
          </cell>
          <cell r="AD132">
            <v>-0.29019882057363749</v>
          </cell>
          <cell r="AP132">
            <v>0</v>
          </cell>
          <cell r="AQ132">
            <v>0</v>
          </cell>
          <cell r="AR132">
            <v>0</v>
          </cell>
          <cell r="AS132">
            <v>0</v>
          </cell>
          <cell r="AT132">
            <v>0</v>
          </cell>
          <cell r="AU132">
            <v>-535.77507500000002</v>
          </cell>
          <cell r="AV132">
            <v>0</v>
          </cell>
          <cell r="AW132">
            <v>0</v>
          </cell>
          <cell r="AX132">
            <v>0</v>
          </cell>
          <cell r="AY132">
            <v>0</v>
          </cell>
          <cell r="AZ132">
            <v>0</v>
          </cell>
          <cell r="BA132">
            <v>0</v>
          </cell>
          <cell r="BB132">
            <v>0</v>
          </cell>
          <cell r="BC132">
            <v>-535.77507500000002</v>
          </cell>
          <cell r="BD132">
            <v>-535.77507500000002</v>
          </cell>
          <cell r="BE132">
            <v>-535.77507500000002</v>
          </cell>
          <cell r="BF132">
            <v>-535.77507500000002</v>
          </cell>
          <cell r="BG132">
            <v>-535.77507500000002</v>
          </cell>
          <cell r="BH132">
            <v>0</v>
          </cell>
          <cell r="BI132">
            <v>0</v>
          </cell>
          <cell r="BJ132">
            <v>0</v>
          </cell>
          <cell r="BK132">
            <v>0</v>
          </cell>
          <cell r="BL132">
            <v>0</v>
          </cell>
          <cell r="BM132">
            <v>0</v>
          </cell>
          <cell r="BN132">
            <v>0</v>
          </cell>
          <cell r="BO132">
            <v>0</v>
          </cell>
          <cell r="BP132">
            <v>0</v>
          </cell>
          <cell r="BQ132">
            <v>0</v>
          </cell>
          <cell r="BR132">
            <v>0</v>
          </cell>
          <cell r="BS132">
            <v>0</v>
          </cell>
          <cell r="BT132">
            <v>0</v>
          </cell>
          <cell r="BU132">
            <v>-535.77507500000002</v>
          </cell>
          <cell r="BV132">
            <v>-535.77507500000002</v>
          </cell>
          <cell r="BW132">
            <v>-535.77507500000002</v>
          </cell>
          <cell r="BX132">
            <v>-535.77507500000002</v>
          </cell>
          <cell r="BY132">
            <v>-535.77507500000002</v>
          </cell>
          <cell r="CC132">
            <v>0</v>
          </cell>
          <cell r="CD132">
            <v>0</v>
          </cell>
          <cell r="CE132">
            <v>0</v>
          </cell>
          <cell r="CF132" t="str">
            <v xml:space="preserve">n.a. </v>
          </cell>
        </row>
        <row r="133">
          <cell r="L133">
            <v>94.8</v>
          </cell>
          <cell r="M133">
            <v>-105</v>
          </cell>
          <cell r="N133">
            <v>-10.200000000000003</v>
          </cell>
          <cell r="Q133">
            <v>595.94749245600042</v>
          </cell>
          <cell r="R133">
            <v>-251.27533483599836</v>
          </cell>
          <cell r="S133">
            <v>-10.254984196850273</v>
          </cell>
          <cell r="T133">
            <v>-286.97066170500148</v>
          </cell>
          <cell r="U133">
            <v>-1.2077301720019022</v>
          </cell>
          <cell r="V133">
            <v>-660.1746036530003</v>
          </cell>
          <cell r="W133">
            <v>482.81655199699526</v>
          </cell>
          <cell r="X133">
            <v>-611.9553765628807</v>
          </cell>
          <cell r="Y133">
            <v>405.64961087700249</v>
          </cell>
          <cell r="Z133">
            <v>998.17860344000019</v>
          </cell>
          <cell r="AA133">
            <v>-216.77900611873474</v>
          </cell>
          <cell r="AB133">
            <v>8.8091092508424063E-2</v>
          </cell>
          <cell r="AC133">
            <v>-9.7569248031482342E-2</v>
          </cell>
          <cell r="AD133">
            <v>-9.4781555230582879E-3</v>
          </cell>
          <cell r="AE133">
            <v>-30</v>
          </cell>
          <cell r="AF133">
            <v>0</v>
          </cell>
          <cell r="AG133">
            <v>0</v>
          </cell>
          <cell r="AH133">
            <v>0</v>
          </cell>
          <cell r="AI133">
            <v>0</v>
          </cell>
          <cell r="AJ133">
            <v>0</v>
          </cell>
          <cell r="AK133">
            <v>0</v>
          </cell>
          <cell r="AL133">
            <v>0</v>
          </cell>
          <cell r="AM133">
            <v>0</v>
          </cell>
          <cell r="AN133">
            <v>0</v>
          </cell>
          <cell r="AO133">
            <v>0</v>
          </cell>
          <cell r="AP133">
            <v>-423.47924342399983</v>
          </cell>
          <cell r="AQ133">
            <v>-424.05333033900024</v>
          </cell>
          <cell r="AR133">
            <v>595.94749245600042</v>
          </cell>
          <cell r="AS133">
            <v>-251.27533483599836</v>
          </cell>
          <cell r="AT133">
            <v>-10.254984196850273</v>
          </cell>
          <cell r="AU133">
            <v>-286.97066170500148</v>
          </cell>
          <cell r="AV133">
            <v>-1.2077301720019022</v>
          </cell>
          <cell r="AW133">
            <v>-660.1746036530003</v>
          </cell>
          <cell r="AX133">
            <v>482.81655199699526</v>
          </cell>
          <cell r="AY133">
            <v>-877.53257376300007</v>
          </cell>
          <cell r="AZ133">
            <v>-281.58508130699965</v>
          </cell>
          <cell r="BA133">
            <v>-532.86041614299802</v>
          </cell>
          <cell r="BB133">
            <v>-543.11540033984829</v>
          </cell>
          <cell r="BC133">
            <v>-830.08606204484977</v>
          </cell>
          <cell r="BD133">
            <v>-831.29379221685167</v>
          </cell>
          <cell r="BE133">
            <v>-1491.468395869852</v>
          </cell>
          <cell r="BF133">
            <v>-1008.6518438728567</v>
          </cell>
          <cell r="BG133">
            <v>-1620.6072204357374</v>
          </cell>
          <cell r="BH133">
            <v>-30</v>
          </cell>
          <cell r="BI133">
            <v>-30</v>
          </cell>
          <cell r="BJ133">
            <v>-30</v>
          </cell>
          <cell r="BK133">
            <v>-30</v>
          </cell>
          <cell r="BL133">
            <v>-30</v>
          </cell>
          <cell r="BM133">
            <v>-30</v>
          </cell>
          <cell r="BN133">
            <v>-30</v>
          </cell>
          <cell r="BO133">
            <v>-30</v>
          </cell>
          <cell r="BP133">
            <v>-30</v>
          </cell>
          <cell r="BQ133">
            <v>-847.53257376300007</v>
          </cell>
          <cell r="BR133">
            <v>-251.58508130699965</v>
          </cell>
          <cell r="BS133">
            <v>-502.86041614299802</v>
          </cell>
          <cell r="BT133">
            <v>-513.11540033984829</v>
          </cell>
          <cell r="BU133">
            <v>-800.08606204484977</v>
          </cell>
          <cell r="BV133">
            <v>-801.29379221685167</v>
          </cell>
          <cell r="BW133">
            <v>-1461.468395869852</v>
          </cell>
          <cell r="BX133">
            <v>-978.65184387285672</v>
          </cell>
          <cell r="BY133">
            <v>-1590.6072204357374</v>
          </cell>
          <cell r="BZ133">
            <v>86.139874999999989</v>
          </cell>
          <cell r="CA133">
            <v>-2.8554246210000165</v>
          </cell>
          <cell r="CB133">
            <v>298.95542462100002</v>
          </cell>
          <cell r="CC133">
            <v>-281.58508130699965</v>
          </cell>
          <cell r="CD133">
            <v>382.23987499999998</v>
          </cell>
          <cell r="CE133">
            <v>-663.82495630699964</v>
          </cell>
          <cell r="CF133">
            <v>-173.66711317258557</v>
          </cell>
        </row>
        <row r="134">
          <cell r="G134" t="str">
            <v>Utilización Portafolio Tesoreria</v>
          </cell>
          <cell r="L134">
            <v>37</v>
          </cell>
          <cell r="N134">
            <v>37</v>
          </cell>
          <cell r="O134">
            <v>-423.47924342399983</v>
          </cell>
          <cell r="P134">
            <v>-424.05333033900024</v>
          </cell>
          <cell r="Q134">
            <v>595.94749245600042</v>
          </cell>
          <cell r="R134">
            <v>-251.27533483599836</v>
          </cell>
          <cell r="S134">
            <v>-10.254984196850273</v>
          </cell>
          <cell r="T134">
            <v>-286.97066170500148</v>
          </cell>
          <cell r="U134">
            <v>-1.2077301720019022</v>
          </cell>
          <cell r="V134">
            <v>-660.1746036530003</v>
          </cell>
          <cell r="W134">
            <v>482.81655199699526</v>
          </cell>
          <cell r="X134">
            <v>-611.9553765628807</v>
          </cell>
          <cell r="Y134">
            <v>405.64961087700249</v>
          </cell>
          <cell r="Z134">
            <v>998.17860344000019</v>
          </cell>
          <cell r="AA134">
            <v>-186.77900611873474</v>
          </cell>
          <cell r="AB134">
            <v>3.4381544544427114E-2</v>
          </cell>
          <cell r="AC134" t="str">
            <v xml:space="preserve"> </v>
          </cell>
          <cell r="AD134">
            <v>3.4381544544427114E-2</v>
          </cell>
          <cell r="AE134">
            <v>0</v>
          </cell>
          <cell r="AF134">
            <v>0</v>
          </cell>
          <cell r="AG134">
            <v>0</v>
          </cell>
          <cell r="AH134">
            <v>0</v>
          </cell>
          <cell r="AI134">
            <v>0</v>
          </cell>
          <cell r="AJ134">
            <v>0</v>
          </cell>
          <cell r="AK134">
            <v>0</v>
          </cell>
          <cell r="AL134">
            <v>0</v>
          </cell>
          <cell r="AM134">
            <v>0</v>
          </cell>
          <cell r="AN134">
            <v>0</v>
          </cell>
          <cell r="AO134">
            <v>0</v>
          </cell>
          <cell r="AP134">
            <v>-423.47924342399983</v>
          </cell>
          <cell r="AQ134">
            <v>-424.05333033900024</v>
          </cell>
          <cell r="AR134">
            <v>595.94749245600042</v>
          </cell>
          <cell r="AS134">
            <v>-251.27533483599836</v>
          </cell>
          <cell r="AT134">
            <v>-10.254984196850273</v>
          </cell>
          <cell r="AU134">
            <v>-286.97066170500148</v>
          </cell>
          <cell r="AV134">
            <v>-1.2077301720019022</v>
          </cell>
          <cell r="AW134">
            <v>-660.1746036530003</v>
          </cell>
          <cell r="AX134">
            <v>482.81655199699526</v>
          </cell>
          <cell r="AY134">
            <v>-847.53257376300007</v>
          </cell>
          <cell r="AZ134">
            <v>-251.58508130699965</v>
          </cell>
          <cell r="BA134">
            <v>-502.86041614299802</v>
          </cell>
          <cell r="BB134">
            <v>-513.11540033984829</v>
          </cell>
          <cell r="BC134">
            <v>-800.08606204484977</v>
          </cell>
          <cell r="BD134">
            <v>-801.29379221685167</v>
          </cell>
          <cell r="BE134">
            <v>-1461.468395869852</v>
          </cell>
          <cell r="BF134">
            <v>-978.65184387285672</v>
          </cell>
          <cell r="BG134">
            <v>-1590.6072204357374</v>
          </cell>
          <cell r="BH134">
            <v>0</v>
          </cell>
          <cell r="BI134">
            <v>0</v>
          </cell>
          <cell r="BJ134">
            <v>0</v>
          </cell>
          <cell r="BK134">
            <v>0</v>
          </cell>
          <cell r="BL134">
            <v>0</v>
          </cell>
          <cell r="BM134">
            <v>0</v>
          </cell>
          <cell r="BN134">
            <v>0</v>
          </cell>
          <cell r="BO134">
            <v>0</v>
          </cell>
          <cell r="BP134">
            <v>0</v>
          </cell>
          <cell r="BQ134">
            <v>-847.53257376300007</v>
          </cell>
          <cell r="BR134">
            <v>-251.58508130699965</v>
          </cell>
          <cell r="BS134">
            <v>-502.86041614299802</v>
          </cell>
          <cell r="BT134">
            <v>-513.11540033984829</v>
          </cell>
          <cell r="BU134">
            <v>-800.08606204484977</v>
          </cell>
          <cell r="BV134">
            <v>-801.29379221685167</v>
          </cell>
          <cell r="BW134">
            <v>-1461.468395869852</v>
          </cell>
          <cell r="BX134">
            <v>-978.65184387285672</v>
          </cell>
          <cell r="BY134">
            <v>-1590.6072204357374</v>
          </cell>
          <cell r="BZ134">
            <v>86.139874999999989</v>
          </cell>
          <cell r="CA134">
            <v>-2.8554246210000165</v>
          </cell>
          <cell r="CB134">
            <v>298.95542462100002</v>
          </cell>
          <cell r="CC134">
            <v>-251.58508130699965</v>
          </cell>
          <cell r="CD134">
            <v>382.23987499999998</v>
          </cell>
          <cell r="CE134">
            <v>-633.82495630699964</v>
          </cell>
          <cell r="CF134">
            <v>-165.81863844189456</v>
          </cell>
          <cell r="CK134">
            <v>100</v>
          </cell>
          <cell r="CL134">
            <v>-100</v>
          </cell>
          <cell r="CM134">
            <v>-200</v>
          </cell>
        </row>
        <row r="135">
          <cell r="G135" t="str">
            <v>Utilización Cartera FSA</v>
          </cell>
          <cell r="M135">
            <v>-105</v>
          </cell>
          <cell r="N135">
            <v>-105</v>
          </cell>
          <cell r="O135">
            <v>-30</v>
          </cell>
          <cell r="P135">
            <v>0</v>
          </cell>
          <cell r="Q135">
            <v>0</v>
          </cell>
          <cell r="R135">
            <v>0</v>
          </cell>
          <cell r="S135">
            <v>0</v>
          </cell>
          <cell r="T135">
            <v>0</v>
          </cell>
          <cell r="U135">
            <v>0</v>
          </cell>
          <cell r="V135">
            <v>0</v>
          </cell>
          <cell r="W135">
            <v>0</v>
          </cell>
          <cell r="X135">
            <v>0</v>
          </cell>
          <cell r="Y135">
            <v>0</v>
          </cell>
          <cell r="Z135">
            <v>0</v>
          </cell>
          <cell r="AA135">
            <v>-30</v>
          </cell>
          <cell r="AB135" t="str">
            <v xml:space="preserve"> </v>
          </cell>
          <cell r="AC135">
            <v>-9.7569248031482342E-2</v>
          </cell>
          <cell r="AD135">
            <v>-9.7569248031482342E-2</v>
          </cell>
          <cell r="AE135">
            <v>-30</v>
          </cell>
          <cell r="AP135">
            <v>0</v>
          </cell>
          <cell r="AQ135">
            <v>0</v>
          </cell>
          <cell r="AR135">
            <v>0</v>
          </cell>
          <cell r="AS135">
            <v>0</v>
          </cell>
          <cell r="AT135">
            <v>0</v>
          </cell>
          <cell r="AU135">
            <v>0</v>
          </cell>
          <cell r="AV135">
            <v>0</v>
          </cell>
          <cell r="AW135">
            <v>0</v>
          </cell>
          <cell r="AX135">
            <v>0</v>
          </cell>
          <cell r="AY135">
            <v>-30</v>
          </cell>
          <cell r="AZ135">
            <v>-30</v>
          </cell>
          <cell r="BA135">
            <v>-30</v>
          </cell>
          <cell r="BB135">
            <v>-30</v>
          </cell>
          <cell r="BC135">
            <v>-30</v>
          </cell>
          <cell r="BD135">
            <v>-30</v>
          </cell>
          <cell r="BE135">
            <v>-30</v>
          </cell>
          <cell r="BF135">
            <v>-30</v>
          </cell>
          <cell r="BG135">
            <v>-30</v>
          </cell>
          <cell r="BH135">
            <v>-30</v>
          </cell>
          <cell r="BI135">
            <v>-30</v>
          </cell>
          <cell r="BJ135">
            <v>-30</v>
          </cell>
          <cell r="BK135">
            <v>-30</v>
          </cell>
          <cell r="BL135">
            <v>-30</v>
          </cell>
          <cell r="BM135">
            <v>-30</v>
          </cell>
          <cell r="BN135">
            <v>-30</v>
          </cell>
          <cell r="BO135">
            <v>-30</v>
          </cell>
          <cell r="BP135">
            <v>-30</v>
          </cell>
          <cell r="BR135">
            <v>0</v>
          </cell>
          <cell r="BW135">
            <v>0</v>
          </cell>
          <cell r="BX135">
            <v>0</v>
          </cell>
          <cell r="BY135">
            <v>0</v>
          </cell>
          <cell r="CC135">
            <v>-30</v>
          </cell>
          <cell r="CD135">
            <v>0</v>
          </cell>
          <cell r="CE135">
            <v>-30</v>
          </cell>
          <cell r="CF135" t="str">
            <v xml:space="preserve">n.a. </v>
          </cell>
        </row>
        <row r="136">
          <cell r="Q136">
            <v>113.60904076154917</v>
          </cell>
          <cell r="R136">
            <v>-30.31941150553935</v>
          </cell>
          <cell r="S136">
            <v>47.558428417285803</v>
          </cell>
          <cell r="T136">
            <v>-21.640834195668504</v>
          </cell>
          <cell r="U136">
            <v>2.8244104159981589</v>
          </cell>
          <cell r="V136">
            <v>-57.23175594150689</v>
          </cell>
          <cell r="W136">
            <v>31.669447855394424</v>
          </cell>
          <cell r="X136">
            <v>5.1598940377396048</v>
          </cell>
          <cell r="Y136">
            <v>-29.310037596407653</v>
          </cell>
          <cell r="Z136">
            <v>-961.60703299351542</v>
          </cell>
          <cell r="AA136">
            <v>-1106.553734344036</v>
          </cell>
          <cell r="AE136">
            <v>-210.15052579043538</v>
          </cell>
          <cell r="AF136">
            <v>-1151.2558269251037</v>
          </cell>
          <cell r="AG136">
            <v>1039.6382495434837</v>
          </cell>
          <cell r="AH136">
            <v>-61.374269149178588</v>
          </cell>
          <cell r="AI136">
            <v>451.23160132242594</v>
          </cell>
          <cell r="AJ136">
            <v>-273.17633927222118</v>
          </cell>
          <cell r="AK136">
            <v>-309.61031192671675</v>
          </cell>
          <cell r="AL136">
            <v>44.178295141698243</v>
          </cell>
          <cell r="AM136">
            <v>771.34997909165463</v>
          </cell>
          <cell r="AN136">
            <v>-209.11460288629979</v>
          </cell>
          <cell r="AO136">
            <v>216.59155491452424</v>
          </cell>
          <cell r="AP136">
            <v>115.52501771650657</v>
          </cell>
          <cell r="AQ136">
            <v>1038.6154513996673</v>
          </cell>
          <cell r="AR136">
            <v>-926.02920878193447</v>
          </cell>
          <cell r="AS136">
            <v>31.054857643639238</v>
          </cell>
          <cell r="AT136">
            <v>-403.67317290514012</v>
          </cell>
          <cell r="AU136">
            <v>251.53550507655268</v>
          </cell>
          <cell r="AV136">
            <v>312.43472234271491</v>
          </cell>
          <cell r="AW136">
            <v>-101.41005108320513</v>
          </cell>
          <cell r="AX136">
            <v>-739.68053123626021</v>
          </cell>
          <cell r="AZ136">
            <v>-93.656842837816058</v>
          </cell>
          <cell r="BA136">
            <v>-123.97625434335541</v>
          </cell>
          <cell r="BB136">
            <v>-76.417825926069611</v>
          </cell>
          <cell r="BC136">
            <v>-98.058660121738114</v>
          </cell>
          <cell r="BD136">
            <v>-95.234249705739956</v>
          </cell>
          <cell r="BE136">
            <v>-152.46600564724685</v>
          </cell>
          <cell r="BF136">
            <v>-120.79655779185242</v>
          </cell>
          <cell r="BG136">
            <v>-115.63666375411282</v>
          </cell>
          <cell r="BI136">
            <v>-321.76810317205536</v>
          </cell>
          <cell r="BJ136">
            <v>-383.14237232123395</v>
          </cell>
          <cell r="BK136">
            <v>68.089229001191995</v>
          </cell>
          <cell r="BL136">
            <v>-205.08711027102919</v>
          </cell>
          <cell r="BM136">
            <v>-514.69742219774594</v>
          </cell>
          <cell r="BN136">
            <v>-470.51912705604769</v>
          </cell>
          <cell r="BO136">
            <v>300.83085203560694</v>
          </cell>
          <cell r="BP136">
            <v>91.716249149307146</v>
          </cell>
          <cell r="BR136">
            <v>228.11126033423932</v>
          </cell>
          <cell r="BS136">
            <v>259.16611797787857</v>
          </cell>
          <cell r="BT136">
            <v>-144.50705492726161</v>
          </cell>
          <cell r="BU136">
            <v>107.02845014929107</v>
          </cell>
          <cell r="BV136">
            <v>419.46317249200598</v>
          </cell>
          <cell r="BW136">
            <v>318.05312140880085</v>
          </cell>
          <cell r="BX136">
            <v>-421.62740982745936</v>
          </cell>
          <cell r="BY136">
            <v>-207.35291290341996</v>
          </cell>
        </row>
        <row r="138">
          <cell r="L138" t="e">
            <v>#REF!</v>
          </cell>
          <cell r="M138" t="e">
            <v>#REF!</v>
          </cell>
          <cell r="N138" t="e">
            <v>#REF!</v>
          </cell>
          <cell r="Q138">
            <v>-0.79000766994919547</v>
          </cell>
          <cell r="R138">
            <v>-0.43049320683379838</v>
          </cell>
          <cell r="S138">
            <v>-0.48403066273858475</v>
          </cell>
          <cell r="T138">
            <v>-3.8852950773584048E-2</v>
          </cell>
          <cell r="U138">
            <v>-0.3206496208671315</v>
          </cell>
          <cell r="V138">
            <v>9.562612705269638E-2</v>
          </cell>
          <cell r="W138">
            <v>-0.65205444179038829</v>
          </cell>
          <cell r="X138">
            <v>-5.8027305690301609E-2</v>
          </cell>
          <cell r="Y138">
            <v>-0.48998102346839589</v>
          </cell>
          <cell r="Z138">
            <v>-0.56185284450601147</v>
          </cell>
          <cell r="AA138">
            <v>-4.2729845599122473</v>
          </cell>
          <cell r="AE138">
            <v>-0.53521054154452552</v>
          </cell>
          <cell r="AF138">
            <v>2.7754264239313552E-2</v>
          </cell>
          <cell r="AG138">
            <v>-1.1456093074019198</v>
          </cell>
          <cell r="AH138">
            <v>-0.35615567751754668</v>
          </cell>
          <cell r="AI138">
            <v>-0.52217327172586681</v>
          </cell>
          <cell r="AJ138">
            <v>-9.847940856806757E-2</v>
          </cell>
          <cell r="AK138">
            <v>-0.34687602043023491</v>
          </cell>
          <cell r="AL138">
            <v>-1.9635869476435593E-2</v>
          </cell>
          <cell r="AM138">
            <v>-0.67223226203119335</v>
          </cell>
          <cell r="AN138">
            <v>-8.2522905259526158E-2</v>
          </cell>
          <cell r="AO138">
            <v>-0.51089136392136736</v>
          </cell>
          <cell r="AP138">
            <v>2.5497384360563369E-2</v>
          </cell>
          <cell r="AQ138">
            <v>-6.0702067402903279E-2</v>
          </cell>
          <cell r="AR138">
            <v>0.35560163745272433</v>
          </cell>
          <cell r="AS138">
            <v>-7.4337529316251705E-2</v>
          </cell>
          <cell r="AT138">
            <v>3.8142608987282056E-2</v>
          </cell>
          <cell r="AU138">
            <v>5.9626457794483521E-2</v>
          </cell>
          <cell r="AV138">
            <v>-2.6226399563103409E-2</v>
          </cell>
          <cell r="AW138">
            <v>-0.11526199652913197</v>
          </cell>
          <cell r="AX138">
            <v>2.0177820240805056E-2</v>
          </cell>
          <cell r="AY138">
            <v>-0.55180097298288122</v>
          </cell>
          <cell r="AZ138">
            <v>-1.3492105135737171</v>
          </cell>
          <cell r="BA138">
            <v>-1.7829788804630282</v>
          </cell>
          <cell r="BB138">
            <v>-2.2703017157357848</v>
          </cell>
          <cell r="BC138">
            <v>-2.3135609162143322</v>
          </cell>
          <cell r="BD138">
            <v>-2.6367398101647255</v>
          </cell>
          <cell r="BE138">
            <v>-2.5440057309838138</v>
          </cell>
          <cell r="BF138">
            <v>-3.2038829918709091</v>
          </cell>
          <cell r="BG138">
            <v>-3.2619102975612089</v>
          </cell>
          <cell r="BH138">
            <v>-0.56135062059688057</v>
          </cell>
          <cell r="BI138">
            <v>-1.6530655847071318</v>
          </cell>
          <cell r="BJ138">
            <v>-2.0092212622246777</v>
          </cell>
          <cell r="BK138">
            <v>-2.5313945339505444</v>
          </cell>
          <cell r="BL138">
            <v>-2.629873942518612</v>
          </cell>
          <cell r="BM138">
            <v>-2.9767499629488472</v>
          </cell>
          <cell r="BN138">
            <v>-2.9963858324252834</v>
          </cell>
          <cell r="BO138">
            <v>-3.6686180944564768</v>
          </cell>
          <cell r="BP138">
            <v>-3.7511409997160028</v>
          </cell>
          <cell r="BQ138">
            <v>9.5496476139996216E-3</v>
          </cell>
          <cell r="BR138">
            <v>0.30385507113341426</v>
          </cell>
          <cell r="BS138">
            <v>0.2262423817616501</v>
          </cell>
          <cell r="BT138">
            <v>0.26109281821475877</v>
          </cell>
          <cell r="BU138">
            <v>0.31631302630427965</v>
          </cell>
          <cell r="BV138">
            <v>0.34001015278412228</v>
          </cell>
          <cell r="BW138">
            <v>0.45238010144146967</v>
          </cell>
          <cell r="BX138">
            <v>0.46473510258556772</v>
          </cell>
          <cell r="BY138">
            <v>0.48923070215479392</v>
          </cell>
          <cell r="BZ138">
            <v>-0.39553762640049328</v>
          </cell>
          <cell r="CA138">
            <v>-4.0176828879510539E-2</v>
          </cell>
          <cell r="CB138">
            <v>-0.71847181882567046</v>
          </cell>
          <cell r="CC138">
            <v>-1.3492105135737171</v>
          </cell>
          <cell r="CD138">
            <v>-1.1541862741056743</v>
          </cell>
          <cell r="CE138">
            <v>-0.19502423946804281</v>
          </cell>
        </row>
        <row r="139">
          <cell r="L139" t="e">
            <v>#REF!</v>
          </cell>
          <cell r="M139" t="e">
            <v>#REF!</v>
          </cell>
          <cell r="N139" t="e">
            <v>#REF!</v>
          </cell>
          <cell r="Q139">
            <v>-0.78861382354874565</v>
          </cell>
          <cell r="R139">
            <v>-0.428913514246622</v>
          </cell>
          <cell r="S139">
            <v>-0.48403066273858475</v>
          </cell>
          <cell r="T139">
            <v>0.45521913663916991</v>
          </cell>
          <cell r="U139">
            <v>-0.32058710341698765</v>
          </cell>
          <cell r="V139">
            <v>9.562612705269638E-2</v>
          </cell>
          <cell r="W139">
            <v>-0.65205444179038829</v>
          </cell>
          <cell r="X139">
            <v>-5.8027305690301609E-2</v>
          </cell>
          <cell r="Y139">
            <v>-0.48998102346839589</v>
          </cell>
          <cell r="Z139">
            <v>-0.56185284450601147</v>
          </cell>
          <cell r="AA139">
            <v>-3.623055930701176</v>
          </cell>
          <cell r="AE139">
            <v>-0.53521054154452552</v>
          </cell>
          <cell r="AF139">
            <v>0.17802058312874625</v>
          </cell>
          <cell r="AG139">
            <v>-1.1456093074019198</v>
          </cell>
          <cell r="AH139">
            <v>-0.35615567751754668</v>
          </cell>
          <cell r="AI139">
            <v>-0.52217327172586681</v>
          </cell>
          <cell r="AJ139">
            <v>-9.847940856806757E-2</v>
          </cell>
          <cell r="AK139">
            <v>0.15026252906350845</v>
          </cell>
          <cell r="AL139">
            <v>-1.9635869476435593E-2</v>
          </cell>
          <cell r="AM139">
            <v>-0.67223226203119335</v>
          </cell>
          <cell r="AN139">
            <v>-8.2522905259526158E-2</v>
          </cell>
          <cell r="AO139">
            <v>-0.51089136392136736</v>
          </cell>
          <cell r="AP139">
            <v>2.5497384360563369E-2</v>
          </cell>
          <cell r="AQ139">
            <v>-5.8147900931788565E-2</v>
          </cell>
          <cell r="AR139">
            <v>0.35699548385317414</v>
          </cell>
          <cell r="AS139">
            <v>-7.275783672907532E-2</v>
          </cell>
          <cell r="AT139">
            <v>3.8142608987282056E-2</v>
          </cell>
          <cell r="AU139">
            <v>0.55369854520723749</v>
          </cell>
          <cell r="AV139">
            <v>0.47084963248049611</v>
          </cell>
          <cell r="AW139">
            <v>-0.11526199652913197</v>
          </cell>
          <cell r="AX139">
            <v>2.0177820240805056E-2</v>
          </cell>
          <cell r="AY139">
            <v>-0.39898048762233385</v>
          </cell>
          <cell r="AZ139">
            <v>-1.1949961818127197</v>
          </cell>
          <cell r="BA139">
            <v>-1.6271848561148543</v>
          </cell>
          <cell r="BB139">
            <v>-2.1145076913876113</v>
          </cell>
          <cell r="BC139">
            <v>-1.6636948044534048</v>
          </cell>
          <cell r="BD139">
            <v>-1.9868111809536542</v>
          </cell>
          <cell r="BE139">
            <v>-1.8940771017727429</v>
          </cell>
          <cell r="BF139">
            <v>-2.5539543626598382</v>
          </cell>
          <cell r="BG139">
            <v>-2.6119816683501371</v>
          </cell>
          <cell r="BH139">
            <v>-0.41108430170744792</v>
          </cell>
          <cell r="BI139">
            <v>-1.5027992658176992</v>
          </cell>
          <cell r="BJ139">
            <v>-1.8589549433352448</v>
          </cell>
          <cell r="BK139">
            <v>-2.3811282150611115</v>
          </cell>
          <cell r="BL139">
            <v>-2.4796076236291791</v>
          </cell>
          <cell r="BM139">
            <v>-2.3293450945656708</v>
          </cell>
          <cell r="BN139">
            <v>-2.3489809640421075</v>
          </cell>
          <cell r="BO139">
            <v>-3.0212132260733009</v>
          </cell>
          <cell r="BP139">
            <v>-3.1037361313328269</v>
          </cell>
          <cell r="BQ139">
            <v>1.2103814085114352E-2</v>
          </cell>
          <cell r="BR139">
            <v>0.30780308400497874</v>
          </cell>
          <cell r="BS139">
            <v>0.23177008722039097</v>
          </cell>
          <cell r="BT139">
            <v>0.26662052367349964</v>
          </cell>
          <cell r="BU139">
            <v>0.81591281917577452</v>
          </cell>
          <cell r="BV139">
            <v>0.34253391361201752</v>
          </cell>
          <cell r="BW139">
            <v>0.45490386226936463</v>
          </cell>
          <cell r="BX139">
            <v>0.46725886341346268</v>
          </cell>
          <cell r="BY139">
            <v>0.49175446298268977</v>
          </cell>
          <cell r="BZ139">
            <v>-0.39553762640049328</v>
          </cell>
          <cell r="CA139">
            <v>-4.0176828879510539E-2</v>
          </cell>
          <cell r="CB139">
            <v>-0.71847181882567046</v>
          </cell>
          <cell r="CC139">
            <v>-1.1949961818127197</v>
          </cell>
          <cell r="CD139">
            <v>-1.1541862741056743</v>
          </cell>
          <cell r="CE139">
            <v>-4.0809907707045401E-2</v>
          </cell>
        </row>
        <row r="140">
          <cell r="AP140">
            <v>0</v>
          </cell>
          <cell r="AQ140">
            <v>0</v>
          </cell>
          <cell r="AR140">
            <v>0</v>
          </cell>
          <cell r="AS140">
            <v>0</v>
          </cell>
          <cell r="AT140">
            <v>0</v>
          </cell>
        </row>
        <row r="141">
          <cell r="N141">
            <v>35781.130642476855</v>
          </cell>
          <cell r="AP141">
            <v>0</v>
          </cell>
          <cell r="AQ141">
            <v>0</v>
          </cell>
          <cell r="AR141">
            <v>0</v>
          </cell>
          <cell r="AS141">
            <v>0</v>
          </cell>
          <cell r="AT141">
            <v>0</v>
          </cell>
        </row>
        <row r="142">
          <cell r="L142" t="e">
            <v>#REF!</v>
          </cell>
          <cell r="M142" t="e">
            <v>#REF!</v>
          </cell>
          <cell r="N142" t="e">
            <v>#REF!</v>
          </cell>
          <cell r="Q142">
            <v>76.535133318163403</v>
          </cell>
          <cell r="R142">
            <v>97.942742984624218</v>
          </cell>
          <cell r="S142">
            <v>53.422788509173181</v>
          </cell>
          <cell r="T142">
            <v>71.912813169509292</v>
          </cell>
          <cell r="U142">
            <v>70.55560521390862</v>
          </cell>
          <cell r="V142">
            <v>127.1873279736335</v>
          </cell>
          <cell r="W142">
            <v>94.59926169735175</v>
          </cell>
          <cell r="X142">
            <v>47.588840544149178</v>
          </cell>
          <cell r="Y142">
            <v>82.058772178296437</v>
          </cell>
          <cell r="Z142">
            <v>961.60703299351542</v>
          </cell>
          <cell r="AA142">
            <v>1106.5537343440355</v>
          </cell>
          <cell r="AE142">
            <v>253.7</v>
          </cell>
          <cell r="AF142">
            <v>1258.9000000000001</v>
          </cell>
          <cell r="AG142">
            <v>307.5</v>
          </cell>
          <cell r="AH142">
            <v>628.6</v>
          </cell>
          <cell r="AI142">
            <v>373.7</v>
          </cell>
          <cell r="AJ142">
            <v>374.7</v>
          </cell>
          <cell r="AP142">
            <v>-16.309425259404492</v>
          </cell>
          <cell r="AR142">
            <v>-230.96486668183661</v>
          </cell>
          <cell r="AS142">
            <v>-530.65725701537576</v>
          </cell>
          <cell r="AT142">
            <v>-320.2772114908268</v>
          </cell>
          <cell r="AY142">
            <v>197.42977902674491</v>
          </cell>
          <cell r="AZ142">
            <v>75.855150407826528</v>
          </cell>
          <cell r="BA142">
            <v>102.64996976197506</v>
          </cell>
          <cell r="BB142">
            <v>51.548641065530546</v>
          </cell>
          <cell r="BH142">
            <v>1303.4074836067064</v>
          </cell>
          <cell r="BI142">
            <v>321.76810317205559</v>
          </cell>
          <cell r="BJ142">
            <v>383.14237232123514</v>
          </cell>
          <cell r="BK142">
            <v>-68.089229001190233</v>
          </cell>
          <cell r="BZ142" t="e">
            <v>#REF!</v>
          </cell>
          <cell r="CA142" t="e">
            <v>#REF!</v>
          </cell>
          <cell r="CB142" t="e">
            <v>#REF!</v>
          </cell>
          <cell r="CC142">
            <v>75.855150407826528</v>
          </cell>
          <cell r="CD142" t="e">
            <v>#REF!</v>
          </cell>
        </row>
        <row r="143">
          <cell r="L143">
            <v>82.168000000000006</v>
          </cell>
          <cell r="N143">
            <v>82.168000000000006</v>
          </cell>
          <cell r="Q143">
            <v>152.01283043028573</v>
          </cell>
          <cell r="R143">
            <v>34.773126812437603</v>
          </cell>
          <cell r="S143">
            <v>66.4884524018901</v>
          </cell>
          <cell r="T143">
            <v>19.435201437592379</v>
          </cell>
          <cell r="U143">
            <v>33.044557190524358</v>
          </cell>
          <cell r="V143">
            <v>41.019891418236647</v>
          </cell>
          <cell r="W143">
            <v>42.606146909500019</v>
          </cell>
          <cell r="X143">
            <v>0</v>
          </cell>
          <cell r="Y143">
            <v>0</v>
          </cell>
          <cell r="AB143">
            <v>7.6353047354769915E-2</v>
          </cell>
          <cell r="AC143" t="str">
            <v xml:space="preserve"> </v>
          </cell>
          <cell r="AD143">
            <v>7.6353047354769915E-2</v>
          </cell>
          <cell r="AE143">
            <v>80.968000000000018</v>
          </cell>
          <cell r="AF143">
            <v>226.39999999999998</v>
          </cell>
          <cell r="AG143">
            <v>643.80000000000007</v>
          </cell>
          <cell r="AH143">
            <v>268.2</v>
          </cell>
          <cell r="AI143">
            <v>165.3</v>
          </cell>
          <cell r="AJ143">
            <v>164.3</v>
          </cell>
          <cell r="AP143">
            <v>1.1970666666666574</v>
          </cell>
          <cell r="AR143">
            <v>-491.78716956971437</v>
          </cell>
          <cell r="AS143">
            <v>-233.42687318756239</v>
          </cell>
          <cell r="AT143">
            <v>-98.811547598109911</v>
          </cell>
          <cell r="AY143">
            <v>-72.329566940000092</v>
          </cell>
          <cell r="AZ143">
            <v>46.319894589999898</v>
          </cell>
          <cell r="BA143">
            <v>25.815792559999913</v>
          </cell>
          <cell r="BH143">
            <v>-545.96420000000012</v>
          </cell>
          <cell r="BI143">
            <v>-168.72200000000001</v>
          </cell>
          <cell r="BJ143">
            <v>-391.11059999999998</v>
          </cell>
          <cell r="BK143">
            <v>78.130235950914539</v>
          </cell>
          <cell r="BQ143">
            <v>473.63463306000006</v>
          </cell>
          <cell r="BR143">
            <v>215.04189458999991</v>
          </cell>
          <cell r="BS143">
            <v>416.9263925599999</v>
          </cell>
          <cell r="BZ143">
            <v>38.049000000000007</v>
          </cell>
          <cell r="CA143">
            <v>40.092517940000093</v>
          </cell>
          <cell r="CB143">
            <v>60.301548543399676</v>
          </cell>
          <cell r="CC143">
            <v>46.319894589999898</v>
          </cell>
          <cell r="CD143">
            <v>-35.185500000000047</v>
          </cell>
          <cell r="CE143">
            <v>81.505394589999952</v>
          </cell>
          <cell r="CF143">
            <v>231.64483832828816</v>
          </cell>
        </row>
        <row r="144">
          <cell r="L144">
            <v>57.8</v>
          </cell>
          <cell r="N144">
            <v>57.8</v>
          </cell>
          <cell r="Q144">
            <v>38.131343649426853</v>
          </cell>
          <cell r="R144">
            <v>32.850204666647272</v>
          </cell>
          <cell r="S144">
            <v>34.492764524568877</v>
          </cell>
          <cell r="T144">
            <v>30.836777536248412</v>
          </cell>
          <cell r="U144">
            <v>40.335458439382421</v>
          </cell>
          <cell r="V144">
            <v>28.935680613889957</v>
          </cell>
          <cell r="W144">
            <v>83.662562643246162</v>
          </cell>
          <cell r="X144">
            <v>52.748734581888783</v>
          </cell>
          <cell r="Y144">
            <v>52.748734581888783</v>
          </cell>
          <cell r="AA144">
            <v>512.93305881892422</v>
          </cell>
          <cell r="AB144">
            <v>5.3709547963996948E-2</v>
          </cell>
          <cell r="AC144" t="str">
            <v xml:space="preserve"> </v>
          </cell>
          <cell r="AD144">
            <v>5.3709547963996948E-2</v>
          </cell>
          <cell r="AE144">
            <v>60.6</v>
          </cell>
          <cell r="AF144">
            <v>50.8</v>
          </cell>
          <cell r="AG144">
            <v>638.6</v>
          </cell>
          <cell r="AH144">
            <v>62.8</v>
          </cell>
          <cell r="AI144">
            <v>165.7</v>
          </cell>
          <cell r="AJ144">
            <v>166.7</v>
          </cell>
          <cell r="AP144">
            <v>0</v>
          </cell>
          <cell r="AQ144">
            <v>6.790797581736669</v>
          </cell>
          <cell r="AR144">
            <v>-600.46865635057316</v>
          </cell>
          <cell r="AS144">
            <v>-29.949795333352725</v>
          </cell>
          <cell r="AT144">
            <v>-131.2072354754311</v>
          </cell>
          <cell r="AY144">
            <v>22.476616515600668</v>
          </cell>
          <cell r="AZ144">
            <v>30.407488795600713</v>
          </cell>
          <cell r="BA144">
            <v>-247.67332709439859</v>
          </cell>
          <cell r="BH144">
            <v>-571.36779999999999</v>
          </cell>
          <cell r="BI144">
            <v>2.7899999999999991</v>
          </cell>
          <cell r="BJ144">
            <v>-378.46139999999997</v>
          </cell>
          <cell r="BK144">
            <v>237.14163595091455</v>
          </cell>
          <cell r="BQ144">
            <v>593.84441651560064</v>
          </cell>
          <cell r="BR144">
            <v>27.617488795600714</v>
          </cell>
          <cell r="BS144">
            <v>130.78807290560138</v>
          </cell>
          <cell r="BZ144">
            <v>39</v>
          </cell>
          <cell r="CA144">
            <v>57.800574999999995</v>
          </cell>
          <cell r="CB144">
            <v>13.047924379000294</v>
          </cell>
          <cell r="CC144">
            <v>30.407488795600713</v>
          </cell>
          <cell r="CD144">
            <v>31.245587999999653</v>
          </cell>
          <cell r="CE144">
            <v>-0.83809920439894015</v>
          </cell>
          <cell r="CF144">
            <v>-2.6822961513764731</v>
          </cell>
        </row>
        <row r="145">
          <cell r="AP145">
            <v>0</v>
          </cell>
          <cell r="AQ145">
            <v>0</v>
          </cell>
          <cell r="AR145">
            <v>0</v>
          </cell>
          <cell r="AS145">
            <v>0</v>
          </cell>
          <cell r="AT145">
            <v>0</v>
          </cell>
        </row>
        <row r="146">
          <cell r="Q146">
            <v>66.711860024399471</v>
          </cell>
          <cell r="R146">
            <v>96.791493494399347</v>
          </cell>
          <cell r="S146">
            <v>27.433528871040053</v>
          </cell>
          <cell r="T146">
            <v>22.233528871040054</v>
          </cell>
          <cell r="U146">
            <v>16.033528871040055</v>
          </cell>
          <cell r="V146">
            <v>8.8335288710400555</v>
          </cell>
          <cell r="AP146">
            <v>86.35228332999958</v>
          </cell>
          <cell r="AQ146">
            <v>187.00347658439969</v>
          </cell>
          <cell r="AR146">
            <v>66.711860024399471</v>
          </cell>
          <cell r="AS146">
            <v>96.791493494399347</v>
          </cell>
          <cell r="AT146">
            <v>27.433528871040053</v>
          </cell>
        </row>
        <row r="147">
          <cell r="Q147">
            <v>9.8232732937639327</v>
          </cell>
          <cell r="R147">
            <v>1.1512494902248704</v>
          </cell>
          <cell r="S147">
            <v>25.989259638133127</v>
          </cell>
          <cell r="T147">
            <v>49.679284298469241</v>
          </cell>
          <cell r="U147">
            <v>54.522076342868566</v>
          </cell>
          <cell r="V147">
            <v>118.35379910259344</v>
          </cell>
          <cell r="AP147">
            <v>151.03829141059592</v>
          </cell>
          <cell r="AQ147">
            <v>16.211476176744696</v>
          </cell>
          <cell r="AR147">
            <v>9.8232732937639327</v>
          </cell>
          <cell r="AS147">
            <v>1.1512494902248704</v>
          </cell>
          <cell r="AT147">
            <v>25.989259638133127</v>
          </cell>
        </row>
        <row r="148">
          <cell r="AP148">
            <v>0</v>
          </cell>
          <cell r="AQ148">
            <v>0</v>
          </cell>
          <cell r="AR148">
            <v>0</v>
          </cell>
          <cell r="AS148">
            <v>0</v>
          </cell>
          <cell r="AT148">
            <v>0</v>
          </cell>
        </row>
        <row r="149">
          <cell r="AP149">
            <v>0</v>
          </cell>
          <cell r="AQ149">
            <v>0</v>
          </cell>
          <cell r="AR149">
            <v>0</v>
          </cell>
          <cell r="AS149">
            <v>0</v>
          </cell>
          <cell r="AT149">
            <v>0</v>
          </cell>
        </row>
        <row r="150">
          <cell r="L150">
            <v>1118.2606389705827</v>
          </cell>
          <cell r="Q150">
            <v>1062.0999999999999</v>
          </cell>
          <cell r="R150">
            <v>1060.5999999999999</v>
          </cell>
          <cell r="S150">
            <v>1075.2</v>
          </cell>
          <cell r="T150">
            <v>0</v>
          </cell>
          <cell r="U150">
            <v>0</v>
          </cell>
          <cell r="AP150">
            <v>1027.0999999999999</v>
          </cell>
          <cell r="AQ150">
            <v>1074.2</v>
          </cell>
          <cell r="AR150">
            <v>1062.0999999999999</v>
          </cell>
          <cell r="AS150">
            <v>1060.5999999999999</v>
          </cell>
          <cell r="AT150">
            <v>1075.2</v>
          </cell>
        </row>
        <row r="151">
          <cell r="L151" t="e">
            <v>#REF!</v>
          </cell>
          <cell r="AE151">
            <v>-23.5</v>
          </cell>
          <cell r="AF151">
            <v>-23.5</v>
          </cell>
          <cell r="AG151">
            <v>23.5</v>
          </cell>
          <cell r="AH151">
            <v>23.5</v>
          </cell>
          <cell r="AP151">
            <v>23.5</v>
          </cell>
          <cell r="AQ151">
            <v>23.5</v>
          </cell>
          <cell r="AR151">
            <v>-23.5</v>
          </cell>
          <cell r="AS151">
            <v>-23.5</v>
          </cell>
          <cell r="AT151">
            <v>0</v>
          </cell>
        </row>
        <row r="152">
          <cell r="Q152">
            <v>54.716666666666669</v>
          </cell>
          <cell r="R152">
            <v>54.716666666666669</v>
          </cell>
          <cell r="S152">
            <v>54.716666666666669</v>
          </cell>
          <cell r="T152">
            <v>54.716666666666669</v>
          </cell>
          <cell r="U152">
            <v>54.716666666666669</v>
          </cell>
          <cell r="V152">
            <v>54.716666666666669</v>
          </cell>
          <cell r="W152">
            <v>54.716666666666669</v>
          </cell>
          <cell r="X152">
            <v>54.716666666666669</v>
          </cell>
          <cell r="Y152">
            <v>54.716666666666669</v>
          </cell>
          <cell r="Z152">
            <v>54.716666666666669</v>
          </cell>
          <cell r="AP152">
            <v>54.716666666666669</v>
          </cell>
          <cell r="AQ152">
            <v>54.716666666666669</v>
          </cell>
          <cell r="AR152">
            <v>54.716666666666669</v>
          </cell>
          <cell r="AS152">
            <v>54.716666666666669</v>
          </cell>
          <cell r="AT152">
            <v>54.716666666666669</v>
          </cell>
        </row>
        <row r="153">
          <cell r="Q153">
            <v>1.6583333333333332</v>
          </cell>
          <cell r="R153">
            <v>1.6583333333333332</v>
          </cell>
          <cell r="S153">
            <v>1.6583333333333332</v>
          </cell>
          <cell r="T153">
            <v>1.6583333333333332</v>
          </cell>
          <cell r="U153">
            <v>1.6583333333333332</v>
          </cell>
          <cell r="V153">
            <v>1.6583333333333332</v>
          </cell>
          <cell r="W153">
            <v>1.6583333333333332</v>
          </cell>
          <cell r="X153">
            <v>1.6583333333333332</v>
          </cell>
          <cell r="Y153">
            <v>1.6583333333333332</v>
          </cell>
          <cell r="Z153">
            <v>1.6583333333333332</v>
          </cell>
          <cell r="AP153">
            <v>1.6583333333333332</v>
          </cell>
          <cell r="AQ153">
            <v>1.6583333333333332</v>
          </cell>
          <cell r="AR153">
            <v>1.6583333333333332</v>
          </cell>
          <cell r="AS153">
            <v>1.6583333333333332</v>
          </cell>
          <cell r="AT153">
            <v>1.6583333333333332</v>
          </cell>
        </row>
        <row r="164">
          <cell r="L164" t="str">
            <v>TESORERIA</v>
          </cell>
          <cell r="M164" t="str">
            <v>RESTO</v>
          </cell>
          <cell r="N164" t="str">
            <v>TOTAL</v>
          </cell>
          <cell r="Q164" t="str">
            <v>Observ.</v>
          </cell>
          <cell r="R164" t="str">
            <v>Observ.</v>
          </cell>
          <cell r="S164" t="str">
            <v>Observ.</v>
          </cell>
          <cell r="T164" t="str">
            <v>Observ.</v>
          </cell>
          <cell r="U164" t="str">
            <v>Observ.</v>
          </cell>
          <cell r="V164" t="str">
            <v>Observ.</v>
          </cell>
          <cell r="W164" t="str">
            <v>Observ.</v>
          </cell>
          <cell r="X164" t="str">
            <v>Observ.</v>
          </cell>
          <cell r="Y164" t="str">
            <v>Observ.</v>
          </cell>
          <cell r="Z164" t="str">
            <v>Observ.</v>
          </cell>
          <cell r="AA164" t="str">
            <v xml:space="preserve">Total </v>
          </cell>
          <cell r="AB164" t="str">
            <v>% PIB</v>
          </cell>
          <cell r="AC164" t="str">
            <v>% PIB</v>
          </cell>
          <cell r="AD164" t="str">
            <v>% PIB</v>
          </cell>
          <cell r="AE164" t="str">
            <v>Progr.</v>
          </cell>
          <cell r="AF164" t="str">
            <v>Progr.</v>
          </cell>
          <cell r="AG164" t="str">
            <v>Progr.</v>
          </cell>
          <cell r="AH164" t="str">
            <v>Progr.</v>
          </cell>
          <cell r="AI164" t="str">
            <v>Progr.</v>
          </cell>
          <cell r="AJ164" t="str">
            <v>Progr.</v>
          </cell>
          <cell r="AK164" t="str">
            <v>Progr.</v>
          </cell>
          <cell r="AL164" t="str">
            <v>Progr.</v>
          </cell>
          <cell r="AM164" t="str">
            <v>Progr.</v>
          </cell>
          <cell r="AP164" t="str">
            <v>Observ.-Prog.</v>
          </cell>
          <cell r="AQ164" t="str">
            <v>Observ.-Prog.</v>
          </cell>
          <cell r="AR164" t="str">
            <v>Observ.-Prog.</v>
          </cell>
          <cell r="AS164" t="str">
            <v>Observ.-Prog.</v>
          </cell>
          <cell r="AT164" t="str">
            <v>Observ.-Prog.</v>
          </cell>
          <cell r="AU164" t="str">
            <v>Observ-Prog</v>
          </cell>
          <cell r="AV164" t="str">
            <v>Observ-Prog</v>
          </cell>
          <cell r="AW164" t="str">
            <v>Observ-Prog</v>
          </cell>
          <cell r="AY164" t="str">
            <v>Observ.</v>
          </cell>
          <cell r="AZ164" t="str">
            <v>Observ.</v>
          </cell>
          <cell r="BA164" t="str">
            <v>Observ.</v>
          </cell>
          <cell r="BB164" t="str">
            <v>Observ.</v>
          </cell>
          <cell r="BC164" t="str">
            <v>Observ.</v>
          </cell>
          <cell r="BD164" t="str">
            <v>Observ.</v>
          </cell>
          <cell r="BE164" t="str">
            <v>Observ.</v>
          </cell>
          <cell r="BH164" t="str">
            <v>Progr.</v>
          </cell>
          <cell r="BI164" t="str">
            <v>Progr.</v>
          </cell>
          <cell r="BJ164" t="str">
            <v>Progr.</v>
          </cell>
          <cell r="BK164" t="str">
            <v>Progr.</v>
          </cell>
          <cell r="BL164" t="str">
            <v>Progr.</v>
          </cell>
          <cell r="BM164" t="str">
            <v>Progr.</v>
          </cell>
          <cell r="BN164" t="str">
            <v>Progr.</v>
          </cell>
          <cell r="BQ164" t="str">
            <v>Observ-Progr</v>
          </cell>
          <cell r="BR164" t="str">
            <v>Observ-Progr</v>
          </cell>
          <cell r="BS164" t="str">
            <v>Observ-Progr</v>
          </cell>
          <cell r="BT164" t="str">
            <v>Observ-Progr</v>
          </cell>
          <cell r="BU164" t="str">
            <v>Observ-Progr</v>
          </cell>
          <cell r="BV164" t="str">
            <v>Observ-Progr</v>
          </cell>
          <cell r="BW164" t="str">
            <v>Observ-Progr</v>
          </cell>
          <cell r="BZ164" t="str">
            <v>% PIB Observ.</v>
          </cell>
          <cell r="CA164" t="str">
            <v>% PIB Progr</v>
          </cell>
        </row>
        <row r="165">
          <cell r="L165" t="str">
            <v>CSF</v>
          </cell>
          <cell r="M165" t="str">
            <v>SSF</v>
          </cell>
          <cell r="N165" t="str">
            <v>CSF+SSF</v>
          </cell>
          <cell r="Q165">
            <v>35490</v>
          </cell>
          <cell r="R165">
            <v>35521</v>
          </cell>
          <cell r="S165">
            <v>35551</v>
          </cell>
          <cell r="T165">
            <v>35582</v>
          </cell>
          <cell r="U165">
            <v>35612</v>
          </cell>
          <cell r="V165">
            <v>35643</v>
          </cell>
          <cell r="W165">
            <v>35674</v>
          </cell>
          <cell r="X165">
            <v>35704</v>
          </cell>
          <cell r="Y165">
            <v>35735</v>
          </cell>
          <cell r="Z165">
            <v>35765</v>
          </cell>
          <cell r="AA165">
            <v>1997</v>
          </cell>
          <cell r="AB165" t="str">
            <v>CSF</v>
          </cell>
          <cell r="AC165" t="str">
            <v>SSF</v>
          </cell>
          <cell r="AD165" t="str">
            <v>CSF+SSF</v>
          </cell>
          <cell r="AE165" t="str">
            <v>Ene</v>
          </cell>
          <cell r="AF165" t="str">
            <v>Feb</v>
          </cell>
          <cell r="AG165" t="str">
            <v>Mar</v>
          </cell>
          <cell r="AH165" t="str">
            <v>Abr</v>
          </cell>
          <cell r="AI165" t="str">
            <v>May</v>
          </cell>
          <cell r="AJ165" t="str">
            <v>Jun</v>
          </cell>
          <cell r="AK165" t="str">
            <v>Jul</v>
          </cell>
          <cell r="AL165" t="str">
            <v>Ago</v>
          </cell>
          <cell r="AM165" t="str">
            <v>Sep</v>
          </cell>
          <cell r="AP165" t="str">
            <v>Enero</v>
          </cell>
          <cell r="AQ165" t="str">
            <v>Febrero</v>
          </cell>
          <cell r="AR165" t="str">
            <v>Marzo</v>
          </cell>
          <cell r="AS165" t="str">
            <v>Abril</v>
          </cell>
          <cell r="AT165" t="str">
            <v>Mayo</v>
          </cell>
          <cell r="AU165" t="str">
            <v>Junio</v>
          </cell>
          <cell r="AV165" t="str">
            <v>Julio</v>
          </cell>
          <cell r="AW165" t="str">
            <v>Agosto</v>
          </cell>
          <cell r="AY165" t="str">
            <v>Ene-Feb</v>
          </cell>
          <cell r="AZ165" t="str">
            <v>Ene-Mar</v>
          </cell>
          <cell r="BA165" t="str">
            <v>Ene-Abr</v>
          </cell>
          <cell r="BB165" t="str">
            <v>Ene-May</v>
          </cell>
          <cell r="BC165" t="str">
            <v>Ene-Jun</v>
          </cell>
          <cell r="BD165" t="str">
            <v>Ene-Jul</v>
          </cell>
          <cell r="BE165" t="str">
            <v>Ene-Agos</v>
          </cell>
          <cell r="BH165" t="str">
            <v>Ene-Feb</v>
          </cell>
          <cell r="BI165" t="str">
            <v>Ene-Mar</v>
          </cell>
          <cell r="BJ165" t="str">
            <v>Ene-Abr</v>
          </cell>
          <cell r="BK165" t="str">
            <v>Ene-May</v>
          </cell>
          <cell r="BL165" t="str">
            <v>Ene-Jun</v>
          </cell>
          <cell r="BM165" t="str">
            <v>Ene-Jul</v>
          </cell>
          <cell r="BN165" t="str">
            <v>Ene-Agos</v>
          </cell>
          <cell r="BQ165" t="str">
            <v>Ene-Feb</v>
          </cell>
          <cell r="BR165" t="str">
            <v>Ene-Mar</v>
          </cell>
          <cell r="BS165" t="str">
            <v>Ene-Abr</v>
          </cell>
          <cell r="BT165" t="str">
            <v>Ene-May</v>
          </cell>
          <cell r="BU165" t="str">
            <v>Ene-Jun</v>
          </cell>
          <cell r="BV165" t="str">
            <v>Ene-Jul</v>
          </cell>
          <cell r="BW165" t="str">
            <v>Ene-Agos</v>
          </cell>
          <cell r="BZ165" t="str">
            <v>Ene-Jun</v>
          </cell>
          <cell r="CA165" t="str">
            <v>Ene-Jun</v>
          </cell>
        </row>
        <row r="166">
          <cell r="Q166">
            <v>1109.4225440623406</v>
          </cell>
          <cell r="R166">
            <v>1134.5557351198786</v>
          </cell>
          <cell r="S166">
            <v>1176.195992173285</v>
          </cell>
          <cell r="T166">
            <v>1370.897725629982</v>
          </cell>
          <cell r="U166">
            <v>1496.0323988665925</v>
          </cell>
          <cell r="V166">
            <v>1513.2518808554255</v>
          </cell>
          <cell r="W166">
            <v>1283.5524586979645</v>
          </cell>
          <cell r="X166">
            <v>1327.6792521698108</v>
          </cell>
          <cell r="Y166">
            <v>939.49260787227013</v>
          </cell>
          <cell r="Z166">
            <v>1423.5621228785751</v>
          </cell>
          <cell r="AA166">
            <v>13585.217358032784</v>
          </cell>
          <cell r="AB166">
            <v>12.086825027770352</v>
          </cell>
          <cell r="AC166" t="e">
            <v>#VALUE!</v>
          </cell>
          <cell r="AD166">
            <v>12.086825027770352</v>
          </cell>
          <cell r="AE166">
            <v>726.33585039237164</v>
          </cell>
          <cell r="AF166">
            <v>1438.1227019431008</v>
          </cell>
          <cell r="AG166">
            <v>1024.6103000000001</v>
          </cell>
          <cell r="AH166">
            <v>1219.2702560502198</v>
          </cell>
          <cell r="AI166">
            <v>1025.0579905407249</v>
          </cell>
          <cell r="AJ166">
            <v>1318.5125198987557</v>
          </cell>
          <cell r="AK166">
            <v>1386.8531636086091</v>
          </cell>
          <cell r="AL166">
            <v>1364.2976459563383</v>
          </cell>
          <cell r="AP166">
            <v>13.374136032745128</v>
          </cell>
          <cell r="AQ166">
            <v>-120.63932571623809</v>
          </cell>
          <cell r="AR166">
            <v>84.812244062340596</v>
          </cell>
          <cell r="AS166">
            <v>-84.714520930341223</v>
          </cell>
          <cell r="AT166">
            <v>151.13800163256019</v>
          </cell>
          <cell r="AU166">
            <v>52.385205731226279</v>
          </cell>
          <cell r="AV166">
            <v>109.17923525798346</v>
          </cell>
          <cell r="AW166">
            <v>148.95423489908717</v>
          </cell>
          <cell r="AY166">
            <v>2057.1933626519794</v>
          </cell>
          <cell r="AZ166">
            <v>3166.6159067143203</v>
          </cell>
          <cell r="BA166">
            <v>4301.1716418341994</v>
          </cell>
          <cell r="BB166">
            <v>5477.3676340074853</v>
          </cell>
          <cell r="BC166">
            <v>6848.2653596374657</v>
          </cell>
          <cell r="BD166">
            <v>8344.2977585040589</v>
          </cell>
          <cell r="BE166">
            <v>9857.549639359484</v>
          </cell>
          <cell r="BH166">
            <v>2106.4596832266393</v>
          </cell>
          <cell r="BI166">
            <v>3189.068852335472</v>
          </cell>
          <cell r="BJ166">
            <v>4408.3391083856923</v>
          </cell>
          <cell r="BK166">
            <v>5433.3970989264171</v>
          </cell>
          <cell r="BL166">
            <v>6751.9096188251733</v>
          </cell>
          <cell r="BM166">
            <v>8138.7627824337824</v>
          </cell>
          <cell r="BN166">
            <v>9503.0604283901212</v>
          </cell>
          <cell r="BQ166">
            <v>-49.266320574659602</v>
          </cell>
          <cell r="BR166">
            <v>-22.452945621152274</v>
          </cell>
          <cell r="BS166">
            <v>-107.16746655149332</v>
          </cell>
          <cell r="BT166">
            <v>43.970535081066949</v>
          </cell>
          <cell r="BU166">
            <v>96.355740812292964</v>
          </cell>
          <cell r="BV166">
            <v>205.53497607027657</v>
          </cell>
          <cell r="BW166">
            <v>354.48921096936283</v>
          </cell>
          <cell r="BZ166">
            <v>6.1338717767530824</v>
          </cell>
          <cell r="CA166">
            <v>6.047567621166456</v>
          </cell>
        </row>
        <row r="167">
          <cell r="Q167">
            <v>918.67541202805035</v>
          </cell>
          <cell r="R167">
            <v>1041.3214851985499</v>
          </cell>
          <cell r="S167">
            <v>1060.4619888837797</v>
          </cell>
          <cell r="T167">
            <v>1183.4589118603099</v>
          </cell>
          <cell r="U167">
            <v>1175.3498713699</v>
          </cell>
          <cell r="V167">
            <v>1300.8273561133799</v>
          </cell>
          <cell r="W167">
            <v>1030.2689678214899</v>
          </cell>
          <cell r="X167">
            <v>1285.17972252666</v>
          </cell>
          <cell r="Y167">
            <v>916.57072490871997</v>
          </cell>
          <cell r="Z167">
            <v>1367.4223958232524</v>
          </cell>
          <cell r="AA167">
            <v>13075.612779912504</v>
          </cell>
          <cell r="AB167">
            <v>11.611762310490025</v>
          </cell>
          <cell r="AC167" t="e">
            <v>#VALUE!</v>
          </cell>
          <cell r="AD167">
            <v>11.611762310490025</v>
          </cell>
          <cell r="AE167">
            <v>653.77829999999994</v>
          </cell>
          <cell r="AF167">
            <v>1354.6194</v>
          </cell>
          <cell r="AG167">
            <v>786.88030000000003</v>
          </cell>
          <cell r="AH167">
            <v>1121.4405222222222</v>
          </cell>
          <cell r="AI167">
            <v>935.23733791019799</v>
          </cell>
          <cell r="AJ167">
            <v>1193.5068379101976</v>
          </cell>
          <cell r="AK167">
            <v>1019.9875954975064</v>
          </cell>
          <cell r="AL167">
            <v>1247.3770828528786</v>
          </cell>
          <cell r="AP167">
            <v>-76.766353117949848</v>
          </cell>
          <cell r="AQ167">
            <v>-135.55540350363995</v>
          </cell>
          <cell r="AR167">
            <v>131.7951120280502</v>
          </cell>
          <cell r="AS167">
            <v>-80.119037023672178</v>
          </cell>
          <cell r="AT167">
            <v>125.22465097358187</v>
          </cell>
          <cell r="AU167">
            <v>-10.047926049887893</v>
          </cell>
          <cell r="AV167">
            <v>155.36227587239364</v>
          </cell>
          <cell r="AW167">
            <v>53.450273260501262</v>
          </cell>
          <cell r="AY167">
            <v>1796.0759433784101</v>
          </cell>
          <cell r="AZ167">
            <v>2714.7513554064603</v>
          </cell>
          <cell r="BA167">
            <v>3756.0728406050102</v>
          </cell>
          <cell r="BB167">
            <v>4816.5348294887908</v>
          </cell>
          <cell r="BC167">
            <v>5999.9937413490998</v>
          </cell>
          <cell r="BD167">
            <v>7175.3436127189998</v>
          </cell>
          <cell r="BE167">
            <v>8476.170968832379</v>
          </cell>
          <cell r="BH167">
            <v>2008.3977</v>
          </cell>
          <cell r="BI167">
            <v>2795.2779999999998</v>
          </cell>
          <cell r="BJ167">
            <v>3916.7185222222224</v>
          </cell>
          <cell r="BK167">
            <v>4851.9558601324197</v>
          </cell>
          <cell r="BL167">
            <v>6045.4626980426183</v>
          </cell>
          <cell r="BM167">
            <v>7065.4502935401251</v>
          </cell>
          <cell r="BN167">
            <v>8312.8273763930047</v>
          </cell>
          <cell r="BQ167">
            <v>-212.32175662158997</v>
          </cell>
          <cell r="BR167">
            <v>-80.526644593539771</v>
          </cell>
          <cell r="BS167">
            <v>-160.64568161721201</v>
          </cell>
          <cell r="BT167">
            <v>-35.421030643630175</v>
          </cell>
          <cell r="BU167">
            <v>-45.468956693518301</v>
          </cell>
          <cell r="BV167">
            <v>109.89331917887466</v>
          </cell>
          <cell r="BW167">
            <v>163.34359243937433</v>
          </cell>
          <cell r="BZ167">
            <v>5.3740896910432614</v>
          </cell>
          <cell r="CA167">
            <v>5.4148154420961596</v>
          </cell>
        </row>
        <row r="168">
          <cell r="Q168">
            <v>612.18613506100019</v>
          </cell>
          <cell r="R168">
            <v>752.90155518899996</v>
          </cell>
          <cell r="S168">
            <v>709.49727737799981</v>
          </cell>
          <cell r="T168">
            <v>851.27870428699998</v>
          </cell>
          <cell r="U168">
            <v>803.17442898100001</v>
          </cell>
          <cell r="V168">
            <v>972.70713087999991</v>
          </cell>
          <cell r="W168">
            <v>690.39096822800002</v>
          </cell>
          <cell r="X168">
            <v>919.5669539930002</v>
          </cell>
          <cell r="Y168">
            <v>560.75002455699996</v>
          </cell>
          <cell r="Z168">
            <v>976.01564914280027</v>
          </cell>
          <cell r="AA168">
            <v>9152.5181370445007</v>
          </cell>
          <cell r="AB168">
            <v>8.0643945886236565</v>
          </cell>
          <cell r="AC168" t="e">
            <v>#VALUE!</v>
          </cell>
          <cell r="AD168">
            <v>8.0643945886236565</v>
          </cell>
          <cell r="AE168">
            <v>372.33579999999995</v>
          </cell>
          <cell r="AF168">
            <v>1072.5493999999999</v>
          </cell>
          <cell r="AG168">
            <v>494.41030000000001</v>
          </cell>
          <cell r="AH168">
            <v>798.19579999999996</v>
          </cell>
          <cell r="AI168">
            <v>600.26139999999998</v>
          </cell>
          <cell r="AJ168">
            <v>857.12189999999987</v>
          </cell>
          <cell r="AK168">
            <v>668.19430000000011</v>
          </cell>
          <cell r="AL168">
            <v>897.23910000000001</v>
          </cell>
          <cell r="AP168">
            <v>-28.368856882299951</v>
          </cell>
          <cell r="AQ168">
            <v>-112.46703376999994</v>
          </cell>
          <cell r="AR168">
            <v>117.77583506100018</v>
          </cell>
          <cell r="AS168">
            <v>-45.294244810999999</v>
          </cell>
          <cell r="AT168">
            <v>109.23587737799983</v>
          </cell>
          <cell r="AU168">
            <v>-5.8431957129998864</v>
          </cell>
          <cell r="AV168">
            <v>134.98012898099989</v>
          </cell>
          <cell r="AW168">
            <v>75.468030879999901</v>
          </cell>
          <cell r="AY168">
            <v>1304.0493093476998</v>
          </cell>
          <cell r="AZ168">
            <v>1916.2354444087</v>
          </cell>
          <cell r="BA168">
            <v>2669.1369995977002</v>
          </cell>
          <cell r="BB168">
            <v>3378.6342769757002</v>
          </cell>
          <cell r="BC168">
            <v>4229.9129812626998</v>
          </cell>
          <cell r="BD168">
            <v>5033.0874102437001</v>
          </cell>
          <cell r="BE168">
            <v>6005.7945411236997</v>
          </cell>
          <cell r="BH168">
            <v>1444.8851999999999</v>
          </cell>
          <cell r="BI168">
            <v>1939.2954999999999</v>
          </cell>
          <cell r="BJ168">
            <v>2737.4913000000001</v>
          </cell>
          <cell r="BK168">
            <v>3337.7527</v>
          </cell>
          <cell r="BL168">
            <v>4194.8746000000001</v>
          </cell>
          <cell r="BM168">
            <v>4863.0688999999993</v>
          </cell>
          <cell r="BN168">
            <v>5760.3079999999991</v>
          </cell>
          <cell r="BQ168">
            <v>-140.83589065230001</v>
          </cell>
          <cell r="BR168">
            <v>-23.060055591299829</v>
          </cell>
          <cell r="BS168">
            <v>-68.354300402299941</v>
          </cell>
          <cell r="BT168">
            <v>40.881576975699772</v>
          </cell>
          <cell r="BU168">
            <v>35.038381262699659</v>
          </cell>
          <cell r="BV168">
            <v>170.0185102437008</v>
          </cell>
          <cell r="BW168">
            <v>245.48654112370059</v>
          </cell>
          <cell r="BZ168">
            <v>3.7886592430849206</v>
          </cell>
          <cell r="CA168">
            <v>3.7572759764263166</v>
          </cell>
        </row>
        <row r="169">
          <cell r="Q169">
            <v>547.25089320100017</v>
          </cell>
          <cell r="R169">
            <v>273.53488764100001</v>
          </cell>
          <cell r="S169">
            <v>633.26266243399982</v>
          </cell>
          <cell r="T169">
            <v>407.06395279499992</v>
          </cell>
          <cell r="U169">
            <v>716.37736025599997</v>
          </cell>
          <cell r="V169">
            <v>457.37705655100001</v>
          </cell>
          <cell r="W169">
            <v>587.30996725600005</v>
          </cell>
          <cell r="AE169">
            <v>300.03099999999995</v>
          </cell>
          <cell r="AF169">
            <v>412.96669999999995</v>
          </cell>
          <cell r="AG169">
            <v>411.47919999999999</v>
          </cell>
          <cell r="AH169">
            <v>256.96799999999996</v>
          </cell>
          <cell r="AI169">
            <v>517.72820000000002</v>
          </cell>
          <cell r="AJ169">
            <v>367.72089999999997</v>
          </cell>
          <cell r="AK169">
            <v>564.85660000000007</v>
          </cell>
          <cell r="AL169">
            <v>375.6336</v>
          </cell>
          <cell r="AP169">
            <v>-56.474356882299986</v>
          </cell>
          <cell r="AQ169">
            <v>-44.584800674999997</v>
          </cell>
          <cell r="AR169">
            <v>135.77169320100018</v>
          </cell>
          <cell r="AT169">
            <v>115.53446243399981</v>
          </cell>
          <cell r="AU169">
            <v>39.343052794999949</v>
          </cell>
          <cell r="AV169">
            <v>151.5207602559999</v>
          </cell>
          <cell r="AW169">
            <v>81.743456551000008</v>
          </cell>
          <cell r="AY169">
            <v>611.93854244269994</v>
          </cell>
          <cell r="AZ169">
            <v>1159.1894356437001</v>
          </cell>
          <cell r="BA169">
            <v>1432.7243232847002</v>
          </cell>
          <cell r="BB169">
            <v>2065.9869857187</v>
          </cell>
          <cell r="BC169">
            <v>2473.0509385136997</v>
          </cell>
          <cell r="BD169">
            <v>3189.4282987696997</v>
          </cell>
          <cell r="BE169">
            <v>3646.8053553206996</v>
          </cell>
          <cell r="BH169">
            <v>712.9976999999999</v>
          </cell>
          <cell r="BI169">
            <v>1124.4768999999999</v>
          </cell>
          <cell r="BJ169">
            <v>1381.4449</v>
          </cell>
          <cell r="BK169">
            <v>1899.1731</v>
          </cell>
          <cell r="BL169">
            <v>2266.8939999999998</v>
          </cell>
          <cell r="BM169">
            <v>2831.7505999999998</v>
          </cell>
          <cell r="BN169">
            <v>3207.3842</v>
          </cell>
          <cell r="BQ169">
            <v>-101.05915755729995</v>
          </cell>
          <cell r="BR169">
            <v>34.712535643700221</v>
          </cell>
          <cell r="BS169">
            <v>51.279423284700215</v>
          </cell>
          <cell r="BT169">
            <v>166.81388571870002</v>
          </cell>
          <cell r="BU169">
            <v>206.15693851369997</v>
          </cell>
          <cell r="BV169">
            <v>357.67769876969987</v>
          </cell>
          <cell r="BW169">
            <v>439.42115532069965</v>
          </cell>
          <cell r="BZ169">
            <v>2.2150685695720389</v>
          </cell>
          <cell r="CA169">
            <v>2.0304173972935824</v>
          </cell>
        </row>
        <row r="170">
          <cell r="Q170">
            <v>64.935241859999991</v>
          </cell>
          <cell r="R170">
            <v>479.36666754800001</v>
          </cell>
          <cell r="S170">
            <v>76.234614944000015</v>
          </cell>
          <cell r="T170">
            <v>444.214751492</v>
          </cell>
          <cell r="U170">
            <v>86.797068725000017</v>
          </cell>
          <cell r="V170">
            <v>515.3300743289999</v>
          </cell>
          <cell r="W170">
            <v>103.08100097199998</v>
          </cell>
          <cell r="AE170">
            <v>72.3048</v>
          </cell>
          <cell r="AF170">
            <v>659.58270000000005</v>
          </cell>
          <cell r="AG170">
            <v>82.931100000000001</v>
          </cell>
          <cell r="AH170">
            <v>541.2278</v>
          </cell>
          <cell r="AI170">
            <v>82.533199999999994</v>
          </cell>
          <cell r="AJ170">
            <v>489.40099999999995</v>
          </cell>
          <cell r="AK170">
            <v>103.3377</v>
          </cell>
          <cell r="AL170">
            <v>521.60550000000001</v>
          </cell>
          <cell r="AP170">
            <v>28.105500000000006</v>
          </cell>
          <cell r="AQ170">
            <v>-67.882233095000061</v>
          </cell>
          <cell r="AR170">
            <v>-17.99585814000001</v>
          </cell>
          <cell r="AT170">
            <v>-6.298585055999979</v>
          </cell>
          <cell r="AU170">
            <v>-45.186248507999949</v>
          </cell>
          <cell r="AV170">
            <v>-16.540631274999981</v>
          </cell>
          <cell r="AW170">
            <v>-6.2754256710001073</v>
          </cell>
          <cell r="AY170">
            <v>692.11076690499999</v>
          </cell>
          <cell r="AZ170">
            <v>757.04600876500001</v>
          </cell>
          <cell r="BA170">
            <v>1236.412676313</v>
          </cell>
          <cell r="BB170">
            <v>1312.647291257</v>
          </cell>
          <cell r="BC170">
            <v>1756.862042749</v>
          </cell>
          <cell r="BD170">
            <v>1843.6591114739999</v>
          </cell>
          <cell r="BE170">
            <v>2358.9891858029996</v>
          </cell>
          <cell r="BH170">
            <v>731.88750000000005</v>
          </cell>
          <cell r="BI170">
            <v>814.81860000000006</v>
          </cell>
          <cell r="BJ170">
            <v>1356.0464000000002</v>
          </cell>
          <cell r="BK170">
            <v>1438.5796000000003</v>
          </cell>
          <cell r="BL170">
            <v>1927.9806000000003</v>
          </cell>
          <cell r="BM170">
            <v>2031.3183000000004</v>
          </cell>
          <cell r="BN170">
            <v>2552.9238000000005</v>
          </cell>
          <cell r="BQ170">
            <v>-39.776733095000054</v>
          </cell>
          <cell r="BR170">
            <v>-57.77259123500005</v>
          </cell>
          <cell r="BS170">
            <v>-119.63372368700016</v>
          </cell>
          <cell r="BT170">
            <v>-125.93230874300025</v>
          </cell>
          <cell r="BU170">
            <v>-171.11855725100031</v>
          </cell>
          <cell r="BV170">
            <v>-187.65918852600043</v>
          </cell>
          <cell r="BW170">
            <v>-193.93461419700088</v>
          </cell>
          <cell r="BZ170">
            <v>1.573590673512882</v>
          </cell>
          <cell r="CA170">
            <v>1.726858579132734</v>
          </cell>
        </row>
        <row r="171">
          <cell r="Q171">
            <v>230.41582564200002</v>
          </cell>
          <cell r="R171">
            <v>208.70567652300002</v>
          </cell>
          <cell r="S171">
            <v>278.76066448540001</v>
          </cell>
          <cell r="T171">
            <v>262.92810880995995</v>
          </cell>
          <cell r="U171">
            <v>309.66857646900002</v>
          </cell>
          <cell r="V171">
            <v>275.746238785</v>
          </cell>
          <cell r="W171">
            <v>299.01292254214991</v>
          </cell>
          <cell r="X171">
            <v>317.95930432717</v>
          </cell>
          <cell r="Y171">
            <v>308.058088183</v>
          </cell>
          <cell r="Z171">
            <v>340.72488169626354</v>
          </cell>
          <cell r="AA171">
            <v>3197.1848572169438</v>
          </cell>
          <cell r="AB171">
            <v>2.7631307308090571</v>
          </cell>
          <cell r="AC171" t="e">
            <v>#VALUE!</v>
          </cell>
          <cell r="AD171">
            <v>2.7631307308090571</v>
          </cell>
          <cell r="AE171">
            <v>220</v>
          </cell>
          <cell r="AF171">
            <v>220</v>
          </cell>
          <cell r="AG171">
            <v>220</v>
          </cell>
          <cell r="AH171">
            <v>240</v>
          </cell>
          <cell r="AI171">
            <v>250</v>
          </cell>
          <cell r="AJ171">
            <v>250</v>
          </cell>
          <cell r="AK171">
            <v>267.2</v>
          </cell>
          <cell r="AL171">
            <v>267.5</v>
          </cell>
          <cell r="AP171">
            <v>-44.580802537000011</v>
          </cell>
          <cell r="AQ171">
            <v>-30.214627709000013</v>
          </cell>
          <cell r="AR171">
            <v>10.415825642000016</v>
          </cell>
          <cell r="AS171">
            <v>-31.294323476999978</v>
          </cell>
          <cell r="AT171">
            <v>28.760664485400014</v>
          </cell>
          <cell r="AU171">
            <v>12.928108809959951</v>
          </cell>
          <cell r="AV171">
            <v>42.468576469000027</v>
          </cell>
          <cell r="AW171">
            <v>8.2462387850000027</v>
          </cell>
          <cell r="AY171">
            <v>365.20456975399998</v>
          </cell>
          <cell r="AZ171">
            <v>595.62039539600005</v>
          </cell>
          <cell r="BA171">
            <v>804.32607191900001</v>
          </cell>
          <cell r="BB171">
            <v>1083.0867364044002</v>
          </cell>
          <cell r="BC171">
            <v>1346.0148452143601</v>
          </cell>
          <cell r="BD171">
            <v>1655.6834216833599</v>
          </cell>
          <cell r="BE171">
            <v>1931.42966046836</v>
          </cell>
          <cell r="BH171">
            <v>440.00000000000006</v>
          </cell>
          <cell r="BI171">
            <v>660</v>
          </cell>
          <cell r="BJ171">
            <v>900</v>
          </cell>
          <cell r="BK171">
            <v>1150</v>
          </cell>
          <cell r="BL171">
            <v>1400</v>
          </cell>
          <cell r="BM171">
            <v>1667.2</v>
          </cell>
          <cell r="BN171">
            <v>1934.7</v>
          </cell>
          <cell r="BQ171">
            <v>-74.79543024600008</v>
          </cell>
          <cell r="BR171">
            <v>-64.379604604000065</v>
          </cell>
          <cell r="BS171">
            <v>-95.673928080999985</v>
          </cell>
          <cell r="BT171">
            <v>-66.913263595599915</v>
          </cell>
          <cell r="BU171">
            <v>-53.985154785639963</v>
          </cell>
          <cell r="BV171">
            <v>-11.516578316640107</v>
          </cell>
          <cell r="BW171">
            <v>-3.2703395316400474</v>
          </cell>
          <cell r="BZ171">
            <v>1.2056020081832963</v>
          </cell>
          <cell r="CA171">
            <v>1.2539555692551199</v>
          </cell>
        </row>
        <row r="172">
          <cell r="Q172">
            <v>87.581100000000021</v>
          </cell>
          <cell r="R172">
            <v>75.481886342485012</v>
          </cell>
          <cell r="S172">
            <v>100.79985627792065</v>
          </cell>
          <cell r="T172">
            <v>96.822372804126232</v>
          </cell>
          <cell r="U172">
            <v>119.95336933611877</v>
          </cell>
          <cell r="V172">
            <v>106.80132008960814</v>
          </cell>
          <cell r="W172">
            <v>121.30396975051718</v>
          </cell>
          <cell r="X172">
            <v>123.15117546677656</v>
          </cell>
          <cell r="Y172">
            <v>120.73640728030996</v>
          </cell>
          <cell r="Z172">
            <v>131.96731670782302</v>
          </cell>
          <cell r="AA172">
            <v>1221.3033438096857</v>
          </cell>
          <cell r="AB172">
            <v>1.0069033117662627</v>
          </cell>
          <cell r="AC172" t="str">
            <v xml:space="preserve"> </v>
          </cell>
          <cell r="AD172">
            <v>1.0069033117662627</v>
          </cell>
          <cell r="AE172">
            <v>79.530992176990523</v>
          </cell>
          <cell r="AF172">
            <v>79.5</v>
          </cell>
          <cell r="AG172">
            <v>79.5</v>
          </cell>
          <cell r="AH172">
            <v>86.8</v>
          </cell>
          <cell r="AI172">
            <v>90.4</v>
          </cell>
          <cell r="AJ172">
            <v>90.4</v>
          </cell>
          <cell r="AK172">
            <v>96.6</v>
          </cell>
          <cell r="AL172">
            <v>96.7</v>
          </cell>
          <cell r="AP172">
            <v>-17.211794713990507</v>
          </cell>
          <cell r="AQ172">
            <v>-5.1146277089999614</v>
          </cell>
          <cell r="AR172">
            <v>8.0811000000000206</v>
          </cell>
          <cell r="AS172">
            <v>-11.318113657514985</v>
          </cell>
          <cell r="AT172">
            <v>10.399856277920648</v>
          </cell>
          <cell r="AU172">
            <v>6.4223728041262262</v>
          </cell>
          <cell r="AV172">
            <v>23.353369336118774</v>
          </cell>
          <cell r="AW172">
            <v>10.101320089608137</v>
          </cell>
          <cell r="AY172">
            <v>136.70456975400006</v>
          </cell>
          <cell r="AZ172">
            <v>224.28566975400008</v>
          </cell>
          <cell r="BA172">
            <v>299.76755609648512</v>
          </cell>
          <cell r="BB172">
            <v>400.56741237440576</v>
          </cell>
          <cell r="BC172">
            <v>497.38978517853201</v>
          </cell>
          <cell r="BD172">
            <v>617.34315451465079</v>
          </cell>
          <cell r="BE172">
            <v>724.1444746042589</v>
          </cell>
          <cell r="BH172">
            <v>159.03099217699054</v>
          </cell>
          <cell r="BI172">
            <v>238.53099217699054</v>
          </cell>
          <cell r="BJ172">
            <v>325.33099217699055</v>
          </cell>
          <cell r="BK172">
            <v>415.73099217699053</v>
          </cell>
          <cell r="BL172">
            <v>506.1309921769905</v>
          </cell>
          <cell r="BM172">
            <v>602.73099217699053</v>
          </cell>
          <cell r="BN172">
            <v>699.43099217699057</v>
          </cell>
          <cell r="BQ172">
            <v>-22.326422422990476</v>
          </cell>
          <cell r="BR172">
            <v>-14.245322422990455</v>
          </cell>
          <cell r="BS172">
            <v>-25.563436080505426</v>
          </cell>
          <cell r="BT172">
            <v>-15.163579802584763</v>
          </cell>
          <cell r="BU172">
            <v>-8.7412069984584946</v>
          </cell>
          <cell r="BV172">
            <v>14.612162337660266</v>
          </cell>
          <cell r="BW172">
            <v>24.713482427268332</v>
          </cell>
          <cell r="BZ172">
            <v>0.44550335086801984</v>
          </cell>
          <cell r="CA172">
            <v>0.45333269743782617</v>
          </cell>
        </row>
        <row r="173">
          <cell r="Q173">
            <v>142.834725642</v>
          </cell>
          <cell r="R173">
            <v>133.22379018051501</v>
          </cell>
          <cell r="S173">
            <v>177.96080820747937</v>
          </cell>
          <cell r="T173">
            <v>166.10573600583371</v>
          </cell>
          <cell r="U173">
            <v>189.71520713288123</v>
          </cell>
          <cell r="V173">
            <v>168.94491869539186</v>
          </cell>
          <cell r="W173">
            <v>177.70895279163273</v>
          </cell>
          <cell r="X173">
            <v>194.80812886039345</v>
          </cell>
          <cell r="Y173">
            <v>187.32168090269005</v>
          </cell>
          <cell r="Z173">
            <v>208.75756498844049</v>
          </cell>
          <cell r="AA173">
            <v>1975.8815134072579</v>
          </cell>
          <cell r="AB173">
            <v>1.7562274190427944</v>
          </cell>
          <cell r="AC173" t="str">
            <v xml:space="preserve"> </v>
          </cell>
          <cell r="AD173">
            <v>1.7562274190427944</v>
          </cell>
          <cell r="AE173">
            <v>140.46900782300949</v>
          </cell>
          <cell r="AF173">
            <v>140.5</v>
          </cell>
          <cell r="AG173">
            <v>140.5</v>
          </cell>
          <cell r="AH173">
            <v>153.19999999999999</v>
          </cell>
          <cell r="AI173">
            <v>159.6</v>
          </cell>
          <cell r="AJ173">
            <v>159.6</v>
          </cell>
          <cell r="AK173">
            <v>170.6</v>
          </cell>
          <cell r="AL173">
            <v>170.8</v>
          </cell>
          <cell r="AP173">
            <v>-27.369007823009511</v>
          </cell>
          <cell r="AQ173">
            <v>-25.100000000000065</v>
          </cell>
          <cell r="AR173">
            <v>2.3347256419999951</v>
          </cell>
          <cell r="AS173">
            <v>-19.976209819484978</v>
          </cell>
          <cell r="AT173">
            <v>18.36080820747938</v>
          </cell>
          <cell r="AU173">
            <v>6.505736005833711</v>
          </cell>
          <cell r="AV173">
            <v>19.115207132881238</v>
          </cell>
          <cell r="AW173">
            <v>-1.8550813046081487</v>
          </cell>
          <cell r="AY173">
            <v>228.49999999999991</v>
          </cell>
          <cell r="AZ173">
            <v>371.33472564199991</v>
          </cell>
          <cell r="BA173">
            <v>504.55851582251489</v>
          </cell>
          <cell r="BB173">
            <v>682.51932402999432</v>
          </cell>
          <cell r="BC173">
            <v>848.62506003582803</v>
          </cell>
          <cell r="BD173">
            <v>1038.3402671687093</v>
          </cell>
          <cell r="BE173">
            <v>1207.2851858641011</v>
          </cell>
          <cell r="BH173">
            <v>280.96900782300952</v>
          </cell>
          <cell r="BI173">
            <v>421.46900782300952</v>
          </cell>
          <cell r="BJ173">
            <v>574.66900782300945</v>
          </cell>
          <cell r="BK173">
            <v>734.26900782300947</v>
          </cell>
          <cell r="BL173">
            <v>893.8690078230095</v>
          </cell>
          <cell r="BM173">
            <v>1064.4690078230094</v>
          </cell>
          <cell r="BN173">
            <v>1235.2690078230094</v>
          </cell>
          <cell r="BQ173">
            <v>-52.469007823009605</v>
          </cell>
          <cell r="BR173">
            <v>-50.13428218100961</v>
          </cell>
          <cell r="BS173">
            <v>-70.11049200049456</v>
          </cell>
          <cell r="BT173">
            <v>-51.749683793015151</v>
          </cell>
          <cell r="BU173">
            <v>-45.243947787181469</v>
          </cell>
          <cell r="BV173">
            <v>-26.128740654300145</v>
          </cell>
          <cell r="BW173">
            <v>-27.983821958908266</v>
          </cell>
          <cell r="BZ173">
            <v>0.76009865731527637</v>
          </cell>
          <cell r="CA173">
            <v>0.80062287181729352</v>
          </cell>
        </row>
        <row r="174">
          <cell r="Q174">
            <v>48.755678719580004</v>
          </cell>
          <cell r="R174">
            <v>61.927547688800004</v>
          </cell>
          <cell r="S174">
            <v>56.177978153059996</v>
          </cell>
          <cell r="T174">
            <v>65.378911245259999</v>
          </cell>
          <cell r="U174">
            <v>60.214436816019997</v>
          </cell>
          <cell r="V174">
            <v>49.163226856559994</v>
          </cell>
          <cell r="W174">
            <v>38.87063087264</v>
          </cell>
          <cell r="X174">
            <v>45.708496023000002</v>
          </cell>
          <cell r="Y174">
            <v>45.870645472</v>
          </cell>
          <cell r="Z174">
            <v>50.682198984188432</v>
          </cell>
          <cell r="AA174">
            <v>634.42619069857847</v>
          </cell>
          <cell r="AB174">
            <v>0.73449525917993053</v>
          </cell>
          <cell r="AC174" t="str">
            <v xml:space="preserve"> </v>
          </cell>
          <cell r="AD174">
            <v>0.73449525917993053</v>
          </cell>
          <cell r="AE174">
            <v>60.442500000000003</v>
          </cell>
          <cell r="AF174">
            <v>60.4</v>
          </cell>
          <cell r="AG174">
            <v>60.4</v>
          </cell>
          <cell r="AH174">
            <v>67.674722222222201</v>
          </cell>
          <cell r="AI174">
            <v>68.014937910197958</v>
          </cell>
          <cell r="AJ174">
            <v>68.014937910197958</v>
          </cell>
          <cell r="AK174">
            <v>67.71493791019796</v>
          </cell>
          <cell r="AL174">
            <v>67.989937910197952</v>
          </cell>
          <cell r="AP174">
            <v>-4.2526461975098897</v>
          </cell>
          <cell r="AQ174">
            <v>-4.913413935020003</v>
          </cell>
          <cell r="AR174">
            <v>-11.644321280419994</v>
          </cell>
          <cell r="AS174">
            <v>-5.7471745334221964</v>
          </cell>
          <cell r="AT174">
            <v>-11.836959757137961</v>
          </cell>
          <cell r="AU174">
            <v>-2.6360266649379582</v>
          </cell>
          <cell r="AV174">
            <v>-7.5005010941779631</v>
          </cell>
          <cell r="AW174">
            <v>-18.826711053637958</v>
          </cell>
          <cell r="AY174">
            <v>111.67643986747011</v>
          </cell>
          <cell r="AZ174">
            <v>160.43211858705013</v>
          </cell>
          <cell r="BA174">
            <v>222.35966627585015</v>
          </cell>
          <cell r="BB174">
            <v>278.53764442891014</v>
          </cell>
          <cell r="BC174">
            <v>343.91655567417013</v>
          </cell>
          <cell r="BD174">
            <v>404.13099249019012</v>
          </cell>
          <cell r="BE174">
            <v>453.29421934675014</v>
          </cell>
          <cell r="BH174">
            <v>120.8425</v>
          </cell>
          <cell r="BI174">
            <v>181.24250000000001</v>
          </cell>
          <cell r="BJ174">
            <v>248.91722222222222</v>
          </cell>
          <cell r="BK174">
            <v>316.93216013242017</v>
          </cell>
          <cell r="BL174">
            <v>384.94709804261811</v>
          </cell>
          <cell r="BM174">
            <v>452.66203595281604</v>
          </cell>
          <cell r="BN174">
            <v>520.65197386301395</v>
          </cell>
          <cell r="BQ174">
            <v>-9.1660601325298927</v>
          </cell>
          <cell r="BR174">
            <v>-20.81038141294988</v>
          </cell>
          <cell r="BS174">
            <v>-26.557555946372077</v>
          </cell>
          <cell r="BT174">
            <v>-38.394515703510024</v>
          </cell>
          <cell r="BU174">
            <v>-41.030542368447982</v>
          </cell>
          <cell r="BV174">
            <v>-48.531043462625917</v>
          </cell>
          <cell r="BW174">
            <v>-67.35775451626381</v>
          </cell>
          <cell r="BZ174">
            <v>0.30804005739047435</v>
          </cell>
          <cell r="CA174">
            <v>0.34479039818509827</v>
          </cell>
        </row>
        <row r="175">
          <cell r="Q175">
            <v>27.317772605470001</v>
          </cell>
          <cell r="R175">
            <v>17.786705797749999</v>
          </cell>
          <cell r="S175">
            <v>16.026068867319999</v>
          </cell>
          <cell r="T175">
            <v>3.8731875180900004</v>
          </cell>
          <cell r="U175">
            <v>2.29242910388</v>
          </cell>
          <cell r="V175">
            <v>3.2107595918200014</v>
          </cell>
          <cell r="W175">
            <v>1.9944461786999981</v>
          </cell>
          <cell r="X175">
            <v>1.9449681834900003</v>
          </cell>
          <cell r="Y175">
            <v>1.891966696719994</v>
          </cell>
          <cell r="Z175">
            <v>-3.3399999999872421E-4</v>
          </cell>
          <cell r="AA175">
            <v>91.483594952479976</v>
          </cell>
          <cell r="AB175">
            <v>4.974173187738333E-2</v>
          </cell>
          <cell r="AC175" t="e">
            <v>#VALUE!</v>
          </cell>
          <cell r="AD175">
            <v>4.974173187738333E-2</v>
          </cell>
          <cell r="AE175">
            <v>1</v>
          </cell>
          <cell r="AF175">
            <v>1.67</v>
          </cell>
          <cell r="AG175">
            <v>12.07</v>
          </cell>
          <cell r="AH175">
            <v>15.57</v>
          </cell>
          <cell r="AI175">
            <v>16.960999999999999</v>
          </cell>
          <cell r="AJ175">
            <v>18.37</v>
          </cell>
          <cell r="AK175">
            <v>16.878357587308294</v>
          </cell>
          <cell r="AL175">
            <v>14.648044942680542</v>
          </cell>
          <cell r="AP175">
            <v>0.43595249885999721</v>
          </cell>
          <cell r="AQ175">
            <v>12.039671910380003</v>
          </cell>
          <cell r="AR175">
            <v>15.247772605470001</v>
          </cell>
          <cell r="AS175">
            <v>2.2167057977499987</v>
          </cell>
          <cell r="AT175">
            <v>-0.93493113267999917</v>
          </cell>
          <cell r="AU175">
            <v>-14.49681248191</v>
          </cell>
          <cell r="AV175">
            <v>-14.585928483428294</v>
          </cell>
          <cell r="AW175">
            <v>-11.437285350860542</v>
          </cell>
          <cell r="AY175">
            <v>15.14562440924</v>
          </cell>
          <cell r="AZ175">
            <v>42.463397014709997</v>
          </cell>
          <cell r="BA175">
            <v>60.25010281246</v>
          </cell>
          <cell r="BB175">
            <v>76.276171679779992</v>
          </cell>
          <cell r="BC175">
            <v>80.149359197869998</v>
          </cell>
          <cell r="BD175">
            <v>82.441788301749995</v>
          </cell>
          <cell r="BE175">
            <v>85.652547893570002</v>
          </cell>
          <cell r="BH175">
            <v>2.67</v>
          </cell>
          <cell r="BI175">
            <v>14.74</v>
          </cell>
          <cell r="BJ175">
            <v>30.310000000000002</v>
          </cell>
          <cell r="BK175">
            <v>47.271000000000001</v>
          </cell>
          <cell r="BL175">
            <v>65.641000000000005</v>
          </cell>
          <cell r="BM175">
            <v>82.519357587308292</v>
          </cell>
          <cell r="BN175">
            <v>97.167402529988834</v>
          </cell>
          <cell r="BQ175">
            <v>12.47562440924</v>
          </cell>
          <cell r="BR175">
            <v>27.723397014709995</v>
          </cell>
          <cell r="BS175">
            <v>29.940102812459994</v>
          </cell>
          <cell r="BT175">
            <v>29.005171679779991</v>
          </cell>
          <cell r="BU175">
            <v>14.508359197869986</v>
          </cell>
          <cell r="BV175">
            <v>-7.7569285558297452E-2</v>
          </cell>
          <cell r="BW175">
            <v>-11.514854636418832</v>
          </cell>
          <cell r="BZ175">
            <v>7.1788382384570096E-2</v>
          </cell>
          <cell r="CA175">
            <v>5.8793498229625228E-2</v>
          </cell>
        </row>
        <row r="176">
          <cell r="Q176">
            <v>35.094471764150001</v>
          </cell>
          <cell r="R176">
            <v>35.14656270695</v>
          </cell>
          <cell r="S176">
            <v>29.180717095710001</v>
          </cell>
          <cell r="T176">
            <v>31.759557582969997</v>
          </cell>
          <cell r="U176">
            <v>26.012900590530002</v>
          </cell>
          <cell r="V176">
            <v>28.550581069179998</v>
          </cell>
          <cell r="W176">
            <v>29.711161721580002</v>
          </cell>
          <cell r="X176">
            <v>29.501093009100003</v>
          </cell>
          <cell r="Y176">
            <v>16.481547299860001</v>
          </cell>
          <cell r="Z176">
            <v>54.881081765122673</v>
          </cell>
          <cell r="AA176">
            <v>407.57820320317273</v>
          </cell>
          <cell r="AB176">
            <v>0.3597821418076097</v>
          </cell>
          <cell r="AC176" t="e">
            <v>#VALUE!</v>
          </cell>
          <cell r="AD176">
            <v>0.3597821418076097</v>
          </cell>
          <cell r="AE176">
            <v>29.198869108833222</v>
          </cell>
          <cell r="AF176">
            <v>28.8</v>
          </cell>
          <cell r="AG176">
            <v>31.3</v>
          </cell>
          <cell r="AH176">
            <v>27.130943987791408</v>
          </cell>
          <cell r="AI176">
            <v>30.444743670989389</v>
          </cell>
          <cell r="AJ176">
            <v>28.784751352719894</v>
          </cell>
          <cell r="AK176">
            <v>31.027972937692418</v>
          </cell>
          <cell r="AL176">
            <v>31.818774086118658</v>
          </cell>
          <cell r="AP176">
            <v>6.3351749155667676</v>
          </cell>
          <cell r="AQ176">
            <v>26.924484573620003</v>
          </cell>
          <cell r="AR176">
            <v>3.7944717641499999</v>
          </cell>
          <cell r="AS176">
            <v>8.0156187191585921</v>
          </cell>
          <cell r="AT176">
            <v>-1.264026575279388</v>
          </cell>
          <cell r="AU176">
            <v>2.9748062302501026</v>
          </cell>
          <cell r="AV176">
            <v>-5.0150723471624161</v>
          </cell>
          <cell r="AW176">
            <v>-3.2681930169386604</v>
          </cell>
          <cell r="AY176">
            <v>91.258528598020007</v>
          </cell>
          <cell r="AZ176">
            <v>126.35300036216999</v>
          </cell>
          <cell r="BA176">
            <v>161.49956306912</v>
          </cell>
          <cell r="BB176">
            <v>190.68028016483001</v>
          </cell>
          <cell r="BC176">
            <v>222.43983774780003</v>
          </cell>
          <cell r="BD176">
            <v>248.45273833832999</v>
          </cell>
          <cell r="BE176">
            <v>277.00331940750999</v>
          </cell>
          <cell r="BH176">
            <v>0</v>
          </cell>
          <cell r="BI176">
            <v>89.29886910883323</v>
          </cell>
          <cell r="BJ176">
            <v>116.42981309662463</v>
          </cell>
          <cell r="BK176">
            <v>146.87455676761402</v>
          </cell>
          <cell r="BL176">
            <v>175.65930812033389</v>
          </cell>
          <cell r="BM176">
            <v>206.68728105802634</v>
          </cell>
          <cell r="BN176">
            <v>238.50605514414499</v>
          </cell>
          <cell r="BQ176">
            <v>91.258528598020007</v>
          </cell>
          <cell r="BR176">
            <v>37.05413125333677</v>
          </cell>
          <cell r="BS176">
            <v>45.069749972495373</v>
          </cell>
          <cell r="BT176">
            <v>43.805723397215992</v>
          </cell>
          <cell r="BU176">
            <v>46.780529627466109</v>
          </cell>
          <cell r="BV176">
            <v>41.76545728030365</v>
          </cell>
          <cell r="BW176">
            <v>38.497264263364997</v>
          </cell>
          <cell r="BZ176">
            <v>0.19923548097718502</v>
          </cell>
          <cell r="CA176">
            <v>0.15733497693499554</v>
          </cell>
        </row>
        <row r="177">
          <cell r="Q177">
            <v>22.9039720259</v>
          </cell>
          <cell r="R177">
            <v>25.0219692973</v>
          </cell>
          <cell r="S177">
            <v>21.114573597</v>
          </cell>
          <cell r="T177">
            <v>20.491068197259999</v>
          </cell>
          <cell r="U177">
            <v>18.793302554930001</v>
          </cell>
          <cell r="V177">
            <v>20.673125192440001</v>
          </cell>
          <cell r="W177">
            <v>21.788663787080001</v>
          </cell>
          <cell r="X177">
            <v>23.042011341850003</v>
          </cell>
          <cell r="Y177">
            <v>10.44828470136</v>
          </cell>
          <cell r="Z177">
            <v>47.236163857398111</v>
          </cell>
          <cell r="AA177">
            <v>281.14187918592813</v>
          </cell>
          <cell r="AB177">
            <v>0.31086268638339837</v>
          </cell>
          <cell r="AC177" t="str">
            <v xml:space="preserve"> </v>
          </cell>
          <cell r="AD177">
            <v>0.31086268638339837</v>
          </cell>
          <cell r="AE177">
            <v>22</v>
          </cell>
          <cell r="AF177">
            <v>22</v>
          </cell>
          <cell r="AG177">
            <v>22</v>
          </cell>
          <cell r="AH177">
            <v>23</v>
          </cell>
          <cell r="AI177">
            <v>26.92924657871426</v>
          </cell>
          <cell r="AJ177">
            <v>26.854149303394049</v>
          </cell>
          <cell r="AK177">
            <v>26.855239421008392</v>
          </cell>
          <cell r="AL177">
            <v>29.218076853133606</v>
          </cell>
          <cell r="AP177">
            <v>0.79152494470999457</v>
          </cell>
          <cell r="AQ177">
            <v>4.8372196887000065</v>
          </cell>
          <cell r="AR177">
            <v>0.90397202589999992</v>
          </cell>
          <cell r="AS177">
            <v>2.0219692973000001</v>
          </cell>
          <cell r="AT177">
            <v>-5.8146729817142599</v>
          </cell>
          <cell r="AU177">
            <v>-6.3630811061340502</v>
          </cell>
          <cell r="AV177">
            <v>-8.0619368660783906</v>
          </cell>
          <cell r="AW177">
            <v>-8.5449516606936058</v>
          </cell>
          <cell r="AY177">
            <v>49.628744633410001</v>
          </cell>
          <cell r="AZ177">
            <v>72.532716659309997</v>
          </cell>
          <cell r="BA177">
            <v>97.554685956610001</v>
          </cell>
          <cell r="BB177">
            <v>118.66925955361</v>
          </cell>
          <cell r="BC177">
            <v>139.16032775087001</v>
          </cell>
          <cell r="BD177">
            <v>157.9536303058</v>
          </cell>
          <cell r="BE177">
            <v>178.62675549824002</v>
          </cell>
          <cell r="BH177">
            <v>0</v>
          </cell>
          <cell r="BI177">
            <v>66</v>
          </cell>
          <cell r="BJ177">
            <v>89</v>
          </cell>
          <cell r="BK177">
            <v>115.92924657871426</v>
          </cell>
          <cell r="BL177">
            <v>142.78339588210829</v>
          </cell>
          <cell r="BM177">
            <v>169.6386353031167</v>
          </cell>
          <cell r="BN177">
            <v>198.8567121562503</v>
          </cell>
          <cell r="BQ177">
            <v>49.628744633410001</v>
          </cell>
          <cell r="BR177">
            <v>6.5327166593099975</v>
          </cell>
          <cell r="BS177">
            <v>8.5546859566100011</v>
          </cell>
          <cell r="BT177">
            <v>2.7400129748957482</v>
          </cell>
          <cell r="BU177">
            <v>-3.6230681312382842</v>
          </cell>
          <cell r="BV177">
            <v>-11.685004997316696</v>
          </cell>
          <cell r="BW177">
            <v>-20.229956658010281</v>
          </cell>
          <cell r="BZ177">
            <v>0.12464347714469375</v>
          </cell>
          <cell r="CA177">
            <v>0.12788859604537731</v>
          </cell>
        </row>
        <row r="178">
          <cell r="Q178">
            <v>12.190499738249997</v>
          </cell>
          <cell r="R178">
            <v>10.12459340965</v>
          </cell>
          <cell r="S178">
            <v>8.0661434987099998</v>
          </cell>
          <cell r="T178">
            <v>11.26848938571</v>
          </cell>
          <cell r="U178">
            <v>7.2195980356000007</v>
          </cell>
          <cell r="V178">
            <v>7.8774558767399991</v>
          </cell>
          <cell r="W178">
            <v>7.9224979344999999</v>
          </cell>
          <cell r="X178">
            <v>6.4590816672500004</v>
          </cell>
          <cell r="Y178">
            <v>6.0332625985000004</v>
          </cell>
          <cell r="Z178">
            <v>7.6449179077245635</v>
          </cell>
          <cell r="AA178">
            <v>126.43632401724457</v>
          </cell>
          <cell r="AB178">
            <v>4.8919455424211347E-2</v>
          </cell>
          <cell r="AC178" t="str">
            <v xml:space="preserve"> </v>
          </cell>
          <cell r="AD178">
            <v>4.8919455424211347E-2</v>
          </cell>
          <cell r="AE178">
            <v>7.19886910883322</v>
          </cell>
          <cell r="AF178">
            <v>6.8000000000000007</v>
          </cell>
          <cell r="AG178">
            <v>9.3000000000000007</v>
          </cell>
          <cell r="AH178">
            <v>4.1309439877914071</v>
          </cell>
          <cell r="AI178">
            <v>3.5154970922751296</v>
          </cell>
          <cell r="AJ178">
            <v>1.9306020493258464</v>
          </cell>
          <cell r="AK178">
            <v>4.1727335166840263</v>
          </cell>
          <cell r="AL178">
            <v>2.6006972329850533</v>
          </cell>
          <cell r="AP178">
            <v>5.5436499708567784</v>
          </cell>
          <cell r="AQ178">
            <v>22.087264884919996</v>
          </cell>
          <cell r="AR178">
            <v>2.8904997382499964</v>
          </cell>
          <cell r="AS178">
            <v>5.993649421858593</v>
          </cell>
          <cell r="AT178">
            <v>4.5506464064348702</v>
          </cell>
          <cell r="AU178">
            <v>9.3378873363841528</v>
          </cell>
          <cell r="AV178">
            <v>3.0468645189159744</v>
          </cell>
          <cell r="AW178">
            <v>5.2767586437549454</v>
          </cell>
          <cell r="AY178">
            <v>41.629783964609999</v>
          </cell>
          <cell r="AZ178">
            <v>53.820283702859996</v>
          </cell>
          <cell r="BA178">
            <v>63.94487711251</v>
          </cell>
          <cell r="BB178">
            <v>72.011020611220005</v>
          </cell>
          <cell r="BC178">
            <v>83.279509996930003</v>
          </cell>
          <cell r="BD178">
            <v>90.499108032530003</v>
          </cell>
          <cell r="BE178">
            <v>98.376563909270004</v>
          </cell>
          <cell r="BH178">
            <v>0</v>
          </cell>
          <cell r="BI178">
            <v>23.298869108833223</v>
          </cell>
          <cell r="BJ178">
            <v>27.429813096624631</v>
          </cell>
          <cell r="BK178">
            <v>30.945310188899761</v>
          </cell>
          <cell r="BL178">
            <v>32.875912238225609</v>
          </cell>
          <cell r="BM178">
            <v>37.048645754909636</v>
          </cell>
          <cell r="BN178">
            <v>39.649342987894691</v>
          </cell>
          <cell r="BQ178">
            <v>41.629783964609999</v>
          </cell>
          <cell r="BR178">
            <v>30.521414594026773</v>
          </cell>
          <cell r="BS178">
            <v>36.515064015885372</v>
          </cell>
          <cell r="BT178">
            <v>41.065710422320244</v>
          </cell>
          <cell r="BU178">
            <v>50.403597758704393</v>
          </cell>
          <cell r="BV178">
            <v>53.450462277620368</v>
          </cell>
          <cell r="BW178">
            <v>58.727220921375313</v>
          </cell>
          <cell r="BZ178">
            <v>7.4592003832491288E-2</v>
          </cell>
          <cell r="CA178">
            <v>2.9446380889618252E-2</v>
          </cell>
        </row>
        <row r="179">
          <cell r="Q179">
            <v>155.65266027014036</v>
          </cell>
          <cell r="R179">
            <v>58.087687214378782</v>
          </cell>
          <cell r="S179">
            <v>86.553286193795373</v>
          </cell>
          <cell r="T179">
            <v>155.67925618670219</v>
          </cell>
          <cell r="U179">
            <v>294.66962690616242</v>
          </cell>
          <cell r="V179">
            <v>183.87394367286561</v>
          </cell>
          <cell r="W179">
            <v>223.57232915489456</v>
          </cell>
          <cell r="X179">
            <v>12.998436634050623</v>
          </cell>
          <cell r="Y179">
            <v>6.4403356636901039</v>
          </cell>
          <cell r="Z179">
            <v>1.2586452902</v>
          </cell>
          <cell r="AA179">
            <v>102.02637491710546</v>
          </cell>
          <cell r="AB179">
            <v>0.11528057547271719</v>
          </cell>
          <cell r="AC179" t="e">
            <v>#VALUE!</v>
          </cell>
          <cell r="AD179">
            <v>0.11528057547271719</v>
          </cell>
          <cell r="AE179">
            <v>43.358681283538402</v>
          </cell>
          <cell r="AF179">
            <v>54.703301943100755</v>
          </cell>
          <cell r="AG179">
            <v>206.42999999999998</v>
          </cell>
          <cell r="AH179">
            <v>70.698789840206189</v>
          </cell>
          <cell r="AI179">
            <v>59.375908959537568</v>
          </cell>
          <cell r="AJ179">
            <v>96.220930635838158</v>
          </cell>
          <cell r="AK179">
            <v>335.83759517341036</v>
          </cell>
          <cell r="AL179">
            <v>85.101789017341048</v>
          </cell>
          <cell r="AP179">
            <v>83.805314235128293</v>
          </cell>
          <cell r="AQ179">
            <v>-12.008406786217925</v>
          </cell>
          <cell r="AR179">
            <v>-50.777339729859619</v>
          </cell>
          <cell r="AS179">
            <v>-12.611102625827407</v>
          </cell>
          <cell r="AT179">
            <v>27.177377234257804</v>
          </cell>
          <cell r="AU179">
            <v>59.458325550864032</v>
          </cell>
          <cell r="AV179">
            <v>-41.167968267247943</v>
          </cell>
          <cell r="AW179">
            <v>98.77215465552456</v>
          </cell>
          <cell r="AY179">
            <v>169.85889067554956</v>
          </cell>
          <cell r="AZ179">
            <v>325.51155094568986</v>
          </cell>
          <cell r="BA179">
            <v>383.59923816006869</v>
          </cell>
          <cell r="BB179">
            <v>470.15252435386401</v>
          </cell>
          <cell r="BC179">
            <v>625.83178054056623</v>
          </cell>
          <cell r="BD179">
            <v>920.50140744672865</v>
          </cell>
          <cell r="BE179">
            <v>1104.3753511195941</v>
          </cell>
          <cell r="BH179">
            <v>98.061983226639157</v>
          </cell>
          <cell r="BI179">
            <v>304.49198322663915</v>
          </cell>
          <cell r="BJ179">
            <v>375.19077306684534</v>
          </cell>
          <cell r="BK179">
            <v>434.56668202638292</v>
          </cell>
          <cell r="BL179">
            <v>530.78761266222102</v>
          </cell>
          <cell r="BM179">
            <v>866.6252078356315</v>
          </cell>
          <cell r="BN179">
            <v>951.72699685297255</v>
          </cell>
          <cell r="BQ179">
            <v>71.79690744891036</v>
          </cell>
          <cell r="BR179">
            <v>21.019567719050727</v>
          </cell>
          <cell r="BS179">
            <v>8.4084650932233131</v>
          </cell>
          <cell r="BT179">
            <v>35.585842327481132</v>
          </cell>
          <cell r="BU179">
            <v>95.044167878345149</v>
          </cell>
          <cell r="BV179">
            <v>53.876199611097149</v>
          </cell>
          <cell r="BW179">
            <v>152.6483542666216</v>
          </cell>
          <cell r="BZ179">
            <v>0.56054660473263629</v>
          </cell>
          <cell r="CA179">
            <v>0.47541720213530098</v>
          </cell>
        </row>
        <row r="180">
          <cell r="Q180">
            <v>20.389989183469996</v>
          </cell>
          <cell r="R180">
            <v>23.18330702766</v>
          </cell>
          <cell r="S180">
            <v>26.06416653558</v>
          </cell>
          <cell r="T180">
            <v>47.061405926010011</v>
          </cell>
          <cell r="U180">
            <v>30.953203019040004</v>
          </cell>
          <cell r="V180">
            <v>36.708243836569999</v>
          </cell>
          <cell r="W180">
            <v>24.578930537091001</v>
          </cell>
          <cell r="AE180">
            <v>27.7</v>
          </cell>
          <cell r="AF180">
            <v>36</v>
          </cell>
          <cell r="AG180">
            <v>32.700000000000003</v>
          </cell>
          <cell r="AH180">
            <v>24.7</v>
          </cell>
          <cell r="AI180">
            <v>31.9</v>
          </cell>
          <cell r="AJ180">
            <v>52.1</v>
          </cell>
          <cell r="AK180">
            <v>39</v>
          </cell>
          <cell r="AL180">
            <v>43.2</v>
          </cell>
          <cell r="AP180">
            <v>10.564640287859877</v>
          </cell>
          <cell r="AQ180">
            <v>-11.601199240870002</v>
          </cell>
          <cell r="AR180">
            <v>-12.310010816530006</v>
          </cell>
          <cell r="AT180">
            <v>-5.8358334644199985</v>
          </cell>
          <cell r="AU180">
            <v>-5.0385940739899908</v>
          </cell>
          <cell r="AV180">
            <v>-8.0467969809599964</v>
          </cell>
          <cell r="AW180">
            <v>-6.4917561634300043</v>
          </cell>
          <cell r="AY180">
            <v>62.663441046989874</v>
          </cell>
          <cell r="AZ180">
            <v>83.053430230459867</v>
          </cell>
          <cell r="BA180">
            <v>106.23673725811986</v>
          </cell>
          <cell r="BB180">
            <v>132.30090379369986</v>
          </cell>
          <cell r="BC180">
            <v>179.36230971970986</v>
          </cell>
          <cell r="BD180">
            <v>210.31551273874987</v>
          </cell>
          <cell r="BE180">
            <v>247.02375657531988</v>
          </cell>
          <cell r="BH180">
            <v>63.7</v>
          </cell>
          <cell r="BI180">
            <v>96.4</v>
          </cell>
          <cell r="BJ180">
            <v>121.10000000000001</v>
          </cell>
          <cell r="BK180">
            <v>153</v>
          </cell>
          <cell r="BL180">
            <v>205.1</v>
          </cell>
          <cell r="BM180">
            <v>244.1</v>
          </cell>
          <cell r="BN180">
            <v>287.3</v>
          </cell>
          <cell r="BQ180">
            <v>-1.0365589530101289</v>
          </cell>
          <cell r="BR180">
            <v>-13.346569769540139</v>
          </cell>
          <cell r="BS180">
            <v>-14.863262741880149</v>
          </cell>
          <cell r="BT180">
            <v>-20.69909620630014</v>
          </cell>
          <cell r="BU180">
            <v>-25.737690280290138</v>
          </cell>
          <cell r="BV180">
            <v>-33.784487261250121</v>
          </cell>
          <cell r="BW180">
            <v>-40.276243424680132</v>
          </cell>
          <cell r="BZ180">
            <v>0.16065169084820849</v>
          </cell>
          <cell r="CA180">
            <v>0.18370449089587504</v>
          </cell>
        </row>
        <row r="181">
          <cell r="Q181">
            <v>20.419145816216478</v>
          </cell>
          <cell r="R181">
            <v>18.153312371182583</v>
          </cell>
          <cell r="S181">
            <v>17.05947118514537</v>
          </cell>
          <cell r="T181">
            <v>12.247566229500725</v>
          </cell>
          <cell r="U181">
            <v>25.380658931673061</v>
          </cell>
          <cell r="V181">
            <v>21.110588443768986</v>
          </cell>
          <cell r="W181">
            <v>19.332088271396032</v>
          </cell>
          <cell r="AE181">
            <v>2</v>
          </cell>
          <cell r="AF181">
            <v>4.0999999999999996</v>
          </cell>
          <cell r="AG181">
            <v>5</v>
          </cell>
          <cell r="AH181">
            <v>22</v>
          </cell>
          <cell r="AI181">
            <v>10.4</v>
          </cell>
          <cell r="AJ181">
            <v>11.8</v>
          </cell>
          <cell r="AK181">
            <v>23.4</v>
          </cell>
          <cell r="AL181">
            <v>7.2</v>
          </cell>
          <cell r="AP181">
            <v>6.741418895517878</v>
          </cell>
          <cell r="AQ181">
            <v>2.3909133710559747</v>
          </cell>
          <cell r="AR181">
            <v>15.419145816216478</v>
          </cell>
          <cell r="AT181">
            <v>6.6594711851453692</v>
          </cell>
          <cell r="AU181">
            <v>0.44756622950072433</v>
          </cell>
          <cell r="AV181">
            <v>1.9806589316730623</v>
          </cell>
          <cell r="AW181">
            <v>13.910588443768987</v>
          </cell>
          <cell r="AY181">
            <v>15.232332266573852</v>
          </cell>
          <cell r="AZ181">
            <v>35.651478082790334</v>
          </cell>
          <cell r="BA181">
            <v>53.804790453972913</v>
          </cell>
          <cell r="BB181">
            <v>70.864261639118283</v>
          </cell>
          <cell r="BC181">
            <v>83.111827868619002</v>
          </cell>
          <cell r="BD181">
            <v>108.49248680029206</v>
          </cell>
          <cell r="BE181">
            <v>129.60307524406105</v>
          </cell>
          <cell r="BH181">
            <v>6.1</v>
          </cell>
          <cell r="BI181">
            <v>11.1</v>
          </cell>
          <cell r="BJ181">
            <v>33.1</v>
          </cell>
          <cell r="BK181">
            <v>43.5</v>
          </cell>
          <cell r="BL181">
            <v>55.3</v>
          </cell>
          <cell r="BM181">
            <v>78.699999999999989</v>
          </cell>
          <cell r="BN181">
            <v>85.899999999999991</v>
          </cell>
          <cell r="BQ181">
            <v>9.1323322665738527</v>
          </cell>
          <cell r="BR181">
            <v>24.551478082790332</v>
          </cell>
          <cell r="BS181">
            <v>20.704790453972912</v>
          </cell>
          <cell r="BT181">
            <v>27.364261639118283</v>
          </cell>
          <cell r="BU181">
            <v>27.811827868619005</v>
          </cell>
          <cell r="BV181">
            <v>29.792486800292068</v>
          </cell>
          <cell r="BW181">
            <v>43.703075244061054</v>
          </cell>
          <cell r="BZ181">
            <v>7.4441813876305482E-2</v>
          </cell>
          <cell r="CA181">
            <v>4.9531244985577226E-2</v>
          </cell>
        </row>
        <row r="182">
          <cell r="Q182">
            <v>5.0113765807009782</v>
          </cell>
          <cell r="R182">
            <v>4.7818756766337636</v>
          </cell>
          <cell r="S182">
            <v>21.554095750260004</v>
          </cell>
          <cell r="T182">
            <v>5.9497288321294901</v>
          </cell>
          <cell r="U182">
            <v>3.9456540861499994</v>
          </cell>
          <cell r="V182">
            <v>21.941462904838779</v>
          </cell>
          <cell r="W182">
            <v>6.9551681920775339</v>
          </cell>
          <cell r="AE182">
            <v>10.119681283538403</v>
          </cell>
          <cell r="AF182">
            <v>10.35904385061521</v>
          </cell>
          <cell r="AG182">
            <v>9.3999999999999986</v>
          </cell>
          <cell r="AH182">
            <v>7.7757898402061905</v>
          </cell>
          <cell r="AI182">
            <v>10.8</v>
          </cell>
          <cell r="AJ182">
            <v>24</v>
          </cell>
          <cell r="AK182">
            <v>5.2</v>
          </cell>
          <cell r="AL182">
            <v>29.5</v>
          </cell>
          <cell r="AP182">
            <v>53.538706444161605</v>
          </cell>
          <cell r="AQ182">
            <v>-1.4290486148652075</v>
          </cell>
          <cell r="AR182">
            <v>-4.3886234192990203</v>
          </cell>
          <cell r="AT182">
            <v>10.754095750260003</v>
          </cell>
          <cell r="AU182">
            <v>-18.050271167870509</v>
          </cell>
          <cell r="AV182">
            <v>-1.2543459138500008</v>
          </cell>
          <cell r="AW182">
            <v>-7.5585370951612205</v>
          </cell>
          <cell r="AY182">
            <v>72.588382963450016</v>
          </cell>
          <cell r="AZ182">
            <v>77.599759544150999</v>
          </cell>
          <cell r="BA182">
            <v>82.381635220784759</v>
          </cell>
          <cell r="BB182">
            <v>103.93573097104476</v>
          </cell>
          <cell r="BC182">
            <v>109.88545980317426</v>
          </cell>
          <cell r="BD182">
            <v>113.83111388932426</v>
          </cell>
          <cell r="BE182">
            <v>135.77257679416303</v>
          </cell>
          <cell r="BH182">
            <v>20.478725134153613</v>
          </cell>
          <cell r="BI182">
            <v>29.878725134153612</v>
          </cell>
          <cell r="BJ182">
            <v>37.654514974359799</v>
          </cell>
          <cell r="BK182">
            <v>48.454514974359796</v>
          </cell>
          <cell r="BL182">
            <v>72.454514974359796</v>
          </cell>
          <cell r="BM182">
            <v>77.654514974359799</v>
          </cell>
          <cell r="BN182">
            <v>107.1545149743598</v>
          </cell>
          <cell r="BQ182">
            <v>52.109657829296403</v>
          </cell>
          <cell r="BR182">
            <v>47.721034409997387</v>
          </cell>
          <cell r="BS182">
            <v>44.72712024642496</v>
          </cell>
          <cell r="BT182">
            <v>55.481215996684966</v>
          </cell>
          <cell r="BU182">
            <v>37.430944828814461</v>
          </cell>
          <cell r="BV182">
            <v>36.176598914964458</v>
          </cell>
          <cell r="BW182">
            <v>28.618061819803231</v>
          </cell>
          <cell r="BZ182">
            <v>9.8422488785964254E-2</v>
          </cell>
          <cell r="CA182">
            <v>6.4896244692697808E-2</v>
          </cell>
        </row>
        <row r="183">
          <cell r="Q183">
            <v>100</v>
          </cell>
          <cell r="R183">
            <v>0</v>
          </cell>
          <cell r="S183">
            <v>17.899999999999999</v>
          </cell>
          <cell r="T183">
            <v>88.812268683499994</v>
          </cell>
          <cell r="U183">
            <v>114.15</v>
          </cell>
          <cell r="V183">
            <v>98.247960756910004</v>
          </cell>
          <cell r="W183">
            <v>150.15</v>
          </cell>
          <cell r="AE183">
            <v>0</v>
          </cell>
          <cell r="AF183">
            <v>0</v>
          </cell>
          <cell r="AG183">
            <v>138.19999999999999</v>
          </cell>
          <cell r="AH183">
            <v>0</v>
          </cell>
          <cell r="AI183">
            <v>0</v>
          </cell>
          <cell r="AJ183">
            <v>0</v>
          </cell>
          <cell r="AK183">
            <v>139.078495</v>
          </cell>
          <cell r="AL183">
            <v>0</v>
          </cell>
          <cell r="AP183">
            <v>4.4000000000000004</v>
          </cell>
          <cell r="AQ183">
            <v>0.5</v>
          </cell>
          <cell r="AR183">
            <v>-38.199999999999989</v>
          </cell>
          <cell r="AT183">
            <v>17.899999999999999</v>
          </cell>
          <cell r="AU183">
            <v>88.812268683499994</v>
          </cell>
          <cell r="AV183">
            <v>-24.928494999999998</v>
          </cell>
          <cell r="AW183">
            <v>98.247960756910004</v>
          </cell>
          <cell r="AY183">
            <v>4.9000000000000004</v>
          </cell>
          <cell r="AZ183">
            <v>104.9</v>
          </cell>
          <cell r="BA183">
            <v>104.9</v>
          </cell>
          <cell r="BB183">
            <v>122.8</v>
          </cell>
          <cell r="BC183">
            <v>211.61226868349999</v>
          </cell>
          <cell r="BD183">
            <v>325.7622686835</v>
          </cell>
          <cell r="BE183">
            <v>424.01022944041</v>
          </cell>
          <cell r="BH183">
            <v>0</v>
          </cell>
          <cell r="BI183">
            <v>138.19999999999999</v>
          </cell>
          <cell r="BJ183">
            <v>138.19999999999999</v>
          </cell>
          <cell r="BK183">
            <v>138.19999999999999</v>
          </cell>
          <cell r="BL183">
            <v>138.19999999999999</v>
          </cell>
          <cell r="BM183">
            <v>277.27849500000002</v>
          </cell>
          <cell r="BN183">
            <v>277.27849500000002</v>
          </cell>
          <cell r="BQ183">
            <v>4.9000000000000004</v>
          </cell>
          <cell r="BR183">
            <v>-33.29999999999999</v>
          </cell>
          <cell r="BS183">
            <v>-33.29999999999999</v>
          </cell>
          <cell r="BT183">
            <v>-15.399999999999991</v>
          </cell>
          <cell r="BU183">
            <v>73.412268683500002</v>
          </cell>
          <cell r="BV183">
            <v>48.483773683499976</v>
          </cell>
          <cell r="BW183">
            <v>146.73173444040998</v>
          </cell>
          <cell r="BZ183">
            <v>0.18953741631313256</v>
          </cell>
          <cell r="CA183">
            <v>0.12378332833646967</v>
          </cell>
        </row>
        <row r="184">
          <cell r="Q184">
            <v>0</v>
          </cell>
          <cell r="R184">
            <v>0</v>
          </cell>
          <cell r="S184">
            <v>0</v>
          </cell>
          <cell r="T184">
            <v>0</v>
          </cell>
          <cell r="U184">
            <v>109.19289789080555</v>
          </cell>
          <cell r="V184">
            <v>0</v>
          </cell>
          <cell r="W184">
            <v>0</v>
          </cell>
          <cell r="AE184">
            <v>0</v>
          </cell>
          <cell r="AF184">
            <v>0</v>
          </cell>
          <cell r="AG184">
            <v>0</v>
          </cell>
          <cell r="AH184">
            <v>0</v>
          </cell>
          <cell r="AI184">
            <v>0</v>
          </cell>
          <cell r="AJ184">
            <v>0</v>
          </cell>
          <cell r="AK184">
            <v>111.04121000000001</v>
          </cell>
          <cell r="AL184">
            <v>0</v>
          </cell>
          <cell r="AP184">
            <v>0</v>
          </cell>
          <cell r="AQ184">
            <v>0</v>
          </cell>
          <cell r="AR184">
            <v>0</v>
          </cell>
          <cell r="AS184">
            <v>0</v>
          </cell>
          <cell r="AT184">
            <v>0</v>
          </cell>
          <cell r="AU184">
            <v>0</v>
          </cell>
          <cell r="AV184">
            <v>-1.8483121091944525</v>
          </cell>
          <cell r="AW184">
            <v>0</v>
          </cell>
          <cell r="AY184">
            <v>0</v>
          </cell>
          <cell r="AZ184">
            <v>0</v>
          </cell>
          <cell r="BA184">
            <v>0</v>
          </cell>
          <cell r="BB184">
            <v>0</v>
          </cell>
          <cell r="BC184">
            <v>0</v>
          </cell>
          <cell r="BD184">
            <v>109.19289789080555</v>
          </cell>
          <cell r="BE184">
            <v>109.19289789080555</v>
          </cell>
          <cell r="BH184">
            <v>0</v>
          </cell>
          <cell r="BI184">
            <v>0</v>
          </cell>
          <cell r="BJ184">
            <v>0</v>
          </cell>
          <cell r="BK184">
            <v>0</v>
          </cell>
          <cell r="BL184">
            <v>0</v>
          </cell>
          <cell r="BM184">
            <v>111.04121000000001</v>
          </cell>
          <cell r="BN184">
            <v>111.04121000000001</v>
          </cell>
          <cell r="BQ184">
            <v>0</v>
          </cell>
          <cell r="BR184">
            <v>0</v>
          </cell>
          <cell r="BS184">
            <v>0</v>
          </cell>
          <cell r="BT184">
            <v>0</v>
          </cell>
          <cell r="BU184">
            <v>0</v>
          </cell>
          <cell r="BV184">
            <v>-1.8483121091944525</v>
          </cell>
          <cell r="BW184">
            <v>-1.8483121091944525</v>
          </cell>
        </row>
        <row r="185">
          <cell r="Q185">
            <v>9.8321486897529002</v>
          </cell>
          <cell r="R185">
            <v>11.969192138902438</v>
          </cell>
          <cell r="S185">
            <v>3.9755527228100003</v>
          </cell>
          <cell r="T185">
            <v>1.608286515561961</v>
          </cell>
          <cell r="U185">
            <v>11.047212978493802</v>
          </cell>
          <cell r="V185">
            <v>5.8656877307778501</v>
          </cell>
          <cell r="W185">
            <v>22.556142154329997</v>
          </cell>
          <cell r="X185">
            <v>12.998436634050623</v>
          </cell>
          <cell r="Y185">
            <v>6.4403356636901039</v>
          </cell>
          <cell r="Z185">
            <v>1.2586452902</v>
          </cell>
          <cell r="AA185">
            <v>102.02637491710546</v>
          </cell>
          <cell r="AB185">
            <v>0.11528057547271719</v>
          </cell>
          <cell r="AC185" t="e">
            <v>#VALUE!</v>
          </cell>
          <cell r="AD185">
            <v>0.11528057547271719</v>
          </cell>
          <cell r="AE185">
            <v>3.5389999999999997</v>
          </cell>
          <cell r="AF185">
            <v>4.2442580924855484</v>
          </cell>
          <cell r="AG185">
            <v>21.13</v>
          </cell>
          <cell r="AH185">
            <v>16.222999999999999</v>
          </cell>
          <cell r="AI185">
            <v>6.2759089595375706</v>
          </cell>
          <cell r="AJ185">
            <v>8.320930635838149</v>
          </cell>
          <cell r="AK185">
            <v>18.117890173410402</v>
          </cell>
          <cell r="AL185">
            <v>5.2017890173410404</v>
          </cell>
          <cell r="AP185">
            <v>8.5605486075889345</v>
          </cell>
          <cell r="AQ185">
            <v>-1.869072301538699</v>
          </cell>
          <cell r="AR185">
            <v>-11.297851310247099</v>
          </cell>
          <cell r="AT185">
            <v>-2.3003562367275698</v>
          </cell>
          <cell r="AU185">
            <v>-6.7126441202761882</v>
          </cell>
          <cell r="AV185">
            <v>-7.0706771949166001</v>
          </cell>
          <cell r="AW185">
            <v>0.66389871343680973</v>
          </cell>
          <cell r="AY185">
            <v>14.474734398535784</v>
          </cell>
          <cell r="AZ185">
            <v>24.306883088288686</v>
          </cell>
          <cell r="BA185">
            <v>36.276075227191122</v>
          </cell>
          <cell r="BB185">
            <v>40.251627950001122</v>
          </cell>
          <cell r="BC185">
            <v>41.859914465563087</v>
          </cell>
          <cell r="BD185">
            <v>52.90712744405689</v>
          </cell>
          <cell r="BE185">
            <v>58.77281517483474</v>
          </cell>
          <cell r="BH185">
            <v>7.783258092485549</v>
          </cell>
          <cell r="BI185">
            <v>28.913258092485549</v>
          </cell>
          <cell r="BJ185">
            <v>45.136258092485548</v>
          </cell>
          <cell r="BK185">
            <v>51.412167052023108</v>
          </cell>
          <cell r="BL185">
            <v>59.73309768786126</v>
          </cell>
          <cell r="BM185">
            <v>77.850987861271676</v>
          </cell>
          <cell r="BN185">
            <v>83.052776878612718</v>
          </cell>
          <cell r="BQ185">
            <v>6.6914763060502338</v>
          </cell>
          <cell r="BR185">
            <v>-4.6063750041968614</v>
          </cell>
          <cell r="BS185">
            <v>-8.860182865294421</v>
          </cell>
          <cell r="BT185">
            <v>-11.160539102021989</v>
          </cell>
          <cell r="BU185">
            <v>-17.873183222298174</v>
          </cell>
          <cell r="BV185">
            <v>-24.943860417214786</v>
          </cell>
          <cell r="BW185">
            <v>-24.279961703777978</v>
          </cell>
          <cell r="BZ185">
            <v>3.7493194909025564E-2</v>
          </cell>
          <cell r="CA185">
            <v>5.3501893224681248E-2</v>
          </cell>
        </row>
        <row r="188">
          <cell r="Q188">
            <v>1562.7831531930278</v>
          </cell>
          <cell r="R188">
            <v>1335.5517192517016</v>
          </cell>
          <cell r="S188">
            <v>1459.047491855642</v>
          </cell>
          <cell r="T188">
            <v>1159.3107929749726</v>
          </cell>
          <cell r="U188">
            <v>1597.5626542380755</v>
          </cell>
          <cell r="V188">
            <v>1158.6352938180446</v>
          </cell>
          <cell r="W188">
            <v>1776.2541291407799</v>
          </cell>
          <cell r="X188">
            <v>1148.16500459793</v>
          </cell>
          <cell r="Y188">
            <v>1326.2427183671002</v>
          </cell>
          <cell r="Z188">
            <v>1444.4205285488624</v>
          </cell>
          <cell r="AA188">
            <v>16173.372973017389</v>
          </cell>
          <cell r="AB188">
            <v>14.480122042055168</v>
          </cell>
          <cell r="AC188" t="e">
            <v>#VALUE!</v>
          </cell>
          <cell r="AD188">
            <v>14.606218679749187</v>
          </cell>
          <cell r="AE188">
            <v>1068.756363721712</v>
          </cell>
          <cell r="AF188">
            <v>1031.5777194433952</v>
          </cell>
          <cell r="AG188">
            <v>1690.6351448769883</v>
          </cell>
          <cell r="AH188">
            <v>1358.7798698023994</v>
          </cell>
          <cell r="AI188">
            <v>1374.4917745222101</v>
          </cell>
          <cell r="AJ188">
            <v>1179.3930006395633</v>
          </cell>
          <cell r="AK188">
            <v>1534.3171599107404</v>
          </cell>
          <cell r="AP188">
            <v>71.364277281834575</v>
          </cell>
          <cell r="AQ188">
            <v>33.701126584312306</v>
          </cell>
          <cell r="AR188">
            <v>-127.85199168396048</v>
          </cell>
          <cell r="AS188">
            <v>-23.228150550697819</v>
          </cell>
          <cell r="AT188">
            <v>84.555717333431858</v>
          </cell>
          <cell r="AU188">
            <v>-20.082207664590669</v>
          </cell>
          <cell r="AV188">
            <v>63.245494327335109</v>
          </cell>
          <cell r="AY188">
            <v>2205.399487031254</v>
          </cell>
          <cell r="AZ188">
            <v>3768.1826402242814</v>
          </cell>
          <cell r="BA188">
            <v>5103.7343594759841</v>
          </cell>
          <cell r="BB188">
            <v>6562.7818513316261</v>
          </cell>
          <cell r="BC188">
            <v>7722.0926443065991</v>
          </cell>
          <cell r="BD188">
            <v>9319.6552985446742</v>
          </cell>
          <cell r="BE188">
            <v>10478.290592362719</v>
          </cell>
          <cell r="BH188">
            <v>2100.3340831651071</v>
          </cell>
          <cell r="BI188">
            <v>3790.969228042095</v>
          </cell>
          <cell r="BJ188">
            <v>5149.7490978444939</v>
          </cell>
          <cell r="BK188">
            <v>6524.240872366704</v>
          </cell>
          <cell r="BL188">
            <v>7703.633873006268</v>
          </cell>
          <cell r="BM188">
            <v>9237.951032917008</v>
          </cell>
          <cell r="BN188">
            <v>9237.951032917008</v>
          </cell>
          <cell r="BQ188">
            <v>105.06540386614701</v>
          </cell>
          <cell r="BR188">
            <v>-22.786587817813107</v>
          </cell>
          <cell r="BS188">
            <v>-46.014738368510578</v>
          </cell>
          <cell r="BT188">
            <v>38.540978964921635</v>
          </cell>
          <cell r="BU188">
            <v>18.458771300331165</v>
          </cell>
          <cell r="BV188">
            <v>81.704265627666246</v>
          </cell>
          <cell r="BW188">
            <v>1240.3395594457106</v>
          </cell>
          <cell r="BZ188">
            <v>6.9165436268801814</v>
          </cell>
          <cell r="CA188">
            <v>6.9000104275418552</v>
          </cell>
        </row>
        <row r="189">
          <cell r="Q189">
            <v>1268.7220575171</v>
          </cell>
          <cell r="R189">
            <v>1092.9445943212645</v>
          </cell>
          <cell r="S189">
            <v>1295.417872444752</v>
          </cell>
          <cell r="T189">
            <v>1014.5812168482155</v>
          </cell>
          <cell r="U189">
            <v>1354.7337588262978</v>
          </cell>
          <cell r="V189">
            <v>960.02224971059331</v>
          </cell>
          <cell r="W189">
            <v>1265.1986597871232</v>
          </cell>
          <cell r="X189">
            <v>936.90342965859668</v>
          </cell>
          <cell r="Y189">
            <v>1228.3875718281001</v>
          </cell>
          <cell r="Z189">
            <v>1156.9326777232959</v>
          </cell>
          <cell r="AA189">
            <v>13489.213309872008</v>
          </cell>
          <cell r="AB189">
            <v>12.122117719974254</v>
          </cell>
          <cell r="AC189" t="e">
            <v>#VALUE!</v>
          </cell>
          <cell r="AD189">
            <v>12.248214357668274</v>
          </cell>
          <cell r="AE189">
            <v>929.45947908848927</v>
          </cell>
          <cell r="AF189">
            <v>892.92130767706817</v>
          </cell>
          <cell r="AG189">
            <v>1360.775263643369</v>
          </cell>
          <cell r="AH189">
            <v>1117.5272050139802</v>
          </cell>
          <cell r="AI189">
            <v>1194.5268260458204</v>
          </cell>
          <cell r="AJ189">
            <v>1015.6999489663854</v>
          </cell>
          <cell r="AK189">
            <v>1339.5282498029148</v>
          </cell>
          <cell r="AP189">
            <v>72.717097568724057</v>
          </cell>
          <cell r="AQ189">
            <v>20.271336872389384</v>
          </cell>
          <cell r="AR189">
            <v>-92.05320612626906</v>
          </cell>
          <cell r="AS189">
            <v>-24.582610692715662</v>
          </cell>
          <cell r="AT189">
            <v>100.89104639893162</v>
          </cell>
          <cell r="AU189">
            <v>-1.1187321181698735</v>
          </cell>
          <cell r="AV189">
            <v>15.205509023383001</v>
          </cell>
          <cell r="AY189">
            <v>1915.3692212066708</v>
          </cell>
          <cell r="AZ189">
            <v>3184.0912787237703</v>
          </cell>
          <cell r="BA189">
            <v>4277.0358730450353</v>
          </cell>
          <cell r="BB189">
            <v>5572.4537454897873</v>
          </cell>
          <cell r="BC189">
            <v>6587.0349623380034</v>
          </cell>
          <cell r="BD189">
            <v>7941.7687211643006</v>
          </cell>
          <cell r="BE189">
            <v>8901.7909708748939</v>
          </cell>
          <cell r="BH189">
            <v>1822.3807867655573</v>
          </cell>
          <cell r="BI189">
            <v>3183.1560504089261</v>
          </cell>
          <cell r="BJ189">
            <v>4300.6832554229059</v>
          </cell>
          <cell r="BK189">
            <v>5495.2100814687265</v>
          </cell>
          <cell r="BL189">
            <v>6510.9100304351123</v>
          </cell>
          <cell r="BM189">
            <v>7850.4382802380269</v>
          </cell>
          <cell r="BN189">
            <v>7850.4382802380269</v>
          </cell>
          <cell r="BQ189">
            <v>92.988434441113299</v>
          </cell>
          <cell r="BR189">
            <v>0.93522831484444424</v>
          </cell>
          <cell r="BS189">
            <v>-23.647382377871011</v>
          </cell>
          <cell r="BT189">
            <v>77.243664021060852</v>
          </cell>
          <cell r="BU189">
            <v>76.124931902891007</v>
          </cell>
          <cell r="BV189">
            <v>91.330440926273695</v>
          </cell>
          <cell r="BW189">
            <v>1051.352690636867</v>
          </cell>
          <cell r="BZ189">
            <v>5.8998922685013762</v>
          </cell>
          <cell r="CA189">
            <v>5.8317084954165219</v>
          </cell>
        </row>
        <row r="190">
          <cell r="Q190">
            <v>229.82562720125335</v>
          </cell>
          <cell r="R190">
            <v>231.78627338494337</v>
          </cell>
          <cell r="S190">
            <v>220.36962725388335</v>
          </cell>
          <cell r="T190">
            <v>260.44324293338332</v>
          </cell>
          <cell r="U190">
            <v>322.04120313933333</v>
          </cell>
          <cell r="V190">
            <v>236.95060855333335</v>
          </cell>
          <cell r="W190">
            <v>239.19305935433331</v>
          </cell>
          <cell r="X190">
            <v>228.78283836333335</v>
          </cell>
          <cell r="Y190">
            <v>240.99025244333333</v>
          </cell>
          <cell r="Z190">
            <v>489.89481366878056</v>
          </cell>
          <cell r="AA190">
            <v>3086.9989706022366</v>
          </cell>
          <cell r="AB190">
            <v>2.8239336017217149</v>
          </cell>
          <cell r="AC190" t="str">
            <v xml:space="preserve"> </v>
          </cell>
          <cell r="AD190">
            <v>2.8239336017217149</v>
          </cell>
          <cell r="AE190">
            <v>136.05759002946508</v>
          </cell>
          <cell r="AF190">
            <v>235.99584037193952</v>
          </cell>
          <cell r="AG190">
            <v>253.06730158728695</v>
          </cell>
          <cell r="AH190">
            <v>238.41410385292349</v>
          </cell>
          <cell r="AI190">
            <v>234.579779344998</v>
          </cell>
          <cell r="AJ190">
            <v>263.55543885477232</v>
          </cell>
          <cell r="AK190">
            <v>313.56136992002473</v>
          </cell>
          <cell r="AP190">
            <v>26.681482223868272</v>
          </cell>
          <cell r="AQ190">
            <v>-12.013488318946202</v>
          </cell>
          <cell r="AR190">
            <v>-23.241674386033594</v>
          </cell>
          <cell r="AS190">
            <v>-6.6278304679801181</v>
          </cell>
          <cell r="AT190">
            <v>-14.210152091114651</v>
          </cell>
          <cell r="AU190">
            <v>-3.1121959213890023</v>
          </cell>
          <cell r="AV190">
            <v>8.4798332193086026</v>
          </cell>
          <cell r="AY190">
            <v>386.72142430632664</v>
          </cell>
          <cell r="AZ190">
            <v>616.54705150758002</v>
          </cell>
          <cell r="BA190">
            <v>848.33332489252336</v>
          </cell>
          <cell r="BB190">
            <v>1068.7029521464067</v>
          </cell>
          <cell r="BC190">
            <v>1329.14619507979</v>
          </cell>
          <cell r="BD190">
            <v>1651.1873982191232</v>
          </cell>
          <cell r="BE190">
            <v>1888.1380067724565</v>
          </cell>
          <cell r="BH190">
            <v>372.05343040140463</v>
          </cell>
          <cell r="BI190">
            <v>625.12073198869155</v>
          </cell>
          <cell r="BJ190">
            <v>863.53483584161506</v>
          </cell>
          <cell r="BK190">
            <v>1098.114615186613</v>
          </cell>
          <cell r="BL190">
            <v>1361.6700540413854</v>
          </cell>
          <cell r="BM190">
            <v>1675.2314239614102</v>
          </cell>
          <cell r="BN190">
            <v>1675.2314239614102</v>
          </cell>
          <cell r="BQ190">
            <v>14.667993904922014</v>
          </cell>
          <cell r="BR190">
            <v>-8.5736804811115235</v>
          </cell>
          <cell r="BS190">
            <v>-15.201510949091698</v>
          </cell>
          <cell r="BT190">
            <v>-29.411663040206349</v>
          </cell>
          <cell r="BU190">
            <v>-32.523858961595352</v>
          </cell>
          <cell r="BV190">
            <v>-24.044025742286976</v>
          </cell>
          <cell r="BW190">
            <v>212.90658281104629</v>
          </cell>
          <cell r="BZ190">
            <v>1.1904930526246817</v>
          </cell>
          <cell r="CA190">
            <v>1.2196241055379393</v>
          </cell>
        </row>
        <row r="191">
          <cell r="Q191">
            <v>114.93062309356779</v>
          </cell>
          <cell r="R191">
            <v>97.577095191947578</v>
          </cell>
          <cell r="S191">
            <v>99.839122443596665</v>
          </cell>
          <cell r="T191">
            <v>80.184636532315565</v>
          </cell>
          <cell r="U191">
            <v>78.343778427148891</v>
          </cell>
          <cell r="V191">
            <v>99.025721802846675</v>
          </cell>
          <cell r="W191">
            <v>101.61939423679334</v>
          </cell>
          <cell r="X191">
            <v>104.04936530497446</v>
          </cell>
          <cell r="Y191">
            <v>111.93020796266667</v>
          </cell>
          <cell r="Z191">
            <v>99.254814024515426</v>
          </cell>
          <cell r="AA191">
            <v>1168.2704795129862</v>
          </cell>
          <cell r="AB191">
            <v>0.32142097994371183</v>
          </cell>
          <cell r="AC191">
            <v>0.12609663769402049</v>
          </cell>
          <cell r="AD191">
            <v>0.44751761763773235</v>
          </cell>
          <cell r="AE191">
            <v>38.699802558668416</v>
          </cell>
          <cell r="AF191">
            <v>119.90133607843137</v>
          </cell>
          <cell r="AG191">
            <v>90.284681960784297</v>
          </cell>
          <cell r="AH191">
            <v>72.295434640522842</v>
          </cell>
          <cell r="AI191">
            <v>91.401886405228737</v>
          </cell>
          <cell r="AJ191">
            <v>98.853333464052255</v>
          </cell>
          <cell r="AK191">
            <v>94.987434744842744</v>
          </cell>
          <cell r="AP191">
            <v>30.696783632878258</v>
          </cell>
          <cell r="AQ191">
            <v>-7.7822017773646905</v>
          </cell>
          <cell r="AR191">
            <v>24.645941132783491</v>
          </cell>
          <cell r="AS191">
            <v>25.281660551424736</v>
          </cell>
          <cell r="AT191">
            <v>8.4372360383679279</v>
          </cell>
          <cell r="AU191">
            <v>-18.66869693173669</v>
          </cell>
          <cell r="AV191">
            <v>-16.643656317693853</v>
          </cell>
          <cell r="AY191">
            <v>181.51572049261335</v>
          </cell>
          <cell r="AZ191">
            <v>296.44634358618111</v>
          </cell>
          <cell r="BA191">
            <v>394.02343877812871</v>
          </cell>
          <cell r="BB191">
            <v>493.8625612217254</v>
          </cell>
          <cell r="BC191">
            <v>574.04719775404101</v>
          </cell>
          <cell r="BD191">
            <v>652.3909761811899</v>
          </cell>
          <cell r="BE191">
            <v>751.41669798403655</v>
          </cell>
          <cell r="BH191">
            <v>158.60113863709981</v>
          </cell>
          <cell r="BI191">
            <v>248.88582059788411</v>
          </cell>
          <cell r="BJ191">
            <v>321.18125523840695</v>
          </cell>
          <cell r="BK191">
            <v>412.58314164363571</v>
          </cell>
          <cell r="BL191">
            <v>511.43647510768795</v>
          </cell>
          <cell r="BM191">
            <v>606.42390985253064</v>
          </cell>
          <cell r="BN191">
            <v>606.42390985253064</v>
          </cell>
          <cell r="BQ191">
            <v>22.914581855513553</v>
          </cell>
          <cell r="BR191">
            <v>47.560522988297038</v>
          </cell>
          <cell r="BS191">
            <v>72.842183539721773</v>
          </cell>
          <cell r="BT191">
            <v>81.279419578089701</v>
          </cell>
          <cell r="BU191">
            <v>62.61072264635299</v>
          </cell>
          <cell r="BV191">
            <v>45.967066328659257</v>
          </cell>
          <cell r="BW191">
            <v>144.9927881315059</v>
          </cell>
          <cell r="BZ191">
            <v>0.51416405759926775</v>
          </cell>
          <cell r="CA191">
            <v>0.45808472591535199</v>
          </cell>
        </row>
        <row r="192">
          <cell r="Q192">
            <v>26.136318601111117</v>
          </cell>
          <cell r="R192">
            <v>28.111831709090907</v>
          </cell>
          <cell r="S192">
            <v>10.912967109</v>
          </cell>
          <cell r="T192">
            <v>10.992378753888888</v>
          </cell>
          <cell r="U192">
            <v>12.36558303222222</v>
          </cell>
          <cell r="V192">
            <v>49.993232800000001</v>
          </cell>
          <cell r="W192">
            <v>32.539151746666668</v>
          </cell>
          <cell r="X192">
            <v>28.857724697777776</v>
          </cell>
          <cell r="Y192">
            <v>28.824999999999999</v>
          </cell>
          <cell r="Z192">
            <v>28.824999999999999</v>
          </cell>
          <cell r="AA192">
            <v>316.25375747975755</v>
          </cell>
          <cell r="AB192">
            <v>0.32142097994371183</v>
          </cell>
          <cell r="AC192">
            <v>0.12609663769402049</v>
          </cell>
          <cell r="AD192">
            <v>0.44751761763773235</v>
          </cell>
          <cell r="AE192">
            <v>0.38659411764705881</v>
          </cell>
          <cell r="AF192">
            <v>29.059669411764705</v>
          </cell>
          <cell r="AG192">
            <v>6.7430152941176473</v>
          </cell>
          <cell r="AH192">
            <v>6.4093235294117639</v>
          </cell>
          <cell r="AI192">
            <v>12.415775294117648</v>
          </cell>
          <cell r="AJ192">
            <v>22.467222352941175</v>
          </cell>
          <cell r="AK192">
            <v>29.995634117647054</v>
          </cell>
          <cell r="AP192">
            <v>34.455825252352952</v>
          </cell>
          <cell r="AQ192">
            <v>-5.2075197517646998</v>
          </cell>
          <cell r="AR192">
            <v>19.39330330699347</v>
          </cell>
          <cell r="AS192">
            <v>21.702508179679143</v>
          </cell>
          <cell r="AT192">
            <v>-1.5028081851176474</v>
          </cell>
          <cell r="AU192">
            <v>-11.474843599052287</v>
          </cell>
          <cell r="AV192">
            <v>-17.630051085424832</v>
          </cell>
          <cell r="AY192">
            <v>58.694569030000011</v>
          </cell>
          <cell r="AZ192">
            <v>84.830887631111125</v>
          </cell>
          <cell r="BA192">
            <v>112.94271934020203</v>
          </cell>
          <cell r="BB192">
            <v>123.85568644920204</v>
          </cell>
          <cell r="BC192">
            <v>134.84806520309093</v>
          </cell>
          <cell r="BD192">
            <v>147.21364823531314</v>
          </cell>
          <cell r="BE192">
            <v>197.20688103531313</v>
          </cell>
          <cell r="BH192">
            <v>29.446263529411763</v>
          </cell>
          <cell r="BI192">
            <v>36.189278823529406</v>
          </cell>
          <cell r="BJ192">
            <v>42.598602352941171</v>
          </cell>
          <cell r="BK192">
            <v>55.014377647058822</v>
          </cell>
          <cell r="BL192">
            <v>77.4816</v>
          </cell>
          <cell r="BM192">
            <v>107.47723411764706</v>
          </cell>
          <cell r="BN192">
            <v>107.47723411764706</v>
          </cell>
          <cell r="BQ192">
            <v>29.248305500588248</v>
          </cell>
          <cell r="BR192">
            <v>48.641608807581719</v>
          </cell>
          <cell r="BS192">
            <v>70.344116987260861</v>
          </cell>
          <cell r="BT192">
            <v>68.841308802143217</v>
          </cell>
          <cell r="BU192">
            <v>57.366465203090925</v>
          </cell>
          <cell r="BV192">
            <v>39.736414117666087</v>
          </cell>
          <cell r="BW192">
            <v>89.729646917666074</v>
          </cell>
          <cell r="BZ192">
            <v>0.12078105883192385</v>
          </cell>
          <cell r="CA192">
            <v>6.9398917024855344E-2</v>
          </cell>
        </row>
        <row r="193">
          <cell r="Q193">
            <v>88.794304492456675</v>
          </cell>
          <cell r="R193">
            <v>69.46526348285667</v>
          </cell>
          <cell r="S193">
            <v>88.926155334596658</v>
          </cell>
          <cell r="T193">
            <v>69.192257778426679</v>
          </cell>
          <cell r="U193">
            <v>65.978195394926672</v>
          </cell>
          <cell r="V193">
            <v>49.032489002846667</v>
          </cell>
          <cell r="W193">
            <v>69.080242490126665</v>
          </cell>
          <cell r="X193">
            <v>75.191640607196675</v>
          </cell>
          <cell r="Y193">
            <v>83.105207962666668</v>
          </cell>
          <cell r="Z193">
            <v>70.429814024515423</v>
          </cell>
          <cell r="AA193">
            <v>852.01672203322869</v>
          </cell>
          <cell r="AB193">
            <v>0</v>
          </cell>
          <cell r="AC193">
            <v>0</v>
          </cell>
          <cell r="AD193">
            <v>0</v>
          </cell>
          <cell r="AE193">
            <v>38.313208441021359</v>
          </cell>
          <cell r="AF193">
            <v>90.841666666666669</v>
          </cell>
          <cell r="AG193">
            <v>83.541666666666657</v>
          </cell>
          <cell r="AH193">
            <v>65.886111111111077</v>
          </cell>
          <cell r="AI193">
            <v>78.986111111111086</v>
          </cell>
          <cell r="AJ193">
            <v>76.386111111111077</v>
          </cell>
          <cell r="AK193">
            <v>64.991800627195687</v>
          </cell>
          <cell r="AP193">
            <v>-3.7590416194746936</v>
          </cell>
          <cell r="AQ193">
            <v>-2.5746820255999978</v>
          </cell>
          <cell r="AR193">
            <v>5.2526378257900177</v>
          </cell>
          <cell r="AS193">
            <v>3.5791523717455931</v>
          </cell>
          <cell r="AT193">
            <v>9.9400442234855717</v>
          </cell>
          <cell r="AU193">
            <v>-7.1938533326843981</v>
          </cell>
          <cell r="AV193">
            <v>0.98639476773098522</v>
          </cell>
          <cell r="AY193">
            <v>122.82115146261334</v>
          </cell>
          <cell r="AZ193">
            <v>211.61545595507002</v>
          </cell>
          <cell r="BA193">
            <v>281.08071943792669</v>
          </cell>
          <cell r="BB193">
            <v>370.00687477252336</v>
          </cell>
          <cell r="BC193">
            <v>439.19913255095003</v>
          </cell>
          <cell r="BD193">
            <v>505.17732794587664</v>
          </cell>
          <cell r="BE193">
            <v>554.2098169487233</v>
          </cell>
          <cell r="BH193">
            <v>129.15487510768804</v>
          </cell>
          <cell r="BI193">
            <v>212.6965417743547</v>
          </cell>
          <cell r="BJ193">
            <v>278.58265288546579</v>
          </cell>
          <cell r="BK193">
            <v>357.56876399657688</v>
          </cell>
          <cell r="BL193">
            <v>433.95487510768794</v>
          </cell>
          <cell r="BM193">
            <v>498.94667573488363</v>
          </cell>
          <cell r="BN193">
            <v>498.94667573488363</v>
          </cell>
          <cell r="BQ193">
            <v>-6.3337236450746959</v>
          </cell>
          <cell r="BR193">
            <v>-1.0810858192846786</v>
          </cell>
          <cell r="BS193">
            <v>2.498066552460906</v>
          </cell>
          <cell r="BT193">
            <v>12.438110775946482</v>
          </cell>
          <cell r="BU193">
            <v>5.2442574432620646</v>
          </cell>
          <cell r="BV193">
            <v>6.2306522109930143</v>
          </cell>
          <cell r="BW193">
            <v>55.263141213839674</v>
          </cell>
          <cell r="BZ193">
            <v>0.39338299876734384</v>
          </cell>
          <cell r="CA193">
            <v>0.38868580889049659</v>
          </cell>
        </row>
        <row r="194">
          <cell r="Q194">
            <v>923.96580722227884</v>
          </cell>
          <cell r="R194">
            <v>763.58122574437368</v>
          </cell>
          <cell r="S194">
            <v>975.20912274727209</v>
          </cell>
          <cell r="T194">
            <v>673.95333738251657</v>
          </cell>
          <cell r="U194">
            <v>954.34877725981562</v>
          </cell>
          <cell r="V194">
            <v>624.04591935441329</v>
          </cell>
          <cell r="W194">
            <v>924.38620619599646</v>
          </cell>
          <cell r="X194">
            <v>604.07122599028889</v>
          </cell>
          <cell r="Y194">
            <v>875.46711142210006</v>
          </cell>
          <cell r="Z194">
            <v>567.78305003000003</v>
          </cell>
          <cell r="AA194">
            <v>9233.943859756786</v>
          </cell>
          <cell r="AB194">
            <v>8.9767631383088275</v>
          </cell>
          <cell r="AC194" t="str">
            <v xml:space="preserve"> </v>
          </cell>
          <cell r="AD194">
            <v>8.9767631383088275</v>
          </cell>
          <cell r="AE194">
            <v>754.70208650035579</v>
          </cell>
          <cell r="AF194">
            <v>537.02413122669725</v>
          </cell>
          <cell r="AG194">
            <v>1017.4232800952977</v>
          </cell>
          <cell r="AH194">
            <v>806.81766652053375</v>
          </cell>
          <cell r="AI194">
            <v>868.54516029559363</v>
          </cell>
          <cell r="AJ194">
            <v>653.29117664756075</v>
          </cell>
          <cell r="AK194">
            <v>930.97944513804737</v>
          </cell>
          <cell r="AP194">
            <v>15.338831711977491</v>
          </cell>
          <cell r="AQ194">
            <v>40.067026968700247</v>
          </cell>
          <cell r="AR194">
            <v>-93.457472873018901</v>
          </cell>
          <cell r="AS194">
            <v>-43.236440776160066</v>
          </cell>
          <cell r="AT194">
            <v>106.66396245167846</v>
          </cell>
          <cell r="AU194">
            <v>20.662160734955819</v>
          </cell>
          <cell r="AV194">
            <v>23.369332121768252</v>
          </cell>
          <cell r="AY194">
            <v>1347.1320764077307</v>
          </cell>
          <cell r="AZ194">
            <v>2271.0978836300092</v>
          </cell>
          <cell r="BA194">
            <v>3034.6791093743832</v>
          </cell>
          <cell r="BB194">
            <v>4009.8882321216556</v>
          </cell>
          <cell r="BC194">
            <v>4683.8415695041722</v>
          </cell>
          <cell r="BD194">
            <v>5638.1903467639868</v>
          </cell>
          <cell r="BE194">
            <v>6262.2362661183997</v>
          </cell>
          <cell r="BH194">
            <v>1291.7262177270529</v>
          </cell>
          <cell r="BI194">
            <v>2309.1494978223504</v>
          </cell>
          <cell r="BJ194">
            <v>3115.9671643428842</v>
          </cell>
          <cell r="BK194">
            <v>3984.5123246384778</v>
          </cell>
          <cell r="BL194">
            <v>4637.8035012860391</v>
          </cell>
          <cell r="BM194">
            <v>5568.7829464240867</v>
          </cell>
          <cell r="BN194">
            <v>5568.7829464240867</v>
          </cell>
          <cell r="BQ194">
            <v>55.405858680677731</v>
          </cell>
          <cell r="BR194">
            <v>-38.05161419234107</v>
          </cell>
          <cell r="BS194">
            <v>-81.288054968501086</v>
          </cell>
          <cell r="BT194">
            <v>25.375907483177507</v>
          </cell>
          <cell r="BU194">
            <v>46.038068218133375</v>
          </cell>
          <cell r="BV194">
            <v>69.40740033990005</v>
          </cell>
          <cell r="BW194">
            <v>693.453319694313</v>
          </cell>
          <cell r="BZ194">
            <v>4.195235158277427</v>
          </cell>
          <cell r="CA194">
            <v>4.1539996639632308</v>
          </cell>
        </row>
        <row r="196">
          <cell r="Q196">
            <v>294.0610956759279</v>
          </cell>
          <cell r="R196">
            <v>242.60712493043712</v>
          </cell>
          <cell r="S196">
            <v>163.62961941089</v>
          </cell>
          <cell r="T196">
            <v>144.72957612675719</v>
          </cell>
          <cell r="U196">
            <v>242.82889541177775</v>
          </cell>
          <cell r="V196">
            <v>198.61304410745123</v>
          </cell>
          <cell r="W196">
            <v>511.05546935365669</v>
          </cell>
          <cell r="X196">
            <v>211.26157493933331</v>
          </cell>
          <cell r="Y196">
            <v>97.855146539000003</v>
          </cell>
          <cell r="Z196">
            <v>287.48785082556651</v>
          </cell>
          <cell r="AA196">
            <v>2684.1596631453808</v>
          </cell>
          <cell r="AB196">
            <v>2.3580043220809133</v>
          </cell>
          <cell r="AC196" t="e">
            <v>#VALUE!</v>
          </cell>
          <cell r="AD196">
            <v>2.3580043220809133</v>
          </cell>
          <cell r="AE196">
            <v>139.29688463322262</v>
          </cell>
          <cell r="AF196">
            <v>138.65641176632701</v>
          </cell>
          <cell r="AG196">
            <v>329.85988123361915</v>
          </cell>
          <cell r="AH196">
            <v>241.25266478841922</v>
          </cell>
          <cell r="AI196">
            <v>179.96494847638968</v>
          </cell>
          <cell r="AJ196">
            <v>163.69305167317788</v>
          </cell>
          <cell r="AK196">
            <v>194.7889101078257</v>
          </cell>
          <cell r="AP196">
            <v>-1.3528202868892834</v>
          </cell>
          <cell r="AQ196">
            <v>13.429789711923007</v>
          </cell>
          <cell r="AR196">
            <v>-35.798785557691247</v>
          </cell>
          <cell r="AS196">
            <v>1.3544601420178992</v>
          </cell>
          <cell r="AT196">
            <v>-16.335329065499678</v>
          </cell>
          <cell r="AU196">
            <v>-18.963475546420682</v>
          </cell>
          <cell r="AV196">
            <v>48.039985303952051</v>
          </cell>
          <cell r="AY196">
            <v>290.03026582458335</v>
          </cell>
          <cell r="AZ196">
            <v>584.09136150051131</v>
          </cell>
          <cell r="BA196">
            <v>826.69848643094838</v>
          </cell>
          <cell r="BB196">
            <v>990.32810584183846</v>
          </cell>
          <cell r="BC196">
            <v>1135.0576819685957</v>
          </cell>
          <cell r="BD196">
            <v>1377.8865773803732</v>
          </cell>
          <cell r="BE196">
            <v>1576.4996214878245</v>
          </cell>
          <cell r="BH196">
            <v>277.95329639954963</v>
          </cell>
          <cell r="BI196">
            <v>607.81317763316883</v>
          </cell>
          <cell r="BJ196">
            <v>849.06584242158806</v>
          </cell>
          <cell r="BK196">
            <v>1029.0307908979776</v>
          </cell>
          <cell r="BL196">
            <v>1192.7238425711555</v>
          </cell>
          <cell r="BM196">
            <v>1387.5127526789815</v>
          </cell>
          <cell r="BN196">
            <v>1387.5127526789815</v>
          </cell>
          <cell r="BQ196">
            <v>12.07696942503371</v>
          </cell>
          <cell r="BR196">
            <v>-23.721816132657551</v>
          </cell>
          <cell r="BS196">
            <v>-22.367355990639567</v>
          </cell>
          <cell r="BT196">
            <v>-38.702685056139217</v>
          </cell>
          <cell r="BU196">
            <v>-57.666160602559842</v>
          </cell>
          <cell r="BV196">
            <v>-9.6261752986083593</v>
          </cell>
          <cell r="BW196">
            <v>188.98686880884293</v>
          </cell>
          <cell r="BZ196">
            <v>1.016651358378805</v>
          </cell>
          <cell r="CA196">
            <v>1.0683019321253338</v>
          </cell>
        </row>
        <row r="197">
          <cell r="Q197">
            <v>250.2770903</v>
          </cell>
          <cell r="R197">
            <v>181.92547436683</v>
          </cell>
          <cell r="S197">
            <v>136.10404965729001</v>
          </cell>
          <cell r="T197">
            <v>66.59179432900001</v>
          </cell>
          <cell r="U197">
            <v>201.49002999999999</v>
          </cell>
          <cell r="V197">
            <v>117.15720660522</v>
          </cell>
          <cell r="W197">
            <v>455.76433764899002</v>
          </cell>
          <cell r="X197">
            <v>119.3005</v>
          </cell>
          <cell r="Y197">
            <v>80.678799999999995</v>
          </cell>
          <cell r="Z197">
            <v>223.83</v>
          </cell>
          <cell r="AA197">
            <v>2034.9541098073298</v>
          </cell>
          <cell r="AB197">
            <v>1.725590518563513</v>
          </cell>
          <cell r="AC197" t="str">
            <v xml:space="preserve"> </v>
          </cell>
          <cell r="AD197">
            <v>1.725590518563513</v>
          </cell>
          <cell r="AE197">
            <v>105.5949751885439</v>
          </cell>
          <cell r="AF197">
            <v>83.460269798793149</v>
          </cell>
          <cell r="AG197">
            <v>259.77615401441949</v>
          </cell>
          <cell r="AH197">
            <v>167.34054464170501</v>
          </cell>
          <cell r="AI197">
            <v>133.32951094867099</v>
          </cell>
          <cell r="AJ197">
            <v>88.77389837829439</v>
          </cell>
          <cell r="AK197">
            <v>161.08700066314699</v>
          </cell>
          <cell r="AP197">
            <v>2.2549181114560923</v>
          </cell>
          <cell r="AQ197">
            <v>10.524663801206856</v>
          </cell>
          <cell r="AR197">
            <v>-9.499063714419492</v>
          </cell>
          <cell r="AS197">
            <v>14.584929725124994</v>
          </cell>
          <cell r="AT197">
            <v>2.7745387086190192</v>
          </cell>
          <cell r="AU197">
            <v>-22.182104049294381</v>
          </cell>
          <cell r="AV197">
            <v>40.403029336852995</v>
          </cell>
          <cell r="AY197">
            <v>201.8348269</v>
          </cell>
          <cell r="AZ197">
            <v>452.11191719999999</v>
          </cell>
          <cell r="BA197">
            <v>634.03739156683002</v>
          </cell>
          <cell r="BB197">
            <v>770.14144122412006</v>
          </cell>
          <cell r="BC197">
            <v>836.73323555312004</v>
          </cell>
          <cell r="BD197">
            <v>1038.22326555312</v>
          </cell>
          <cell r="BE197">
            <v>1155.3804721583399</v>
          </cell>
          <cell r="BH197">
            <v>189.05524498733706</v>
          </cell>
          <cell r="BI197">
            <v>448.83139900175655</v>
          </cell>
          <cell r="BJ197">
            <v>616.17194364346153</v>
          </cell>
          <cell r="BK197">
            <v>749.50145459213252</v>
          </cell>
          <cell r="BL197">
            <v>838.27535297042687</v>
          </cell>
          <cell r="BM197">
            <v>999.36235363357389</v>
          </cell>
          <cell r="BN197">
            <v>999.36235363357389</v>
          </cell>
          <cell r="BQ197">
            <v>12.779581912662934</v>
          </cell>
          <cell r="BR197">
            <v>3.2805181982434419</v>
          </cell>
          <cell r="BS197">
            <v>17.865447923368492</v>
          </cell>
          <cell r="BT197">
            <v>20.63998663198754</v>
          </cell>
          <cell r="BU197">
            <v>-1.5421174173068266</v>
          </cell>
          <cell r="BV197">
            <v>38.860911919546083</v>
          </cell>
          <cell r="BW197">
            <v>156.01811852476601</v>
          </cell>
          <cell r="BZ197">
            <v>0.74944735764477921</v>
          </cell>
          <cell r="CA197">
            <v>0.75082860530469142</v>
          </cell>
        </row>
        <row r="198">
          <cell r="Q198">
            <v>43.784005375927912</v>
          </cell>
          <cell r="R198">
            <v>60.681650563607135</v>
          </cell>
          <cell r="S198">
            <v>27.525569753600006</v>
          </cell>
          <cell r="T198">
            <v>78.137781797757199</v>
          </cell>
          <cell r="U198">
            <v>41.338865411777768</v>
          </cell>
          <cell r="V198">
            <v>81.455837502231233</v>
          </cell>
          <cell r="W198">
            <v>55.291131704666668</v>
          </cell>
          <cell r="X198">
            <v>91.961074939333315</v>
          </cell>
          <cell r="Y198">
            <v>17.176346539000001</v>
          </cell>
          <cell r="Z198">
            <v>63.657850825566527</v>
          </cell>
          <cell r="AA198">
            <v>649.205553338051</v>
          </cell>
          <cell r="AB198">
            <v>0.63241380351740051</v>
          </cell>
          <cell r="AC198" t="str">
            <v xml:space="preserve"> </v>
          </cell>
          <cell r="AD198">
            <v>0.63241380351740051</v>
          </cell>
          <cell r="AE198">
            <v>33.701909444678712</v>
          </cell>
          <cell r="AF198">
            <v>55.196141967533862</v>
          </cell>
          <cell r="AG198">
            <v>70.083727219199687</v>
          </cell>
          <cell r="AH198">
            <v>73.91212014671423</v>
          </cell>
          <cell r="AI198">
            <v>46.635437527718707</v>
          </cell>
          <cell r="AJ198">
            <v>74.9191532948835</v>
          </cell>
          <cell r="AK198">
            <v>33.701909444678712</v>
          </cell>
          <cell r="AP198">
            <v>-3.6077383983453757</v>
          </cell>
          <cell r="AQ198">
            <v>2.9051259107161442</v>
          </cell>
          <cell r="AR198">
            <v>-26.299721843271776</v>
          </cell>
          <cell r="AS198">
            <v>-13.230469583107094</v>
          </cell>
          <cell r="AT198">
            <v>-19.109867774118701</v>
          </cell>
          <cell r="AU198">
            <v>3.2186285028736989</v>
          </cell>
          <cell r="AV198">
            <v>7.6369559670990554</v>
          </cell>
          <cell r="AY198">
            <v>88.195438924583343</v>
          </cell>
          <cell r="AZ198">
            <v>131.97944430051126</v>
          </cell>
          <cell r="BA198">
            <v>192.66109486411841</v>
          </cell>
          <cell r="BB198">
            <v>220.18666461771841</v>
          </cell>
          <cell r="BC198">
            <v>298.32444641547562</v>
          </cell>
          <cell r="BD198">
            <v>339.66331182725338</v>
          </cell>
          <cell r="BE198">
            <v>421.11914932948463</v>
          </cell>
          <cell r="BH198">
            <v>88.898051412212567</v>
          </cell>
          <cell r="BI198">
            <v>158.98177863141225</v>
          </cell>
          <cell r="BJ198">
            <v>232.89389877812647</v>
          </cell>
          <cell r="BK198">
            <v>279.52933630584516</v>
          </cell>
          <cell r="BL198">
            <v>354.44848960072864</v>
          </cell>
          <cell r="BM198">
            <v>388.15039904540737</v>
          </cell>
          <cell r="BN198">
            <v>388.15039904540737</v>
          </cell>
          <cell r="BQ198">
            <v>-0.70261248762922435</v>
          </cell>
          <cell r="BR198">
            <v>-27.002334330900993</v>
          </cell>
          <cell r="BS198">
            <v>-40.232803914008059</v>
          </cell>
          <cell r="BT198">
            <v>-59.342671688126757</v>
          </cell>
          <cell r="BU198">
            <v>-56.124043185253015</v>
          </cell>
          <cell r="BV198">
            <v>-48.487087218153988</v>
          </cell>
          <cell r="BW198">
            <v>32.968750284077259</v>
          </cell>
          <cell r="BZ198">
            <v>0.26720400073402589</v>
          </cell>
          <cell r="CA198">
            <v>0.31747332682064217</v>
          </cell>
        </row>
        <row r="201">
          <cell r="Q201">
            <v>-453.36060913068718</v>
          </cell>
          <cell r="R201">
            <v>-200.99598413182298</v>
          </cell>
          <cell r="S201">
            <v>-282.85149968235692</v>
          </cell>
          <cell r="T201">
            <v>211.58693265500938</v>
          </cell>
          <cell r="U201">
            <v>-101.53025537148301</v>
          </cell>
          <cell r="V201">
            <v>354.6165870373809</v>
          </cell>
          <cell r="W201">
            <v>-492.70167044281538</v>
          </cell>
          <cell r="X201">
            <v>179.51424757188079</v>
          </cell>
          <cell r="Y201">
            <v>-386.7501104948301</v>
          </cell>
          <cell r="Z201">
            <v>-20.858405670287311</v>
          </cell>
          <cell r="AA201">
            <v>-2588.1556149846056</v>
          </cell>
          <cell r="AB201">
            <v>-2.3932970142848156</v>
          </cell>
          <cell r="AC201" t="e">
            <v>#VALUE!</v>
          </cell>
          <cell r="AD201">
            <v>-2.5193936519788345</v>
          </cell>
          <cell r="AE201">
            <v>-342.42051332934034</v>
          </cell>
          <cell r="AF201">
            <v>406.54498249970561</v>
          </cell>
          <cell r="AG201">
            <v>-666.02484487698825</v>
          </cell>
          <cell r="AH201">
            <v>-139.50961375217958</v>
          </cell>
          <cell r="AI201">
            <v>-349.43378398148525</v>
          </cell>
          <cell r="AJ201">
            <v>139.11951925919243</v>
          </cell>
          <cell r="AK201">
            <v>-147.46399630213136</v>
          </cell>
          <cell r="AP201">
            <v>-57.990141249089447</v>
          </cell>
          <cell r="AQ201">
            <v>-154.3404523005504</v>
          </cell>
          <cell r="AR201">
            <v>212.66423574630107</v>
          </cell>
          <cell r="AS201">
            <v>-61.486370379643404</v>
          </cell>
          <cell r="AT201">
            <v>66.582284299128332</v>
          </cell>
          <cell r="AU201">
            <v>72.467413395816948</v>
          </cell>
          <cell r="AV201">
            <v>45.933740930648355</v>
          </cell>
          <cell r="AY201">
            <v>-148.20612437927457</v>
          </cell>
          <cell r="AZ201">
            <v>-601.56673350996107</v>
          </cell>
          <cell r="BA201">
            <v>-802.56271764178473</v>
          </cell>
          <cell r="BB201">
            <v>-1085.4142173241407</v>
          </cell>
          <cell r="BC201">
            <v>-873.82728466913341</v>
          </cell>
          <cell r="BD201">
            <v>-975.35754004061528</v>
          </cell>
          <cell r="BE201">
            <v>-620.74095300323438</v>
          </cell>
          <cell r="BH201">
            <v>6.1256000615321682</v>
          </cell>
          <cell r="BI201">
            <v>-601.90037570662298</v>
          </cell>
          <cell r="BJ201">
            <v>-741.40998945880165</v>
          </cell>
          <cell r="BK201">
            <v>-1090.8437734402869</v>
          </cell>
          <cell r="BL201">
            <v>-951.72425418109469</v>
          </cell>
          <cell r="BM201">
            <v>-1099.1882504832267</v>
          </cell>
          <cell r="BN201">
            <v>-1099.1882504832267</v>
          </cell>
          <cell r="BQ201">
            <v>-154.33172444080662</v>
          </cell>
          <cell r="BR201">
            <v>0.33364219666083272</v>
          </cell>
          <cell r="BS201">
            <v>-61.152728182982742</v>
          </cell>
          <cell r="BT201">
            <v>5.4295561161453136</v>
          </cell>
          <cell r="BU201">
            <v>77.8969695119618</v>
          </cell>
          <cell r="BV201">
            <v>123.83071044261146</v>
          </cell>
          <cell r="BW201">
            <v>478.44729747999236</v>
          </cell>
          <cell r="BZ201">
            <v>-0.78267185012709917</v>
          </cell>
          <cell r="CA201">
            <v>-0.85244280637539926</v>
          </cell>
        </row>
        <row r="203">
          <cell r="Q203">
            <v>404.7786453096212</v>
          </cell>
          <cell r="R203">
            <v>265.80763936931908</v>
          </cell>
          <cell r="S203">
            <v>241.58523357122994</v>
          </cell>
          <cell r="T203">
            <v>258.14069976800113</v>
          </cell>
          <cell r="U203">
            <v>246.26153916855324</v>
          </cell>
          <cell r="V203">
            <v>254.81999630365004</v>
          </cell>
          <cell r="W203">
            <v>217.43101778686668</v>
          </cell>
          <cell r="X203">
            <v>294.67137153757579</v>
          </cell>
          <cell r="Y203">
            <v>292.82296226800003</v>
          </cell>
          <cell r="Z203">
            <v>671.79916426696855</v>
          </cell>
          <cell r="AA203">
            <v>3593.7375903045527</v>
          </cell>
          <cell r="AB203" t="e">
            <v>#VALUE!</v>
          </cell>
          <cell r="AC203" t="e">
            <v>#VALUE!</v>
          </cell>
          <cell r="AD203">
            <v>2.6715333763513591</v>
          </cell>
          <cell r="AE203">
            <v>233.55099404603934</v>
          </cell>
          <cell r="AF203">
            <v>376.67698818875624</v>
          </cell>
          <cell r="AG203">
            <v>566.83263536502761</v>
          </cell>
          <cell r="AH203">
            <v>243.77043497050661</v>
          </cell>
          <cell r="AI203">
            <v>212.5075514024339</v>
          </cell>
          <cell r="AJ203">
            <v>245.09899648454331</v>
          </cell>
          <cell r="AK203">
            <v>225.82966824904469</v>
          </cell>
          <cell r="AP203">
            <v>-82.345610499372668</v>
          </cell>
          <cell r="AQ203">
            <v>-82.263050780656215</v>
          </cell>
          <cell r="AR203">
            <v>-162.05399005540642</v>
          </cell>
          <cell r="AS203">
            <v>22.037204398812463</v>
          </cell>
          <cell r="AT203">
            <v>29.077682168796031</v>
          </cell>
          <cell r="AU203">
            <v>13.041703283457821</v>
          </cell>
          <cell r="AV203">
            <v>20.431870919508555</v>
          </cell>
          <cell r="AY203">
            <v>445.61932095476669</v>
          </cell>
          <cell r="AZ203">
            <v>850.39796626438783</v>
          </cell>
          <cell r="BA203">
            <v>1116.2056056337069</v>
          </cell>
          <cell r="BB203">
            <v>1357.7908392049369</v>
          </cell>
          <cell r="BC203">
            <v>1615.9315389729379</v>
          </cell>
          <cell r="BD203">
            <v>1862.1930781414915</v>
          </cell>
          <cell r="BE203">
            <v>2117.0130744451417</v>
          </cell>
          <cell r="BH203">
            <v>610.22798223479549</v>
          </cell>
          <cell r="BI203">
            <v>1177.0606175998232</v>
          </cell>
          <cell r="BJ203">
            <v>1420.8310525703296</v>
          </cell>
          <cell r="BK203">
            <v>1633.3386039727634</v>
          </cell>
          <cell r="BL203">
            <v>1878.4376004573069</v>
          </cell>
          <cell r="BM203">
            <v>2104.2672687063514</v>
          </cell>
          <cell r="BN203">
            <v>2104.2672687063514</v>
          </cell>
          <cell r="BQ203">
            <v>-164.60866128002888</v>
          </cell>
          <cell r="BR203">
            <v>-326.66265133543533</v>
          </cell>
          <cell r="BS203">
            <v>-304.62544693662289</v>
          </cell>
          <cell r="BT203">
            <v>-275.54776476782672</v>
          </cell>
          <cell r="BU203">
            <v>-262.5060614843689</v>
          </cell>
          <cell r="BV203">
            <v>-242.07419056485992</v>
          </cell>
          <cell r="BW203">
            <v>12.745805738790295</v>
          </cell>
          <cell r="BZ203">
            <v>1.4473616805929372</v>
          </cell>
          <cell r="CA203">
            <v>1.6824837789940452</v>
          </cell>
        </row>
        <row r="205">
          <cell r="Q205">
            <v>1967.561798502649</v>
          </cell>
          <cell r="R205">
            <v>1601.3593586210206</v>
          </cell>
          <cell r="S205">
            <v>1700.632725426872</v>
          </cell>
          <cell r="T205">
            <v>1417.4514927429736</v>
          </cell>
          <cell r="U205">
            <v>1843.8241934066289</v>
          </cell>
          <cell r="V205">
            <v>1413.4552901216946</v>
          </cell>
          <cell r="W205">
            <v>1993.6851469276467</v>
          </cell>
          <cell r="X205">
            <v>1442.8363761355058</v>
          </cell>
          <cell r="Y205">
            <v>1619.0656806351003</v>
          </cell>
          <cell r="Z205">
            <v>2116.219692815831</v>
          </cell>
          <cell r="AA205">
            <v>19767.110563321941</v>
          </cell>
          <cell r="AB205" t="e">
            <v>#VALUE!</v>
          </cell>
          <cell r="AC205" t="e">
            <v>#VALUE!</v>
          </cell>
          <cell r="AD205">
            <v>17.277752056100546</v>
          </cell>
          <cell r="AE205">
            <v>1302.3073577677512</v>
          </cell>
          <cell r="AF205">
            <v>1408.2547076321514</v>
          </cell>
          <cell r="AG205">
            <v>2257.467780242016</v>
          </cell>
          <cell r="AH205">
            <v>1602.550304772906</v>
          </cell>
          <cell r="AI205">
            <v>1586.9993259246439</v>
          </cell>
          <cell r="AJ205">
            <v>1424.4919971241065</v>
          </cell>
          <cell r="AK205">
            <v>1760.1468281597852</v>
          </cell>
          <cell r="AP205">
            <v>-10.981333217537895</v>
          </cell>
          <cell r="AQ205">
            <v>-48.561924196343853</v>
          </cell>
          <cell r="AR205">
            <v>-289.90598173936701</v>
          </cell>
          <cell r="AS205">
            <v>-1.1909461518853277</v>
          </cell>
          <cell r="AT205">
            <v>113.63339950222803</v>
          </cell>
          <cell r="AU205">
            <v>-7.0405043811329051</v>
          </cell>
          <cell r="AV205">
            <v>83.677365246843692</v>
          </cell>
          <cell r="AY205">
            <v>2651.0188079860209</v>
          </cell>
          <cell r="AZ205">
            <v>4618.5806064886692</v>
          </cell>
          <cell r="BA205">
            <v>6219.939965109691</v>
          </cell>
          <cell r="BB205">
            <v>7920.5726905365627</v>
          </cell>
          <cell r="BC205">
            <v>9338.0241832795364</v>
          </cell>
          <cell r="BD205">
            <v>11181.848376686165</v>
          </cell>
          <cell r="BE205">
            <v>12595.303666807858</v>
          </cell>
          <cell r="BH205">
            <v>2710.5620653999026</v>
          </cell>
          <cell r="BI205">
            <v>4968.0298456419187</v>
          </cell>
          <cell r="BJ205">
            <v>6570.5801504148239</v>
          </cell>
          <cell r="BK205">
            <v>8157.5794763394679</v>
          </cell>
          <cell r="BL205">
            <v>9582.0714734635749</v>
          </cell>
          <cell r="BM205">
            <v>11342.218301623359</v>
          </cell>
          <cell r="BN205">
            <v>11342.218301623359</v>
          </cell>
          <cell r="BQ205">
            <v>-59.543257413881875</v>
          </cell>
          <cell r="BR205">
            <v>-349.44923915324841</v>
          </cell>
          <cell r="BS205">
            <v>-350.64018530513346</v>
          </cell>
          <cell r="BT205">
            <v>-237.00678580290509</v>
          </cell>
          <cell r="BU205">
            <v>-244.04729018403773</v>
          </cell>
          <cell r="BV205">
            <v>-160.36992493719481</v>
          </cell>
          <cell r="BW205">
            <v>1253.0853651844991</v>
          </cell>
          <cell r="BZ205">
            <v>8.363905307473118</v>
          </cell>
          <cell r="CA205">
            <v>8.5824942065359018</v>
          </cell>
        </row>
        <row r="207">
          <cell r="Q207">
            <v>-858.13925444030838</v>
          </cell>
          <cell r="R207">
            <v>-466.80362350114206</v>
          </cell>
          <cell r="S207">
            <v>-524.43673325358691</v>
          </cell>
          <cell r="T207">
            <v>-46.553767112991636</v>
          </cell>
          <cell r="U207">
            <v>-347.79179454003634</v>
          </cell>
          <cell r="V207">
            <v>99.796590733730909</v>
          </cell>
          <cell r="W207">
            <v>-710.13268822968212</v>
          </cell>
          <cell r="X207">
            <v>-115.15712396569506</v>
          </cell>
          <cell r="Y207">
            <v>-679.57307276283018</v>
          </cell>
          <cell r="Z207">
            <v>-692.65756993725586</v>
          </cell>
          <cell r="AA207">
            <v>-6181.8932052891578</v>
          </cell>
          <cell r="AB207" t="e">
            <v>#VALUE!</v>
          </cell>
          <cell r="AC207" t="e">
            <v>#VALUE!</v>
          </cell>
          <cell r="AD207">
            <v>-5.1909270283301936</v>
          </cell>
          <cell r="AE207">
            <v>-575.97150737537959</v>
          </cell>
          <cell r="AF207">
            <v>29.867994310949371</v>
          </cell>
          <cell r="AG207">
            <v>-1232.857480242016</v>
          </cell>
          <cell r="AH207">
            <v>-383.28004872268616</v>
          </cell>
          <cell r="AI207">
            <v>-561.94133538391907</v>
          </cell>
          <cell r="AJ207">
            <v>-105.97947722535082</v>
          </cell>
          <cell r="AK207">
            <v>-373.29366455117611</v>
          </cell>
          <cell r="AP207">
            <v>24.355469250283022</v>
          </cell>
          <cell r="AQ207">
            <v>-72.077401519894238</v>
          </cell>
          <cell r="AR207">
            <v>374.7182258017076</v>
          </cell>
          <cell r="AS207">
            <v>-83.523574778455895</v>
          </cell>
          <cell r="AT207">
            <v>37.50460213033216</v>
          </cell>
          <cell r="AU207">
            <v>59.425710112359184</v>
          </cell>
          <cell r="AV207">
            <v>25.501870011139772</v>
          </cell>
          <cell r="AY207">
            <v>-593.82544533404143</v>
          </cell>
          <cell r="AZ207">
            <v>-1451.9646997743489</v>
          </cell>
          <cell r="BA207">
            <v>-1918.7683232754916</v>
          </cell>
          <cell r="BB207">
            <v>-2443.2050565290774</v>
          </cell>
          <cell r="BC207">
            <v>-2489.7588236420706</v>
          </cell>
          <cell r="BD207">
            <v>-2837.550618182107</v>
          </cell>
          <cell r="BE207">
            <v>-2737.7540274483763</v>
          </cell>
          <cell r="BH207">
            <v>-604.10238217326332</v>
          </cell>
          <cell r="BI207">
            <v>-1778.9609933064467</v>
          </cell>
          <cell r="BJ207">
            <v>-2162.2410420291317</v>
          </cell>
          <cell r="BK207">
            <v>-2724.1823774130507</v>
          </cell>
          <cell r="BL207">
            <v>-2830.1618546384016</v>
          </cell>
          <cell r="BM207">
            <v>-3203.4555191895788</v>
          </cell>
          <cell r="BN207">
            <v>-3203.4555191895788</v>
          </cell>
          <cell r="BQ207">
            <v>10.276936839222273</v>
          </cell>
          <cell r="BR207">
            <v>326.99629353209616</v>
          </cell>
          <cell r="BS207">
            <v>243.47271875364015</v>
          </cell>
          <cell r="BT207">
            <v>280.97732088397203</v>
          </cell>
          <cell r="BU207">
            <v>340.4030309963307</v>
          </cell>
          <cell r="BV207">
            <v>365.90490100747184</v>
          </cell>
          <cell r="BW207">
            <v>465.70149174120252</v>
          </cell>
          <cell r="BZ207">
            <v>-2.2300335307200356</v>
          </cell>
          <cell r="CA207">
            <v>-2.5349265853694445</v>
          </cell>
        </row>
        <row r="209">
          <cell r="Q209">
            <v>40.036821937128892</v>
          </cell>
          <cell r="R209">
            <v>25.893005499405454</v>
          </cell>
          <cell r="S209">
            <v>5.5265848677800014</v>
          </cell>
          <cell r="T209">
            <v>1.5822323980600004</v>
          </cell>
          <cell r="U209">
            <v>4.3351867676299989</v>
          </cell>
          <cell r="V209">
            <v>31.716771812076669</v>
          </cell>
          <cell r="W209">
            <v>30.122478628093333</v>
          </cell>
          <cell r="X209">
            <v>5.2764389490909096</v>
          </cell>
          <cell r="Y209">
            <v>-1.8040880479999979</v>
          </cell>
          <cell r="Z209">
            <v>-2.3055015394444442</v>
          </cell>
          <cell r="AA209">
            <v>196.03832182802412</v>
          </cell>
          <cell r="AB209">
            <v>0.13664361298893576</v>
          </cell>
          <cell r="AC209">
            <v>4.6182777401568315E-2</v>
          </cell>
          <cell r="AD209">
            <v>0.18282639039050408</v>
          </cell>
          <cell r="AE209">
            <v>14.874000000000001</v>
          </cell>
          <cell r="AF209">
            <v>35.719349956987656</v>
          </cell>
          <cell r="AG209">
            <v>45.633769106525087</v>
          </cell>
          <cell r="AH209">
            <v>29.007659191067077</v>
          </cell>
          <cell r="AI209">
            <v>13.842499999999999</v>
          </cell>
          <cell r="AJ209">
            <v>18.993415301163697</v>
          </cell>
          <cell r="AK209">
            <v>10.192499999999999</v>
          </cell>
          <cell r="AP209">
            <v>-3.6613825587766673</v>
          </cell>
          <cell r="AQ209">
            <v>8.7264231579923432</v>
          </cell>
          <cell r="AR209">
            <v>-5.596947169396195</v>
          </cell>
          <cell r="AS209">
            <v>-3.1146536916616228</v>
          </cell>
          <cell r="AT209">
            <v>-8.3159151322199989</v>
          </cell>
          <cell r="AU209">
            <v>-17.411182903103697</v>
          </cell>
          <cell r="AV209">
            <v>-5.8573132323700001</v>
          </cell>
          <cell r="AY209">
            <v>55.658390556203337</v>
          </cell>
          <cell r="AZ209">
            <v>95.695212493332235</v>
          </cell>
          <cell r="BA209">
            <v>121.58821799273768</v>
          </cell>
          <cell r="BB209">
            <v>127.11480286051768</v>
          </cell>
          <cell r="BC209">
            <v>128.69703525857767</v>
          </cell>
          <cell r="BD209">
            <v>133.03222202620768</v>
          </cell>
          <cell r="BE209">
            <v>164.74899383828435</v>
          </cell>
          <cell r="BH209">
            <v>50.593349956987652</v>
          </cell>
          <cell r="BI209">
            <v>96.227119063512731</v>
          </cell>
          <cell r="BJ209">
            <v>125.23477825457981</v>
          </cell>
          <cell r="BK209">
            <v>139.07727825457982</v>
          </cell>
          <cell r="BL209">
            <v>158.07069355574353</v>
          </cell>
          <cell r="BM209">
            <v>168.26319355574353</v>
          </cell>
          <cell r="BN209">
            <v>168.26319355574353</v>
          </cell>
          <cell r="BQ209">
            <v>5.0650405992156795</v>
          </cell>
          <cell r="BR209">
            <v>-0.53190657018050835</v>
          </cell>
          <cell r="BS209">
            <v>-3.6465602618421329</v>
          </cell>
          <cell r="BT209">
            <v>-11.962475394062128</v>
          </cell>
          <cell r="BU209">
            <v>-29.373658297165818</v>
          </cell>
          <cell r="BV209">
            <v>-35.23097152953585</v>
          </cell>
          <cell r="BW209">
            <v>-3.5141997174591779</v>
          </cell>
          <cell r="BZ209">
            <v>0.11527168864936856</v>
          </cell>
          <cell r="CA209">
            <v>0.14158116180017424</v>
          </cell>
        </row>
        <row r="211">
          <cell r="Q211">
            <v>-898.17607637743731</v>
          </cell>
          <cell r="R211">
            <v>-492.69662900054749</v>
          </cell>
          <cell r="S211">
            <v>-529.96331812136691</v>
          </cell>
          <cell r="T211">
            <v>-48.135999511051637</v>
          </cell>
          <cell r="U211">
            <v>-352.12698130766631</v>
          </cell>
          <cell r="V211">
            <v>68.079818921654237</v>
          </cell>
          <cell r="W211">
            <v>-740.25516685777541</v>
          </cell>
          <cell r="X211">
            <v>-120.43356291478597</v>
          </cell>
          <cell r="Y211">
            <v>-677.76898471483014</v>
          </cell>
          <cell r="Z211">
            <v>-690.35206839781142</v>
          </cell>
          <cell r="AA211">
            <v>-6377.9315271171818</v>
          </cell>
          <cell r="AB211" t="e">
            <v>#VALUE!</v>
          </cell>
          <cell r="AC211" t="e">
            <v>#VALUE!</v>
          </cell>
          <cell r="AD211">
            <v>-5.3737534187206979</v>
          </cell>
          <cell r="AE211">
            <v>-590.84550737537961</v>
          </cell>
          <cell r="AF211">
            <v>-5.8513556460382858</v>
          </cell>
          <cell r="AG211">
            <v>-1278.491249348541</v>
          </cell>
          <cell r="AH211">
            <v>-412.28770791375325</v>
          </cell>
          <cell r="AI211">
            <v>-575.78383538391904</v>
          </cell>
          <cell r="AJ211">
            <v>-124.97289252651451</v>
          </cell>
          <cell r="AK211">
            <v>-383.4861645511761</v>
          </cell>
          <cell r="AP211">
            <v>28.016851809059744</v>
          </cell>
          <cell r="AQ211">
            <v>-80.803824677886581</v>
          </cell>
          <cell r="AR211">
            <v>380.31517297110372</v>
          </cell>
          <cell r="AS211">
            <v>-80.408921086794237</v>
          </cell>
          <cell r="AT211">
            <v>45.82051726255213</v>
          </cell>
          <cell r="AU211">
            <v>76.836893015462877</v>
          </cell>
          <cell r="AV211">
            <v>31.35918324350979</v>
          </cell>
          <cell r="AY211">
            <v>-649.48383589024479</v>
          </cell>
          <cell r="AZ211">
            <v>-1547.6599122676812</v>
          </cell>
          <cell r="BA211">
            <v>-2040.3565412682294</v>
          </cell>
          <cell r="BB211">
            <v>-2570.319859389595</v>
          </cell>
          <cell r="BC211">
            <v>-2618.4558589006483</v>
          </cell>
          <cell r="BD211">
            <v>-2970.5828402083148</v>
          </cell>
          <cell r="BE211">
            <v>-2902.5030212866604</v>
          </cell>
          <cell r="BH211">
            <v>-654.69573213025092</v>
          </cell>
          <cell r="BI211">
            <v>-1875.1881123699593</v>
          </cell>
          <cell r="BJ211">
            <v>-2287.4758202837115</v>
          </cell>
          <cell r="BK211">
            <v>-2863.2596556676308</v>
          </cell>
          <cell r="BL211">
            <v>-2988.2325481941452</v>
          </cell>
          <cell r="BM211">
            <v>-3371.7187127453221</v>
          </cell>
          <cell r="BN211">
            <v>-3371.7187127453221</v>
          </cell>
          <cell r="BQ211">
            <v>5.2118962400065936</v>
          </cell>
          <cell r="BR211">
            <v>327.52820010227668</v>
          </cell>
          <cell r="BS211">
            <v>247.11927901548228</v>
          </cell>
          <cell r="BT211">
            <v>292.93979627803418</v>
          </cell>
          <cell r="BU211">
            <v>369.77668929349653</v>
          </cell>
          <cell r="BV211">
            <v>401.13587253700734</v>
          </cell>
          <cell r="BW211">
            <v>469.21569145866169</v>
          </cell>
          <cell r="BZ211">
            <v>-2.3453052193694042</v>
          </cell>
          <cell r="CA211">
            <v>-2.6765077471696186</v>
          </cell>
        </row>
        <row r="213">
          <cell r="Q213">
            <v>890.21048852006777</v>
          </cell>
          <cell r="R213">
            <v>489.17203684915734</v>
          </cell>
          <cell r="S213">
            <v>526.4204178422068</v>
          </cell>
          <cell r="T213">
            <v>43.394175336371745</v>
          </cell>
          <cell r="U213">
            <v>349.40508194797616</v>
          </cell>
          <cell r="V213">
            <v>-71.192121544294196</v>
          </cell>
          <cell r="W213">
            <v>731.83657163718533</v>
          </cell>
          <cell r="X213">
            <v>67.723031706633833</v>
          </cell>
          <cell r="Y213">
            <v>525.49327769146953</v>
          </cell>
          <cell r="Z213">
            <v>602.33735328808928</v>
          </cell>
          <cell r="AA213">
            <v>4794.4480445924892</v>
          </cell>
          <cell r="AB213" t="e">
            <v>#REF!</v>
          </cell>
          <cell r="AC213" t="e">
            <v>#VALUE!</v>
          </cell>
          <cell r="AD213" t="e">
            <v>#REF!</v>
          </cell>
          <cell r="AE213">
            <v>590.84550737537973</v>
          </cell>
          <cell r="AF213">
            <v>5.8513556460382006</v>
          </cell>
          <cell r="AG213">
            <v>1278.4912493485408</v>
          </cell>
          <cell r="AH213">
            <v>412.28770791375325</v>
          </cell>
          <cell r="AI213">
            <v>575.78383538391915</v>
          </cell>
          <cell r="AJ213">
            <v>124.97289252651456</v>
          </cell>
          <cell r="AK213">
            <v>383.48616455117605</v>
          </cell>
          <cell r="AP213">
            <v>-31.100615840510159</v>
          </cell>
          <cell r="AQ213">
            <v>74.051484136716454</v>
          </cell>
          <cell r="AR213">
            <v>-388.28076082847303</v>
          </cell>
          <cell r="AS213">
            <v>76.884328935404085</v>
          </cell>
          <cell r="AT213">
            <v>-49.363417541712352</v>
          </cell>
          <cell r="AU213">
            <v>-81.578717190142811</v>
          </cell>
          <cell r="AV213">
            <v>-34.081082603199889</v>
          </cell>
          <cell r="AY213">
            <v>846.91361491698945</v>
          </cell>
          <cell r="AZ213">
            <v>1529.8582198376919</v>
          </cell>
          <cell r="BA213">
            <v>2019.030256686849</v>
          </cell>
          <cell r="BB213">
            <v>2545.450674529056</v>
          </cell>
          <cell r="BC213">
            <v>2588.8448498654279</v>
          </cell>
          <cell r="BD213">
            <v>2938.2499318134041</v>
          </cell>
          <cell r="BE213">
            <v>2867.0578102691097</v>
          </cell>
          <cell r="BH213">
            <v>1958.1032157369573</v>
          </cell>
          <cell r="BI213">
            <v>1875.1881123699591</v>
          </cell>
          <cell r="BJ213">
            <v>2287.475820283712</v>
          </cell>
          <cell r="BK213">
            <v>2863.2596556676313</v>
          </cell>
          <cell r="BL213">
            <v>2988.2325481941457</v>
          </cell>
          <cell r="BM213">
            <v>3371.7187127453217</v>
          </cell>
          <cell r="BN213">
            <v>3371.7187127453217</v>
          </cell>
          <cell r="BQ213">
            <v>-1111.1896008199676</v>
          </cell>
          <cell r="BR213">
            <v>-345.32989253226719</v>
          </cell>
          <cell r="BS213">
            <v>-268.44556359686328</v>
          </cell>
          <cell r="BT213">
            <v>-317.80898113857529</v>
          </cell>
          <cell r="BU213">
            <v>-399.38769832871822</v>
          </cell>
          <cell r="BV213">
            <v>-433.46878093191754</v>
          </cell>
          <cell r="BW213">
            <v>-504.66090247621196</v>
          </cell>
          <cell r="BZ213">
            <v>2.3187831553044198</v>
          </cell>
          <cell r="CA213">
            <v>2.6765077471696195</v>
          </cell>
        </row>
        <row r="215">
          <cell r="Q215">
            <v>2.9894620952923319</v>
          </cell>
          <cell r="R215">
            <v>-164.77816799706926</v>
          </cell>
          <cell r="S215">
            <v>-295.41200307049195</v>
          </cell>
          <cell r="T215">
            <v>1.1693489214799122</v>
          </cell>
          <cell r="U215">
            <v>-10.156778040254203</v>
          </cell>
          <cell r="V215">
            <v>2.7434353768728386</v>
          </cell>
          <cell r="W215">
            <v>-93.031746413190135</v>
          </cell>
          <cell r="X215">
            <v>43.998957597113261</v>
          </cell>
          <cell r="Y215">
            <v>24.711978947638865</v>
          </cell>
          <cell r="Z215">
            <v>189.83435812515449</v>
          </cell>
          <cell r="AA215">
            <v>759.39219859510604</v>
          </cell>
          <cell r="AB215">
            <v>0.59382894509799877</v>
          </cell>
          <cell r="AC215" t="e">
            <v>#VALUE!</v>
          </cell>
          <cell r="AD215">
            <v>0.90598130732779336</v>
          </cell>
          <cell r="AE215">
            <v>34.883341659996759</v>
          </cell>
          <cell r="AF215">
            <v>828.78595952418698</v>
          </cell>
          <cell r="AG215">
            <v>36.778636096465263</v>
          </cell>
          <cell r="AH215">
            <v>-103.89689032556608</v>
          </cell>
          <cell r="AI215">
            <v>-242.52994766108284</v>
          </cell>
          <cell r="AJ215">
            <v>52.087356112903294</v>
          </cell>
          <cell r="AK215">
            <v>40.920096609244311</v>
          </cell>
          <cell r="AP215">
            <v>-20.444387593865255</v>
          </cell>
          <cell r="AQ215">
            <v>214.09843946224112</v>
          </cell>
          <cell r="AR215">
            <v>-33.789174001172931</v>
          </cell>
          <cell r="AS215">
            <v>-60.881277671503184</v>
          </cell>
          <cell r="AT215">
            <v>-52.882055409409105</v>
          </cell>
          <cell r="AU215">
            <v>-50.918007191423385</v>
          </cell>
          <cell r="AV215">
            <v>-51.076874649498514</v>
          </cell>
          <cell r="AY215">
            <v>1057.3233530525597</v>
          </cell>
          <cell r="AZ215">
            <v>1060.3128151478522</v>
          </cell>
          <cell r="BA215">
            <v>895.53464715078269</v>
          </cell>
          <cell r="BB215">
            <v>600.12264408029068</v>
          </cell>
          <cell r="BC215">
            <v>601.29199300177049</v>
          </cell>
          <cell r="BD215">
            <v>591.13521496151668</v>
          </cell>
          <cell r="BE215">
            <v>593.87865033838955</v>
          </cell>
          <cell r="BH215">
            <v>863.66930118418372</v>
          </cell>
          <cell r="BI215">
            <v>900.44793728064883</v>
          </cell>
          <cell r="BJ215">
            <v>796.55104695508282</v>
          </cell>
          <cell r="BK215">
            <v>554.0210992939999</v>
          </cell>
          <cell r="BL215">
            <v>606.10845540690343</v>
          </cell>
          <cell r="BM215">
            <v>647.02855201614761</v>
          </cell>
          <cell r="BN215">
            <v>647.02855201614761</v>
          </cell>
          <cell r="BQ215">
            <v>193.65405186837592</v>
          </cell>
          <cell r="BR215">
            <v>159.86487786720298</v>
          </cell>
          <cell r="BS215">
            <v>98.983600195699808</v>
          </cell>
          <cell r="BT215">
            <v>46.101544786290731</v>
          </cell>
          <cell r="BU215">
            <v>-4.8164624051326967</v>
          </cell>
          <cell r="BV215">
            <v>-55.893337054630933</v>
          </cell>
          <cell r="BW215">
            <v>-53.149901677758066</v>
          </cell>
          <cell r="BZ215">
            <v>0.53856674526648618</v>
          </cell>
          <cell r="CA215">
            <v>0.54288076659293216</v>
          </cell>
        </row>
        <row r="216">
          <cell r="Q216">
            <v>50.937557258403459</v>
          </cell>
          <cell r="R216">
            <v>37.39597355783981</v>
          </cell>
          <cell r="S216">
            <v>28.940566820708035</v>
          </cell>
          <cell r="T216">
            <v>30.712036930479918</v>
          </cell>
          <cell r="U216">
            <v>35.931942268301334</v>
          </cell>
          <cell r="V216">
            <v>84.686021780539505</v>
          </cell>
          <cell r="W216">
            <v>19.657021299809866</v>
          </cell>
          <cell r="X216">
            <v>156.90923406822435</v>
          </cell>
          <cell r="Y216">
            <v>37.102043533638863</v>
          </cell>
          <cell r="Z216">
            <v>219.22892079860355</v>
          </cell>
          <cell r="AA216">
            <v>1857.9286864009418</v>
          </cell>
          <cell r="AB216">
            <v>1.3273924406620223</v>
          </cell>
          <cell r="AC216">
            <v>0.31215236222979464</v>
          </cell>
          <cell r="AD216">
            <v>1.6395448028918169</v>
          </cell>
          <cell r="AE216">
            <v>60.376594117647059</v>
          </cell>
          <cell r="AF216">
            <v>907.19443251295115</v>
          </cell>
          <cell r="AG216">
            <v>88.734204559688919</v>
          </cell>
          <cell r="AH216">
            <v>42.168021793740976</v>
          </cell>
          <cell r="AI216">
            <v>57.148968347815327</v>
          </cell>
          <cell r="AJ216">
            <v>74.831563446766765</v>
          </cell>
          <cell r="AK216">
            <v>92.394756404912712</v>
          </cell>
          <cell r="AP216">
            <v>-21.052551138182217</v>
          </cell>
          <cell r="AQ216">
            <v>209.90889259197706</v>
          </cell>
          <cell r="AR216">
            <v>-37.796647301285461</v>
          </cell>
          <cell r="AS216">
            <v>-4.7720482359011669</v>
          </cell>
          <cell r="AT216">
            <v>-28.208401527107291</v>
          </cell>
          <cell r="AU216">
            <v>-44.119526516286847</v>
          </cell>
          <cell r="AV216">
            <v>-56.462814136611378</v>
          </cell>
          <cell r="AY216">
            <v>1156.427368084393</v>
          </cell>
          <cell r="AZ216">
            <v>1207.3649253427966</v>
          </cell>
          <cell r="BA216">
            <v>1244.7608989006362</v>
          </cell>
          <cell r="BB216">
            <v>1273.7014657213442</v>
          </cell>
          <cell r="BC216">
            <v>1304.413502651824</v>
          </cell>
          <cell r="BD216">
            <v>1340.3454449201256</v>
          </cell>
          <cell r="BE216">
            <v>1425.0314667006651</v>
          </cell>
          <cell r="BH216">
            <v>967.57102663059823</v>
          </cell>
          <cell r="BI216">
            <v>1056.305231190287</v>
          </cell>
          <cell r="BJ216">
            <v>1098.473252984028</v>
          </cell>
          <cell r="BK216">
            <v>1155.6222213318433</v>
          </cell>
          <cell r="BL216">
            <v>1230.4537847786103</v>
          </cell>
          <cell r="BM216">
            <v>1322.8485411835227</v>
          </cell>
          <cell r="BN216">
            <v>1322.8485411835227</v>
          </cell>
          <cell r="BQ216">
            <v>188.85634145379476</v>
          </cell>
          <cell r="BR216">
            <v>151.05969415250931</v>
          </cell>
          <cell r="BS216">
            <v>146.28764591660814</v>
          </cell>
          <cell r="BT216">
            <v>118.07924438950084</v>
          </cell>
          <cell r="BU216">
            <v>73.959717873214018</v>
          </cell>
          <cell r="BV216">
            <v>17.496903736602917</v>
          </cell>
          <cell r="BW216">
            <v>102.18292551714239</v>
          </cell>
          <cell r="BZ216">
            <v>1.1683404116155947</v>
          </cell>
          <cell r="CA216">
            <v>1.1020959829529851</v>
          </cell>
        </row>
        <row r="217">
          <cell r="Q217">
            <v>47.948095163111127</v>
          </cell>
          <cell r="R217">
            <v>202.17414155490908</v>
          </cell>
          <cell r="S217">
            <v>324.35256989120001</v>
          </cell>
          <cell r="T217">
            <v>29.542688009000006</v>
          </cell>
          <cell r="U217">
            <v>46.088720308555537</v>
          </cell>
          <cell r="V217">
            <v>81.942586403666667</v>
          </cell>
          <cell r="W217">
            <v>112.688767713</v>
          </cell>
          <cell r="X217">
            <v>112.91027647111109</v>
          </cell>
          <cell r="Y217">
            <v>12.390064585999998</v>
          </cell>
          <cell r="Z217">
            <v>29.394562673449055</v>
          </cell>
          <cell r="AA217">
            <v>1098.5364878058358</v>
          </cell>
          <cell r="AB217">
            <v>0.73356349556402356</v>
          </cell>
          <cell r="AC217" t="str">
            <v xml:space="preserve"> </v>
          </cell>
          <cell r="AD217">
            <v>0.73356349556402356</v>
          </cell>
          <cell r="AE217">
            <v>25.493252457650296</v>
          </cell>
          <cell r="AF217">
            <v>78.408472988764188</v>
          </cell>
          <cell r="AG217">
            <v>51.955568463223656</v>
          </cell>
          <cell r="AH217">
            <v>146.06491211930705</v>
          </cell>
          <cell r="AI217">
            <v>299.67891600889817</v>
          </cell>
          <cell r="AJ217">
            <v>22.744207333863471</v>
          </cell>
          <cell r="AK217">
            <v>51.474659795668401</v>
          </cell>
          <cell r="AP217">
            <v>-0.60816354431695885</v>
          </cell>
          <cell r="AQ217">
            <v>-4.1895468702641807</v>
          </cell>
          <cell r="AR217">
            <v>-4.0074733001125296</v>
          </cell>
          <cell r="AS217">
            <v>56.109229435602032</v>
          </cell>
          <cell r="AT217">
            <v>24.673653882301835</v>
          </cell>
          <cell r="AU217">
            <v>6.7984806751365348</v>
          </cell>
          <cell r="AV217">
            <v>-5.3859394871128643</v>
          </cell>
          <cell r="AY217">
            <v>99.104015031833342</v>
          </cell>
          <cell r="AZ217">
            <v>147.05211019494448</v>
          </cell>
          <cell r="BA217">
            <v>349.22625174985353</v>
          </cell>
          <cell r="BB217">
            <v>673.57882164105354</v>
          </cell>
          <cell r="BC217">
            <v>703.12150965005355</v>
          </cell>
          <cell r="BD217">
            <v>749.21022995860903</v>
          </cell>
          <cell r="BE217">
            <v>831.15281636227564</v>
          </cell>
          <cell r="BH217">
            <v>103.90172544641449</v>
          </cell>
          <cell r="BI217">
            <v>155.85729390963814</v>
          </cell>
          <cell r="BJ217">
            <v>301.9222060289452</v>
          </cell>
          <cell r="BK217">
            <v>601.60112203784342</v>
          </cell>
          <cell r="BL217">
            <v>624.34532937170684</v>
          </cell>
          <cell r="BM217">
            <v>675.8199891673753</v>
          </cell>
          <cell r="BN217">
            <v>675.8199891673753</v>
          </cell>
          <cell r="BQ217">
            <v>-4.7977104145811467</v>
          </cell>
          <cell r="BR217">
            <v>-8.8051837146936691</v>
          </cell>
          <cell r="BS217">
            <v>47.304045720908334</v>
          </cell>
          <cell r="BT217">
            <v>71.977699603210112</v>
          </cell>
          <cell r="BU217">
            <v>78.776180278346715</v>
          </cell>
          <cell r="BV217">
            <v>73.390240791233737</v>
          </cell>
          <cell r="BW217">
            <v>155.33282719490035</v>
          </cell>
          <cell r="BZ217">
            <v>0.6297736663491087</v>
          </cell>
          <cell r="CA217">
            <v>0.55921521636005278</v>
          </cell>
        </row>
        <row r="219">
          <cell r="Q219">
            <v>206.27681502049001</v>
          </cell>
          <cell r="R219">
            <v>639.88448619985002</v>
          </cell>
          <cell r="S219">
            <v>652.53199717977998</v>
          </cell>
          <cell r="T219">
            <v>248.23939259432001</v>
          </cell>
          <cell r="U219">
            <v>304.01528822100011</v>
          </cell>
          <cell r="V219">
            <v>420.99438568722007</v>
          </cell>
          <cell r="W219">
            <v>46.367790962989829</v>
          </cell>
          <cell r="X219">
            <v>583.99450135899986</v>
          </cell>
          <cell r="Y219">
            <v>70.188505643999989</v>
          </cell>
          <cell r="Z219">
            <v>-202.6288738400001</v>
          </cell>
          <cell r="AA219">
            <v>4055.4105103676493</v>
          </cell>
          <cell r="AB219" t="e">
            <v>#REF!</v>
          </cell>
          <cell r="AC219" t="e">
            <v>#REF!</v>
          </cell>
          <cell r="AD219" t="e">
            <v>#REF!</v>
          </cell>
          <cell r="AE219">
            <v>257.41269150581837</v>
          </cell>
          <cell r="AF219">
            <v>166.61080914380179</v>
          </cell>
          <cell r="AG219">
            <v>202.07436370859196</v>
          </cell>
          <cell r="AH219">
            <v>577.5588673884979</v>
          </cell>
          <cell r="AI219">
            <v>367.08218172257608</v>
          </cell>
          <cell r="AJ219">
            <v>346.06187568583243</v>
          </cell>
          <cell r="AK219">
            <v>117.1763798686485</v>
          </cell>
          <cell r="AP219">
            <v>602.54650179418172</v>
          </cell>
          <cell r="AQ219">
            <v>58.97621889519823</v>
          </cell>
          <cell r="AR219">
            <v>4.2024513118980451</v>
          </cell>
          <cell r="AS219">
            <v>62.325618811352115</v>
          </cell>
          <cell r="AT219">
            <v>285.4498154572039</v>
          </cell>
          <cell r="AU219">
            <v>-97.822483091512424</v>
          </cell>
          <cell r="AV219">
            <v>186.83890835235161</v>
          </cell>
          <cell r="AY219">
            <v>1085.5462213389999</v>
          </cell>
          <cell r="AZ219">
            <v>1291.8230363594898</v>
          </cell>
          <cell r="BA219">
            <v>1931.7075225593398</v>
          </cell>
          <cell r="BB219">
            <v>2584.2395197391197</v>
          </cell>
          <cell r="BC219">
            <v>2832.4789123334403</v>
          </cell>
          <cell r="BD219">
            <v>3136.4942005544403</v>
          </cell>
          <cell r="BE219">
            <v>3557.4885862416604</v>
          </cell>
          <cell r="BH219">
            <v>424.02350064962013</v>
          </cell>
          <cell r="BI219">
            <v>626.09786435821229</v>
          </cell>
          <cell r="BJ219">
            <v>1203.6567317467102</v>
          </cell>
          <cell r="BK219">
            <v>1570.7389134692862</v>
          </cell>
          <cell r="BL219">
            <v>1916.8007891551183</v>
          </cell>
          <cell r="BM219">
            <v>2033.9771690237667</v>
          </cell>
          <cell r="BN219">
            <v>2033.9771690237667</v>
          </cell>
          <cell r="BQ219">
            <v>661.52272068937975</v>
          </cell>
          <cell r="BR219">
            <v>665.72517200127766</v>
          </cell>
          <cell r="BS219">
            <v>728.05079081262954</v>
          </cell>
          <cell r="BT219">
            <v>1013.5006062698337</v>
          </cell>
          <cell r="BU219">
            <v>915.67812317832113</v>
          </cell>
          <cell r="BV219">
            <v>1102.5170315306736</v>
          </cell>
          <cell r="BW219">
            <v>1523.5114172178937</v>
          </cell>
          <cell r="BZ219">
            <v>2.5370019335130012</v>
          </cell>
          <cell r="CA219">
            <v>1.7168450176526209</v>
          </cell>
        </row>
        <row r="220">
          <cell r="Q220">
            <v>462.70712472049001</v>
          </cell>
          <cell r="R220">
            <v>1088.91101183302</v>
          </cell>
          <cell r="S220">
            <v>927.42099089452995</v>
          </cell>
          <cell r="T220">
            <v>395.50859826532002</v>
          </cell>
          <cell r="U220">
            <v>828.39575822100005</v>
          </cell>
          <cell r="V220">
            <v>692.66227908200005</v>
          </cell>
          <cell r="W220">
            <v>559.36255331399991</v>
          </cell>
          <cell r="X220">
            <v>641.7194013589999</v>
          </cell>
          <cell r="Y220">
            <v>155.74210564399999</v>
          </cell>
          <cell r="Z220">
            <v>149.57612615999989</v>
          </cell>
          <cell r="AA220">
            <v>7196.4493439323596</v>
          </cell>
          <cell r="AB220" t="e">
            <v>#REF!</v>
          </cell>
          <cell r="AC220" t="e">
            <v>#REF!</v>
          </cell>
          <cell r="AD220" t="e">
            <v>#REF!</v>
          </cell>
          <cell r="AE220">
            <v>396.71800000000002</v>
          </cell>
          <cell r="AF220">
            <v>230.15110914380179</v>
          </cell>
          <cell r="AG220">
            <v>437.34327619978995</v>
          </cell>
          <cell r="AH220">
            <v>997.21158021495796</v>
          </cell>
          <cell r="AI220">
            <v>670.7728257158501</v>
          </cell>
          <cell r="AJ220">
            <v>511.91857889883244</v>
          </cell>
          <cell r="AK220">
            <v>714.08966999580252</v>
          </cell>
          <cell r="AP220">
            <v>617.52199999999993</v>
          </cell>
          <cell r="AQ220">
            <v>50.052285295198232</v>
          </cell>
          <cell r="AR220">
            <v>25.36384852070006</v>
          </cell>
          <cell r="AS220">
            <v>91.699431618062022</v>
          </cell>
          <cell r="AT220">
            <v>256.64816517867985</v>
          </cell>
          <cell r="AU220">
            <v>-116.40998063351242</v>
          </cell>
          <cell r="AV220">
            <v>114.30608822519753</v>
          </cell>
          <cell r="AY220">
            <v>1294.4433944389998</v>
          </cell>
          <cell r="AZ220">
            <v>1757.1505191594899</v>
          </cell>
          <cell r="BA220">
            <v>2846.0615309925097</v>
          </cell>
          <cell r="BB220">
            <v>3773.4825218870396</v>
          </cell>
          <cell r="BC220">
            <v>4168.9911201523601</v>
          </cell>
          <cell r="BD220">
            <v>4997.3868783733597</v>
          </cell>
          <cell r="BE220">
            <v>5690.0491574553598</v>
          </cell>
          <cell r="BH220">
            <v>626.86910914380178</v>
          </cell>
          <cell r="BI220">
            <v>1064.2123853435919</v>
          </cell>
          <cell r="BJ220">
            <v>2061.4239655585498</v>
          </cell>
          <cell r="BK220">
            <v>2732.1967912743999</v>
          </cell>
          <cell r="BL220">
            <v>3244.1153701732319</v>
          </cell>
          <cell r="BM220">
            <v>3958.2050401690349</v>
          </cell>
          <cell r="BN220">
            <v>3958.2050401690349</v>
          </cell>
          <cell r="BQ220">
            <v>667.57428529519814</v>
          </cell>
          <cell r="BR220">
            <v>692.93813381589803</v>
          </cell>
          <cell r="BS220">
            <v>784.63756543395994</v>
          </cell>
          <cell r="BT220">
            <v>1041.28573061264</v>
          </cell>
          <cell r="BU220">
            <v>924.87574997912748</v>
          </cell>
          <cell r="BV220">
            <v>1039.1818382043248</v>
          </cell>
          <cell r="BW220">
            <v>1731.8441172863249</v>
          </cell>
          <cell r="BZ220">
            <v>3.7340925952072799</v>
          </cell>
          <cell r="CA220">
            <v>2.9056975255248991</v>
          </cell>
        </row>
        <row r="221">
          <cell r="Q221">
            <v>256.43030970000001</v>
          </cell>
          <cell r="R221">
            <v>449.02652563316997</v>
          </cell>
          <cell r="S221">
            <v>274.88899371474997</v>
          </cell>
          <cell r="T221">
            <v>147.26920567100001</v>
          </cell>
          <cell r="U221">
            <v>524.38046999999995</v>
          </cell>
          <cell r="V221">
            <v>271.66789339477998</v>
          </cell>
          <cell r="W221">
            <v>512.99476235101008</v>
          </cell>
          <cell r="X221">
            <v>57.724899999999998</v>
          </cell>
          <cell r="Y221">
            <v>85.553600000000003</v>
          </cell>
          <cell r="Z221">
            <v>352.20499999999998</v>
          </cell>
          <cell r="AA221">
            <v>3141.0388335647103</v>
          </cell>
          <cell r="AB221">
            <v>3.150803278221824</v>
          </cell>
          <cell r="AC221">
            <v>4.460308481439193E-2</v>
          </cell>
          <cell r="AD221">
            <v>3.1954063630362164</v>
          </cell>
          <cell r="AE221">
            <v>139.30530849418165</v>
          </cell>
          <cell r="AF221">
            <v>63.540300000000002</v>
          </cell>
          <cell r="AG221">
            <v>235.26891249119799</v>
          </cell>
          <cell r="AH221">
            <v>419.65271282646</v>
          </cell>
          <cell r="AI221">
            <v>303.69064399327402</v>
          </cell>
          <cell r="AJ221">
            <v>165.856703213</v>
          </cell>
          <cell r="AK221">
            <v>596.91329012715403</v>
          </cell>
          <cell r="AP221">
            <v>14.975498205818354</v>
          </cell>
          <cell r="AQ221">
            <v>-8.9239336000000051</v>
          </cell>
          <cell r="AR221">
            <v>21.161397208802015</v>
          </cell>
          <cell r="AS221">
            <v>29.373812806709964</v>
          </cell>
          <cell r="AT221">
            <v>-28.80165027852405</v>
          </cell>
          <cell r="AU221">
            <v>-18.587497541999994</v>
          </cell>
          <cell r="AV221">
            <v>-72.532820127154082</v>
          </cell>
          <cell r="AY221">
            <v>208.8971731</v>
          </cell>
          <cell r="AZ221">
            <v>465.32748279999998</v>
          </cell>
          <cell r="BA221">
            <v>914.35400843316995</v>
          </cell>
          <cell r="BB221">
            <v>1189.2430021479199</v>
          </cell>
          <cell r="BC221">
            <v>1336.5122078189199</v>
          </cell>
          <cell r="BD221">
            <v>1860.8926778189198</v>
          </cell>
          <cell r="BE221">
            <v>2132.5605712136999</v>
          </cell>
          <cell r="BH221">
            <v>202.84560849418165</v>
          </cell>
          <cell r="BI221">
            <v>438.11452098537961</v>
          </cell>
          <cell r="BJ221">
            <v>857.76723381183956</v>
          </cell>
          <cell r="BK221">
            <v>1161.4578778051136</v>
          </cell>
          <cell r="BL221">
            <v>1327.3145810181136</v>
          </cell>
          <cell r="BM221">
            <v>1924.2278711452677</v>
          </cell>
          <cell r="BN221">
            <v>1924.2278711452677</v>
          </cell>
          <cell r="BQ221">
            <v>6.0515646058183563</v>
          </cell>
          <cell r="BR221">
            <v>27.212961814620371</v>
          </cell>
          <cell r="BS221">
            <v>56.586774621330392</v>
          </cell>
          <cell r="BT221">
            <v>27.785124342806284</v>
          </cell>
          <cell r="BU221">
            <v>9.1976268008063471</v>
          </cell>
          <cell r="BV221">
            <v>-63.335193326347962</v>
          </cell>
          <cell r="BW221">
            <v>208.33270006843213</v>
          </cell>
          <cell r="BZ221">
            <v>1.1970906616942789</v>
          </cell>
          <cell r="CA221">
            <v>1.188852507872278</v>
          </cell>
        </row>
        <row r="223">
          <cell r="Q223">
            <v>1.5</v>
          </cell>
          <cell r="R223">
            <v>1.7</v>
          </cell>
          <cell r="S223">
            <v>0</v>
          </cell>
          <cell r="T223">
            <v>531.70000000000005</v>
          </cell>
          <cell r="U223">
            <v>6.7278700999999996E-2</v>
          </cell>
          <cell r="V223">
            <v>0</v>
          </cell>
          <cell r="W223">
            <v>0</v>
          </cell>
          <cell r="X223">
            <v>0</v>
          </cell>
          <cell r="Y223">
            <v>0</v>
          </cell>
          <cell r="Z223">
            <v>0</v>
          </cell>
          <cell r="AA223">
            <v>699.42638120100003</v>
          </cell>
          <cell r="AB223">
            <v>0.44292034051667567</v>
          </cell>
          <cell r="AC223" t="str">
            <v xml:space="preserve"> </v>
          </cell>
          <cell r="AD223">
            <v>0.44292034051667567</v>
          </cell>
          <cell r="AE223">
            <v>0</v>
          </cell>
          <cell r="AF223">
            <v>161.71041390315327</v>
          </cell>
          <cell r="AG223">
            <v>0</v>
          </cell>
          <cell r="AH223">
            <v>0</v>
          </cell>
          <cell r="AI223">
            <v>0</v>
          </cell>
          <cell r="AJ223">
            <v>0</v>
          </cell>
          <cell r="AK223">
            <v>535</v>
          </cell>
          <cell r="AP223">
            <v>0</v>
          </cell>
          <cell r="AQ223">
            <v>2.7486885968467334</v>
          </cell>
          <cell r="AR223">
            <v>1.5</v>
          </cell>
          <cell r="AS223">
            <v>1.7</v>
          </cell>
          <cell r="AT223">
            <v>0</v>
          </cell>
          <cell r="AU223">
            <v>531.70000000000005</v>
          </cell>
          <cell r="AV223">
            <v>-534.93272129900004</v>
          </cell>
          <cell r="AY223">
            <v>164.4591025</v>
          </cell>
          <cell r="AZ223">
            <v>165.9591025</v>
          </cell>
          <cell r="BA223">
            <v>167.65910250000002</v>
          </cell>
          <cell r="BB223">
            <v>167.65910250000002</v>
          </cell>
          <cell r="BC223">
            <v>699.35910250000006</v>
          </cell>
          <cell r="BD223">
            <v>699.42638120100003</v>
          </cell>
          <cell r="BE223">
            <v>699.42638120100003</v>
          </cell>
          <cell r="BH223">
            <v>161.71041390315327</v>
          </cell>
          <cell r="BI223">
            <v>161.71041390315327</v>
          </cell>
          <cell r="BJ223">
            <v>161.71041390315327</v>
          </cell>
          <cell r="BK223">
            <v>161.71041390315327</v>
          </cell>
          <cell r="BL223">
            <v>161.71041390315327</v>
          </cell>
          <cell r="BM223">
            <v>696.71041390315327</v>
          </cell>
          <cell r="BN223">
            <v>696.71041390315327</v>
          </cell>
          <cell r="BQ223">
            <v>2.7486885968467392</v>
          </cell>
          <cell r="BR223">
            <v>4.2486885968467387</v>
          </cell>
          <cell r="BS223">
            <v>5.9486885968467389</v>
          </cell>
          <cell r="BT223">
            <v>5.9486885968467389</v>
          </cell>
          <cell r="BU223">
            <v>537.6486885968468</v>
          </cell>
          <cell r="BV223">
            <v>2.7159672978467597</v>
          </cell>
          <cell r="BW223">
            <v>2.7159672978467597</v>
          </cell>
          <cell r="BZ223">
            <v>0.62640374392081233</v>
          </cell>
          <cell r="CA223">
            <v>0.14484119580029256</v>
          </cell>
        </row>
        <row r="225">
          <cell r="Q225">
            <v>565.83517064273622</v>
          </cell>
          <cell r="R225">
            <v>42.685130151915928</v>
          </cell>
          <cell r="S225">
            <v>121.74199531563303</v>
          </cell>
          <cell r="T225">
            <v>-716.07373198375967</v>
          </cell>
          <cell r="U225">
            <v>52.654882650232103</v>
          </cell>
          <cell r="V225">
            <v>-437.69818666688025</v>
          </cell>
          <cell r="W225">
            <v>746.83107923199123</v>
          </cell>
          <cell r="X225">
            <v>-565.43032128721893</v>
          </cell>
          <cell r="Y225">
            <v>459.90283069623837</v>
          </cell>
          <cell r="Z225">
            <v>1576.7389019964503</v>
          </cell>
          <cell r="AA225">
            <v>386.77268877276822</v>
          </cell>
          <cell r="AB225">
            <v>0.45947304115191756</v>
          </cell>
          <cell r="AC225" t="e">
            <v>#VALUE!</v>
          </cell>
          <cell r="AD225">
            <v>0.36190379312043519</v>
          </cell>
          <cell r="AE225">
            <v>508.70000000000005</v>
          </cell>
          <cell r="AF225">
            <v>0</v>
          </cell>
          <cell r="AG225">
            <v>0</v>
          </cell>
          <cell r="AH225">
            <v>0</v>
          </cell>
          <cell r="AI225">
            <v>0</v>
          </cell>
          <cell r="AJ225">
            <v>0</v>
          </cell>
          <cell r="AK225">
            <v>0</v>
          </cell>
          <cell r="AP225">
            <v>-728.72774775733319</v>
          </cell>
          <cell r="AQ225">
            <v>-1240.387314217237</v>
          </cell>
          <cell r="AR225">
            <v>565.83517064273622</v>
          </cell>
          <cell r="AS225">
            <v>42.685130151915928</v>
          </cell>
          <cell r="AT225">
            <v>121.74199531563303</v>
          </cell>
          <cell r="AU225">
            <v>-716.07373198375967</v>
          </cell>
          <cell r="AV225">
            <v>52.654882650232103</v>
          </cell>
          <cell r="AY225">
            <v>-1460.4150619745701</v>
          </cell>
          <cell r="AZ225">
            <v>-894.57989133183389</v>
          </cell>
          <cell r="BA225">
            <v>-851.89476117991796</v>
          </cell>
          <cell r="BB225">
            <v>-730.1527658642849</v>
          </cell>
          <cell r="BC225">
            <v>-1446.2264978480446</v>
          </cell>
          <cell r="BD225">
            <v>-1393.5716151978124</v>
          </cell>
          <cell r="BE225">
            <v>-1831.2698018646927</v>
          </cell>
          <cell r="BH225">
            <v>508.70000000000005</v>
          </cell>
          <cell r="BI225">
            <v>508.70000000000005</v>
          </cell>
          <cell r="BJ225">
            <v>508.70000000000005</v>
          </cell>
          <cell r="BK225">
            <v>508.70000000000005</v>
          </cell>
          <cell r="BL225">
            <v>508.70000000000005</v>
          </cell>
          <cell r="BM225">
            <v>508.70000000000005</v>
          </cell>
          <cell r="BN225">
            <v>508.70000000000005</v>
          </cell>
          <cell r="BQ225">
            <v>-1969.1150619745699</v>
          </cell>
          <cell r="BR225">
            <v>-1403.2798913318338</v>
          </cell>
          <cell r="BS225">
            <v>-1360.5947611799179</v>
          </cell>
          <cell r="BT225">
            <v>-1238.8527658642849</v>
          </cell>
          <cell r="BU225">
            <v>-1954.9264978480446</v>
          </cell>
          <cell r="BV225">
            <v>-1902.2716151978125</v>
          </cell>
          <cell r="BW225">
            <v>-2339.9698018646927</v>
          </cell>
          <cell r="BZ225">
            <v>-1.2953598367006307</v>
          </cell>
          <cell r="CA225">
            <v>0.45563371291434246</v>
          </cell>
        </row>
        <row r="226">
          <cell r="Q226">
            <v>-30.112321813264227</v>
          </cell>
          <cell r="R226">
            <v>293.96046498791429</v>
          </cell>
          <cell r="S226">
            <v>131.99697951248331</v>
          </cell>
          <cell r="T226">
            <v>-429.1030702787582</v>
          </cell>
          <cell r="U226">
            <v>53.862612822234006</v>
          </cell>
          <cell r="V226">
            <v>222.47641698612006</v>
          </cell>
          <cell r="W226">
            <v>264.01452723499602</v>
          </cell>
          <cell r="X226">
            <v>46.525055275661792</v>
          </cell>
          <cell r="Y226">
            <v>54.253219819235881</v>
          </cell>
          <cell r="Z226">
            <v>578.56029855644999</v>
          </cell>
          <cell r="AA226">
            <v>603.55169489150296</v>
          </cell>
          <cell r="AB226">
            <v>0.3713819486434935</v>
          </cell>
          <cell r="AC226" t="str">
            <v xml:space="preserve"> </v>
          </cell>
          <cell r="AD226">
            <v>0.3713819486434935</v>
          </cell>
          <cell r="AE226">
            <v>538.70000000000005</v>
          </cell>
          <cell r="AF226">
            <v>0</v>
          </cell>
          <cell r="AG226">
            <v>0</v>
          </cell>
          <cell r="AH226">
            <v>0</v>
          </cell>
          <cell r="AI226">
            <v>0</v>
          </cell>
          <cell r="AJ226">
            <v>0</v>
          </cell>
          <cell r="AK226">
            <v>0</v>
          </cell>
          <cell r="AP226">
            <v>-305.24850433333336</v>
          </cell>
          <cell r="AQ226">
            <v>-816.33398387823672</v>
          </cell>
          <cell r="AR226">
            <v>-30.112321813264227</v>
          </cell>
          <cell r="AS226">
            <v>293.96046498791429</v>
          </cell>
          <cell r="AT226">
            <v>131.99697951248331</v>
          </cell>
          <cell r="AU226">
            <v>-429.1030702787582</v>
          </cell>
          <cell r="AV226">
            <v>53.862612822234006</v>
          </cell>
          <cell r="AY226">
            <v>-582.88248821157003</v>
          </cell>
          <cell r="AZ226">
            <v>-612.99481002483424</v>
          </cell>
          <cell r="BA226">
            <v>-319.03434503691994</v>
          </cell>
          <cell r="BB226">
            <v>-187.03736552443661</v>
          </cell>
          <cell r="BC226">
            <v>-616.1404358031948</v>
          </cell>
          <cell r="BD226">
            <v>-562.27782298096076</v>
          </cell>
          <cell r="BE226">
            <v>-339.80140599484071</v>
          </cell>
          <cell r="BH226">
            <v>538.70000000000005</v>
          </cell>
          <cell r="BI226">
            <v>538.70000000000005</v>
          </cell>
          <cell r="BJ226">
            <v>538.70000000000005</v>
          </cell>
          <cell r="BK226">
            <v>538.70000000000005</v>
          </cell>
          <cell r="BL226">
            <v>538.70000000000005</v>
          </cell>
          <cell r="BM226">
            <v>538.70000000000005</v>
          </cell>
          <cell r="BN226">
            <v>538.70000000000005</v>
          </cell>
          <cell r="BQ226">
            <v>-1121.5824882115699</v>
          </cell>
          <cell r="BR226">
            <v>-1151.6948100248342</v>
          </cell>
          <cell r="BS226">
            <v>-857.73434503691999</v>
          </cell>
          <cell r="BT226">
            <v>-725.73736552443665</v>
          </cell>
          <cell r="BU226">
            <v>-1154.8404358031949</v>
          </cell>
          <cell r="BV226">
            <v>-1100.9778229809608</v>
          </cell>
          <cell r="BW226">
            <v>-878.50140599484075</v>
          </cell>
          <cell r="BZ226">
            <v>-0.55186623637049481</v>
          </cell>
          <cell r="CA226">
            <v>0.48250418939838075</v>
          </cell>
        </row>
        <row r="227">
          <cell r="Q227">
            <v>595.94749245600042</v>
          </cell>
          <cell r="R227">
            <v>-251.27533483599836</v>
          </cell>
          <cell r="S227">
            <v>-10.254984196850273</v>
          </cell>
          <cell r="T227">
            <v>-286.97066170500148</v>
          </cell>
          <cell r="U227">
            <v>-1.2077301720019022</v>
          </cell>
          <cell r="V227">
            <v>-660.1746036530003</v>
          </cell>
          <cell r="W227">
            <v>482.81655199699526</v>
          </cell>
          <cell r="X227">
            <v>-611.9553765628807</v>
          </cell>
          <cell r="Y227">
            <v>405.64961087700249</v>
          </cell>
          <cell r="Z227">
            <v>998.17860344000019</v>
          </cell>
          <cell r="AA227">
            <v>-216.77900611873474</v>
          </cell>
          <cell r="AB227">
            <v>8.8091092508424063E-2</v>
          </cell>
          <cell r="AC227">
            <v>-9.7569248031482342E-2</v>
          </cell>
          <cell r="AD227">
            <v>-9.4781555230582879E-3</v>
          </cell>
          <cell r="AE227">
            <v>-30</v>
          </cell>
          <cell r="AF227">
            <v>0</v>
          </cell>
          <cell r="AG227">
            <v>0</v>
          </cell>
          <cell r="AH227">
            <v>0</v>
          </cell>
          <cell r="AI227">
            <v>0</v>
          </cell>
          <cell r="AJ227">
            <v>0</v>
          </cell>
          <cell r="AK227">
            <v>0</v>
          </cell>
          <cell r="AP227">
            <v>-423.47924342399983</v>
          </cell>
          <cell r="AQ227">
            <v>-424.05333033900024</v>
          </cell>
          <cell r="AR227">
            <v>595.94749245600042</v>
          </cell>
          <cell r="AS227">
            <v>-251.27533483599836</v>
          </cell>
          <cell r="AT227">
            <v>-10.254984196850273</v>
          </cell>
          <cell r="AU227">
            <v>-286.97066170500148</v>
          </cell>
          <cell r="AV227">
            <v>-1.2077301720019022</v>
          </cell>
          <cell r="AY227">
            <v>-877.53257376300007</v>
          </cell>
          <cell r="AZ227">
            <v>-281.58508130699965</v>
          </cell>
          <cell r="BA227">
            <v>-532.86041614299802</v>
          </cell>
          <cell r="BB227">
            <v>-543.11540033984829</v>
          </cell>
          <cell r="BC227">
            <v>-830.08606204484977</v>
          </cell>
          <cell r="BD227">
            <v>-831.29379221685167</v>
          </cell>
          <cell r="BE227">
            <v>-1491.468395869852</v>
          </cell>
          <cell r="BH227">
            <v>-30</v>
          </cell>
          <cell r="BI227">
            <v>-30</v>
          </cell>
          <cell r="BJ227">
            <v>-30</v>
          </cell>
          <cell r="BK227">
            <v>-30</v>
          </cell>
          <cell r="BL227">
            <v>-30</v>
          </cell>
          <cell r="BM227">
            <v>-30</v>
          </cell>
          <cell r="BN227">
            <v>-30</v>
          </cell>
          <cell r="BQ227">
            <v>-847.53257376300007</v>
          </cell>
          <cell r="BR227">
            <v>-251.58508130699965</v>
          </cell>
          <cell r="BS227">
            <v>-502.86041614299802</v>
          </cell>
          <cell r="BT227">
            <v>-513.11540033984829</v>
          </cell>
          <cell r="BU227">
            <v>-800.08606204484977</v>
          </cell>
          <cell r="BV227">
            <v>-801.29379221685167</v>
          </cell>
          <cell r="BW227">
            <v>-1461.468395869852</v>
          </cell>
          <cell r="BZ227">
            <v>-0.7434936003301359</v>
          </cell>
          <cell r="CA227">
            <v>-2.6870476484038279E-2</v>
          </cell>
        </row>
        <row r="229">
          <cell r="Q229">
            <v>113.60904076154917</v>
          </cell>
          <cell r="R229">
            <v>-30.31941150553935</v>
          </cell>
          <cell r="S229">
            <v>47.558428417285803</v>
          </cell>
          <cell r="T229">
            <v>-21.640834195668504</v>
          </cell>
          <cell r="U229">
            <v>2.8244104159981589</v>
          </cell>
          <cell r="V229">
            <v>-57.23175594150689</v>
          </cell>
          <cell r="W229">
            <v>31.669447855394424</v>
          </cell>
          <cell r="X229">
            <v>5.1598940377396048</v>
          </cell>
          <cell r="Y229">
            <v>-29.310037596407653</v>
          </cell>
          <cell r="Z229">
            <v>-961.60703299351542</v>
          </cell>
          <cell r="AA229">
            <v>-1106.553734344036</v>
          </cell>
          <cell r="AB229">
            <v>0</v>
          </cell>
          <cell r="AC229">
            <v>0</v>
          </cell>
          <cell r="AD229">
            <v>0</v>
          </cell>
          <cell r="AE229">
            <v>-210.15052579043538</v>
          </cell>
          <cell r="AF229">
            <v>-1151.2558269251037</v>
          </cell>
          <cell r="AG229">
            <v>1039.6382495434837</v>
          </cell>
          <cell r="AH229">
            <v>-61.374269149178588</v>
          </cell>
          <cell r="AI229">
            <v>451.23160132242594</v>
          </cell>
          <cell r="AJ229">
            <v>-273.17633927222118</v>
          </cell>
          <cell r="AK229">
            <v>-309.61031192671675</v>
          </cell>
          <cell r="AP229">
            <v>115.52501771650657</v>
          </cell>
          <cell r="AQ229">
            <v>1038.6154513996673</v>
          </cell>
          <cell r="AR229">
            <v>-926.02920878193447</v>
          </cell>
          <cell r="AS229">
            <v>31.054857643639238</v>
          </cell>
          <cell r="AT229">
            <v>-403.67317290514012</v>
          </cell>
          <cell r="AU229">
            <v>251.53550507655268</v>
          </cell>
          <cell r="AV229">
            <v>312.43472234271491</v>
          </cell>
          <cell r="AY229">
            <v>0</v>
          </cell>
          <cell r="AZ229">
            <v>-93.656842837816058</v>
          </cell>
          <cell r="BA229">
            <v>-123.97625434335541</v>
          </cell>
          <cell r="BB229">
            <v>-76.417825926069611</v>
          </cell>
          <cell r="BC229">
            <v>-98.058660121738114</v>
          </cell>
          <cell r="BD229">
            <v>-95.234249705739956</v>
          </cell>
          <cell r="BE229">
            <v>-152.46600564724685</v>
          </cell>
          <cell r="BH229">
            <v>0</v>
          </cell>
          <cell r="BI229">
            <v>-321.76810317205536</v>
          </cell>
          <cell r="BJ229">
            <v>-383.14237232123395</v>
          </cell>
          <cell r="BK229">
            <v>68.089229001191995</v>
          </cell>
          <cell r="BL229">
            <v>-205.08711027102919</v>
          </cell>
          <cell r="BM229">
            <v>-514.69742219774594</v>
          </cell>
          <cell r="BN229">
            <v>-514.69742219774594</v>
          </cell>
          <cell r="BQ229">
            <v>0</v>
          </cell>
          <cell r="BR229">
            <v>228.11126033423932</v>
          </cell>
          <cell r="BS229">
            <v>259.16611797787857</v>
          </cell>
          <cell r="BT229">
            <v>-144.50705492726161</v>
          </cell>
          <cell r="BU229">
            <v>107.02845014929107</v>
          </cell>
          <cell r="BV229">
            <v>419.46317249200598</v>
          </cell>
          <cell r="BW229">
            <v>362.23141655049909</v>
          </cell>
          <cell r="BZ229">
            <v>-8.7829430695248872E-2</v>
          </cell>
          <cell r="CA229">
            <v>-0.18369294579056852</v>
          </cell>
        </row>
        <row r="231">
          <cell r="Q231">
            <v>-0.768620355215615</v>
          </cell>
          <cell r="R231">
            <v>-0.41810785959837654</v>
          </cell>
          <cell r="S231">
            <v>-0.46972883027521212</v>
          </cell>
          <cell r="T231">
            <v>-4.1697396815101213E-2</v>
          </cell>
          <cell r="U231">
            <v>-0.31151104121765066</v>
          </cell>
          <cell r="V231">
            <v>8.9386064816596972E-2</v>
          </cell>
          <cell r="W231">
            <v>-0.6360534566540853</v>
          </cell>
          <cell r="X231">
            <v>-0.10314422638298967</v>
          </cell>
          <cell r="Y231">
            <v>-0.60868174236197548</v>
          </cell>
          <cell r="Z231">
            <v>-0.62040129814967115</v>
          </cell>
          <cell r="AA231">
            <v>-5.5370138666519448</v>
          </cell>
          <cell r="AB231" t="e">
            <v>#VALUE!</v>
          </cell>
          <cell r="AC231" t="e">
            <v>#VALUE!</v>
          </cell>
          <cell r="AD231">
            <v>-4.6494227548368391E-3</v>
          </cell>
          <cell r="AE231">
            <v>-0.51588762814687394</v>
          </cell>
          <cell r="AF231">
            <v>2.675224129192514E-2</v>
          </cell>
          <cell r="AG231">
            <v>-1.1042489310337926</v>
          </cell>
          <cell r="AH231">
            <v>-0.34329725120013282</v>
          </cell>
          <cell r="AI231">
            <v>-0.50332104792808885</v>
          </cell>
          <cell r="AJ231">
            <v>-9.4923968352481985E-2</v>
          </cell>
          <cell r="AK231">
            <v>-0.33435262116542841</v>
          </cell>
          <cell r="AP231">
            <v>2.1814768791581562E-2</v>
          </cell>
          <cell r="AQ231">
            <v>-6.4558470752363428E-2</v>
          </cell>
          <cell r="AR231">
            <v>0.33562857581817762</v>
          </cell>
          <cell r="AS231">
            <v>-7.4810608398243716E-2</v>
          </cell>
          <cell r="AT231">
            <v>3.3592217652876732E-2</v>
          </cell>
          <cell r="AU231">
            <v>5.3226571537380772E-2</v>
          </cell>
          <cell r="AV231">
            <v>-2.2841579947777746E-2</v>
          </cell>
          <cell r="AY231">
            <v>-0.53187908881573065</v>
          </cell>
          <cell r="AZ231">
            <v>-1.3004994440313449</v>
          </cell>
          <cell r="BA231">
            <v>-1.7186073036297218</v>
          </cell>
          <cell r="BB231">
            <v>-2.188336133904933</v>
          </cell>
          <cell r="BC231">
            <v>-2.2300335307200356</v>
          </cell>
          <cell r="BD231">
            <v>-2.5415445719376861</v>
          </cell>
          <cell r="BE231">
            <v>-2.452158507121089</v>
          </cell>
          <cell r="BH231">
            <v>-0.54108396180460594</v>
          </cell>
          <cell r="BI231">
            <v>-1.5933843178887419</v>
          </cell>
          <cell r="BJ231">
            <v>-1.9366815690888737</v>
          </cell>
          <cell r="BK231">
            <v>-2.4400026170169626</v>
          </cell>
          <cell r="BL231">
            <v>-2.5349265853694445</v>
          </cell>
          <cell r="BM231">
            <v>-2.8692792065348733</v>
          </cell>
          <cell r="BN231">
            <v>-2.8692792065348733</v>
          </cell>
          <cell r="BQ231">
            <v>9.2048729888756248E-3</v>
          </cell>
          <cell r="BR231">
            <v>0.29288487385739564</v>
          </cell>
          <cell r="BS231">
            <v>0.21807426545915179</v>
          </cell>
          <cell r="BT231">
            <v>0.25166648311202827</v>
          </cell>
          <cell r="BU231">
            <v>0.30489305464940863</v>
          </cell>
          <cell r="BV231">
            <v>0.32773463459718721</v>
          </cell>
          <cell r="BW231">
            <v>0.41712069941378438</v>
          </cell>
        </row>
        <row r="232">
          <cell r="Q232">
            <v>-0.76727683139141312</v>
          </cell>
          <cell r="R232">
            <v>-0.41658519926428106</v>
          </cell>
          <cell r="S232">
            <v>-0.46972883027521212</v>
          </cell>
          <cell r="T232">
            <v>0.4345370147370039</v>
          </cell>
          <cell r="U232">
            <v>-0.31145078085921407</v>
          </cell>
          <cell r="V232">
            <v>8.9386064816596972E-2</v>
          </cell>
          <cell r="W232">
            <v>-0.6360534566540853</v>
          </cell>
          <cell r="X232">
            <v>-0.10314422638298967</v>
          </cell>
          <cell r="Y232">
            <v>-0.60868174236197548</v>
          </cell>
          <cell r="Z232">
            <v>-0.62040129814967115</v>
          </cell>
          <cell r="AA232">
            <v>-4.9105498623726955</v>
          </cell>
          <cell r="AB232" t="e">
            <v>#VALUE!</v>
          </cell>
          <cell r="AC232" t="e">
            <v>#VALUE!</v>
          </cell>
          <cell r="AD232">
            <v>-4.2527067350316538E-3</v>
          </cell>
          <cell r="AE232">
            <v>-0.51588762814687394</v>
          </cell>
          <cell r="AF232">
            <v>0.17159343709221769</v>
          </cell>
          <cell r="AG232">
            <v>-1.1042489310337926</v>
          </cell>
          <cell r="AH232">
            <v>-0.34329725120013282</v>
          </cell>
          <cell r="AI232">
            <v>-0.50332104792808885</v>
          </cell>
          <cell r="AJ232">
            <v>-9.4923968352481985E-2</v>
          </cell>
          <cell r="AK232">
            <v>0.14483754279992095</v>
          </cell>
          <cell r="AP232">
            <v>2.1814768791581562E-2</v>
          </cell>
          <cell r="AQ232">
            <v>-6.209651834224629E-2</v>
          </cell>
          <cell r="AR232">
            <v>0.33697209964237951</v>
          </cell>
          <cell r="AS232">
            <v>-7.3287948064148234E-2</v>
          </cell>
          <cell r="AT232">
            <v>3.3592217652876732E-2</v>
          </cell>
          <cell r="AU232">
            <v>0.52946098308948586</v>
          </cell>
          <cell r="AV232">
            <v>0.45628832365913502</v>
          </cell>
          <cell r="AY232">
            <v>-0.38457594060532102</v>
          </cell>
          <cell r="AZ232">
            <v>-1.1518527719967331</v>
          </cell>
          <cell r="BA232">
            <v>-1.568437971261015</v>
          </cell>
          <cell r="BB232">
            <v>-2.0381668015362262</v>
          </cell>
          <cell r="BC232">
            <v>-1.6036297867992235</v>
          </cell>
          <cell r="BD232">
            <v>-1.9150805676584373</v>
          </cell>
          <cell r="BE232">
            <v>-1.8256945028418403</v>
          </cell>
          <cell r="BH232">
            <v>-0.39624276600431341</v>
          </cell>
          <cell r="BI232">
            <v>-1.4485431220884493</v>
          </cell>
          <cell r="BJ232">
            <v>-1.791840373288581</v>
          </cell>
          <cell r="BK232">
            <v>-2.2951614212166698</v>
          </cell>
          <cell r="BL232">
            <v>-2.3900853895691516</v>
          </cell>
          <cell r="BM232">
            <v>-2.2452478467692316</v>
          </cell>
          <cell r="BN232">
            <v>-2.2452478467692316</v>
          </cell>
          <cell r="BQ232">
            <v>1.1666825398992775E-2</v>
          </cell>
          <cell r="BR232">
            <v>0.29669035009171468</v>
          </cell>
          <cell r="BS232">
            <v>0.22340240202756637</v>
          </cell>
          <cell r="BT232">
            <v>0.25699461968044285</v>
          </cell>
          <cell r="BU232">
            <v>0.78645560276992843</v>
          </cell>
          <cell r="BV232">
            <v>0.33016727911079435</v>
          </cell>
          <cell r="BW232">
            <v>0.4195533439273913</v>
          </cell>
        </row>
      </sheetData>
      <sheetData sheetId="1" refreshError="1"/>
      <sheetData sheetId="2" refreshError="1"/>
      <sheetData sheetId="3" refreshError="1"/>
      <sheetData sheetId="4" refreshError="1">
        <row r="7">
          <cell r="C7" t="str">
            <v>Plan Finan.</v>
          </cell>
          <cell r="E7" t="str">
            <v>Plan Financiero</v>
          </cell>
          <cell r="F7" t="str">
            <v>Plan Financiero</v>
          </cell>
          <cell r="G7" t="str">
            <v>Actual</v>
          </cell>
          <cell r="H7" t="str">
            <v>Escenario</v>
          </cell>
          <cell r="I7" t="str">
            <v>Diferencias</v>
          </cell>
          <cell r="J7" t="str">
            <v>Diferencias</v>
          </cell>
          <cell r="K7" t="str">
            <v>Diferencias</v>
          </cell>
          <cell r="L7" t="str">
            <v>Var. %</v>
          </cell>
          <cell r="M7" t="str">
            <v>Var. %</v>
          </cell>
          <cell r="N7" t="str">
            <v>Var.%</v>
          </cell>
          <cell r="O7" t="str">
            <v>% PIB</v>
          </cell>
          <cell r="P7" t="str">
            <v>% PIB</v>
          </cell>
          <cell r="Q7" t="str">
            <v>% PIB</v>
          </cell>
        </row>
        <row r="8">
          <cell r="C8" t="str">
            <v>Dic 20/96</v>
          </cell>
          <cell r="E8" t="str">
            <v>Dic20/96</v>
          </cell>
          <cell r="F8" t="str">
            <v>Mar07/97</v>
          </cell>
          <cell r="G8">
            <v>1997</v>
          </cell>
          <cell r="H8" t="str">
            <v>Alternativo</v>
          </cell>
          <cell r="I8">
            <v>1997</v>
          </cell>
          <cell r="J8">
            <v>1997</v>
          </cell>
          <cell r="K8">
            <v>1996</v>
          </cell>
          <cell r="L8" t="str">
            <v>P.F. Dic20-97/96</v>
          </cell>
          <cell r="M8" t="str">
            <v>P.F. Mar07-97/96</v>
          </cell>
          <cell r="N8" t="str">
            <v>Actual/96</v>
          </cell>
          <cell r="O8" t="str">
            <v>P.F. Dic20/96</v>
          </cell>
          <cell r="P8" t="str">
            <v>P.F. Mar07/97</v>
          </cell>
          <cell r="Q8" t="str">
            <v>Actual</v>
          </cell>
        </row>
        <row r="9">
          <cell r="C9">
            <v>1</v>
          </cell>
          <cell r="E9">
            <v>2</v>
          </cell>
          <cell r="F9">
            <v>2</v>
          </cell>
          <cell r="G9">
            <v>3</v>
          </cell>
          <cell r="I9" t="str">
            <v>5=3-2</v>
          </cell>
          <cell r="J9" t="str">
            <v>4=3-2</v>
          </cell>
          <cell r="K9" t="str">
            <v>3=2-1</v>
          </cell>
          <cell r="L9">
            <v>7</v>
          </cell>
          <cell r="M9">
            <v>5</v>
          </cell>
          <cell r="N9" t="str">
            <v>6=3/1</v>
          </cell>
          <cell r="O9">
            <v>10</v>
          </cell>
          <cell r="P9">
            <v>7</v>
          </cell>
          <cell r="Q9">
            <v>8</v>
          </cell>
        </row>
        <row r="11">
          <cell r="C11">
            <v>12004378.989300001</v>
          </cell>
          <cell r="E11">
            <v>14505177</v>
          </cell>
          <cell r="F11">
            <v>15137015.515000002</v>
          </cell>
          <cell r="G11">
            <v>14482198.458000001</v>
          </cell>
          <cell r="H11">
            <v>14154523.199999999</v>
          </cell>
          <cell r="I11">
            <v>631838.51500000246</v>
          </cell>
          <cell r="J11">
            <v>-654817.05700000189</v>
          </cell>
          <cell r="K11">
            <v>48989.000900000334</v>
          </cell>
          <cell r="L11">
            <v>20.341277324258613</v>
          </cell>
          <cell r="M11">
            <v>25.583285329935677</v>
          </cell>
          <cell r="N11">
            <v>20.150637313776198</v>
          </cell>
          <cell r="O11">
            <v>13.057849175859474</v>
          </cell>
          <cell r="P11">
            <v>13.557960647811004</v>
          </cell>
          <cell r="Q11">
            <v>13.067324726148918</v>
          </cell>
        </row>
        <row r="12">
          <cell r="C12">
            <v>10516955.6931</v>
          </cell>
          <cell r="E12">
            <v>12882399</v>
          </cell>
          <cell r="F12">
            <v>13620616.300000003</v>
          </cell>
          <cell r="G12">
            <v>12862955.058</v>
          </cell>
          <cell r="H12">
            <v>12522745.799999999</v>
          </cell>
          <cell r="I12">
            <v>738217.30000000261</v>
          </cell>
          <cell r="J12">
            <v>-757661.24200000241</v>
          </cell>
          <cell r="K12">
            <v>-13452.759099999443</v>
          </cell>
          <cell r="L12">
            <v>22.648597148475822</v>
          </cell>
          <cell r="M12">
            <v>29.676893371542356</v>
          </cell>
          <cell r="N12">
            <v>22.463478506417299</v>
          </cell>
          <cell r="O12">
            <v>11.596992106007592</v>
          </cell>
          <cell r="P12">
            <v>12.199748332908618</v>
          </cell>
          <cell r="Q12">
            <v>11.606277262959027</v>
          </cell>
        </row>
        <row r="13">
          <cell r="C13">
            <v>10210273.6931</v>
          </cell>
          <cell r="E13">
            <v>12491331</v>
          </cell>
          <cell r="F13">
            <v>13087082.000000002</v>
          </cell>
          <cell r="G13">
            <v>12329420.800000001</v>
          </cell>
          <cell r="H13">
            <v>12135562.799999999</v>
          </cell>
          <cell r="I13">
            <v>595751.00000000186</v>
          </cell>
          <cell r="J13">
            <v>-757661.20000000112</v>
          </cell>
          <cell r="K13">
            <v>-38558.759099999443</v>
          </cell>
          <cell r="L13">
            <v>22.804572100683295</v>
          </cell>
          <cell r="M13">
            <v>28.661509734755629</v>
          </cell>
          <cell r="N13">
            <v>21.212803150702221</v>
          </cell>
          <cell r="O13">
            <v>11.244944905100978</v>
          </cell>
          <cell r="P13">
            <v>11.721870970856022</v>
          </cell>
          <cell r="Q13">
            <v>11.124867936741733</v>
          </cell>
        </row>
        <row r="14">
          <cell r="C14">
            <v>3856038.1</v>
          </cell>
          <cell r="E14">
            <v>4723222</v>
          </cell>
          <cell r="F14">
            <v>4723106.5999999996</v>
          </cell>
          <cell r="G14">
            <v>4723106.5999999996</v>
          </cell>
          <cell r="H14">
            <v>4723106.5999999996</v>
          </cell>
          <cell r="I14">
            <v>-115.40000000037253</v>
          </cell>
          <cell r="J14">
            <v>0</v>
          </cell>
          <cell r="K14">
            <v>0</v>
          </cell>
          <cell r="L14">
            <v>22.488986817842903</v>
          </cell>
          <cell r="M14">
            <v>22.485994108823746</v>
          </cell>
          <cell r="N14">
            <v>22.485994108823746</v>
          </cell>
          <cell r="O14">
            <v>4.2519384975516896</v>
          </cell>
          <cell r="P14">
            <v>4.2304041608968657</v>
          </cell>
          <cell r="Q14">
            <v>4.2616711708106561</v>
          </cell>
        </row>
        <row r="15">
          <cell r="C15">
            <v>3166088.8</v>
          </cell>
          <cell r="E15">
            <v>3955483</v>
          </cell>
          <cell r="F15">
            <v>3955462.2</v>
          </cell>
          <cell r="G15">
            <v>3955462.2</v>
          </cell>
          <cell r="H15">
            <v>3955483</v>
          </cell>
          <cell r="I15">
            <v>-20.799999999813735</v>
          </cell>
          <cell r="J15">
            <v>0</v>
          </cell>
          <cell r="K15">
            <v>0</v>
          </cell>
          <cell r="L15">
            <v>24.93278773482286</v>
          </cell>
          <cell r="M15">
            <v>24.932130772832405</v>
          </cell>
          <cell r="N15">
            <v>24.932130772832405</v>
          </cell>
          <cell r="O15">
            <v>3.5608045618247992</v>
          </cell>
          <cell r="P15">
            <v>3.5428384676200775</v>
          </cell>
          <cell r="Q15">
            <v>3.5690236644185198</v>
          </cell>
        </row>
        <row r="16">
          <cell r="C16">
            <v>1574237.4510000001</v>
          </cell>
          <cell r="E16">
            <v>1918504</v>
          </cell>
          <cell r="F16">
            <v>1889979.5</v>
          </cell>
          <cell r="G16">
            <v>1756987</v>
          </cell>
          <cell r="H16">
            <v>1623994.5</v>
          </cell>
          <cell r="I16">
            <v>-28524.5</v>
          </cell>
          <cell r="J16">
            <v>-132992.5</v>
          </cell>
          <cell r="K16">
            <v>0</v>
          </cell>
          <cell r="L16">
            <v>21.868781534914696</v>
          </cell>
          <cell r="M16">
            <v>20.05682489636056</v>
          </cell>
          <cell r="N16">
            <v>11.60876644650477</v>
          </cell>
          <cell r="O16">
            <v>1.7270755038206773</v>
          </cell>
          <cell r="P16">
            <v>1.6928216570021475</v>
          </cell>
          <cell r="Q16">
            <v>1.5853338659324572</v>
          </cell>
        </row>
        <row r="17">
          <cell r="C17">
            <v>912709.549</v>
          </cell>
          <cell r="E17">
            <v>1086222</v>
          </cell>
          <cell r="F17">
            <v>1083587.8</v>
          </cell>
          <cell r="G17">
            <v>1018663</v>
          </cell>
          <cell r="H17">
            <v>953738.2</v>
          </cell>
          <cell r="I17">
            <v>-2634.1999999999534</v>
          </cell>
          <cell r="J17">
            <v>-64924.800000000047</v>
          </cell>
          <cell r="K17">
            <v>0</v>
          </cell>
          <cell r="L17">
            <v>19.010697454640081</v>
          </cell>
          <cell r="M17">
            <v>18.722084280505324</v>
          </cell>
          <cell r="N17">
            <v>11.608671248820258</v>
          </cell>
          <cell r="O17">
            <v>0.97783867425405624</v>
          </cell>
          <cell r="P17">
            <v>0.97055068327635918</v>
          </cell>
          <cell r="Q17">
            <v>0.91914223148626284</v>
          </cell>
        </row>
        <row r="18">
          <cell r="C18">
            <v>675739.2182</v>
          </cell>
          <cell r="E18">
            <v>790400</v>
          </cell>
          <cell r="F18">
            <v>790433.5</v>
          </cell>
          <cell r="G18">
            <v>797972</v>
          </cell>
          <cell r="H18">
            <v>805510.5</v>
          </cell>
          <cell r="I18">
            <v>33.5</v>
          </cell>
          <cell r="J18">
            <v>7538.5</v>
          </cell>
          <cell r="K18">
            <v>-38558.759099999908</v>
          </cell>
          <cell r="L18">
            <v>24.046490866405158</v>
          </cell>
          <cell r="M18">
            <v>24.051748403657204</v>
          </cell>
          <cell r="N18">
            <v>25.234851226780176</v>
          </cell>
          <cell r="O18">
            <v>0.71153381917361835</v>
          </cell>
          <cell r="P18">
            <v>0.70797749246486907</v>
          </cell>
          <cell r="Q18">
            <v>0.72001217747533397</v>
          </cell>
        </row>
        <row r="19">
          <cell r="C19">
            <v>25460.5749</v>
          </cell>
          <cell r="E19">
            <v>17500</v>
          </cell>
          <cell r="F19">
            <v>17530</v>
          </cell>
          <cell r="G19">
            <v>17530</v>
          </cell>
          <cell r="H19">
            <v>17530</v>
          </cell>
          <cell r="I19">
            <v>30</v>
          </cell>
          <cell r="J19">
            <v>0</v>
          </cell>
          <cell r="K19">
            <v>0</v>
          </cell>
          <cell r="L19">
            <v>-31.266281029655772</v>
          </cell>
          <cell r="M19">
            <v>-31.148451797135181</v>
          </cell>
          <cell r="N19">
            <v>-31.148451797135181</v>
          </cell>
          <cell r="O19">
            <v>1.5753848476136537E-2</v>
          </cell>
          <cell r="P19">
            <v>1.5701315092173034E-2</v>
          </cell>
          <cell r="Q19">
            <v>1.5817363856303987E-2</v>
          </cell>
        </row>
        <row r="20">
          <cell r="C20">
            <v>0</v>
          </cell>
          <cell r="E20">
            <v>0</v>
          </cell>
          <cell r="F20">
            <v>626982.40000000002</v>
          </cell>
          <cell r="G20">
            <v>59700</v>
          </cell>
          <cell r="H20">
            <v>56200</v>
          </cell>
          <cell r="I20">
            <v>626982.40000000002</v>
          </cell>
          <cell r="J20">
            <v>-567282.4</v>
          </cell>
          <cell r="K20">
            <v>0</v>
          </cell>
          <cell r="L20" t="str">
            <v>n.a.</v>
          </cell>
          <cell r="M20" t="str">
            <v>n.a.</v>
          </cell>
          <cell r="N20" t="str">
            <v>n.a.</v>
          </cell>
          <cell r="O20" t="str">
            <v xml:space="preserve"> </v>
          </cell>
          <cell r="P20">
            <v>0.56157719450352939</v>
          </cell>
          <cell r="Q20">
            <v>5.3867462762198969E-2</v>
          </cell>
        </row>
        <row r="21">
          <cell r="C21">
            <v>0</v>
          </cell>
          <cell r="E21">
            <v>0</v>
          </cell>
          <cell r="F21">
            <v>446095.4</v>
          </cell>
          <cell r="G21">
            <v>59700</v>
          </cell>
          <cell r="H21">
            <v>56200</v>
          </cell>
          <cell r="I21">
            <v>446095.4</v>
          </cell>
          <cell r="J21">
            <v>-386395.4</v>
          </cell>
          <cell r="K21">
            <v>0</v>
          </cell>
          <cell r="L21" t="str">
            <v>n.a.</v>
          </cell>
          <cell r="M21" t="str">
            <v>n.a.</v>
          </cell>
          <cell r="N21" t="str">
            <v>n.a.</v>
          </cell>
          <cell r="O21" t="str">
            <v xml:space="preserve"> </v>
          </cell>
          <cell r="P21">
            <v>0.39955986517792169</v>
          </cell>
          <cell r="Q21">
            <v>5.3867462762198969E-2</v>
          </cell>
        </row>
        <row r="22">
          <cell r="F22">
            <v>180887</v>
          </cell>
          <cell r="G22">
            <v>0</v>
          </cell>
          <cell r="H22">
            <v>0</v>
          </cell>
          <cell r="I22">
            <v>180887</v>
          </cell>
          <cell r="J22">
            <v>-180887</v>
          </cell>
          <cell r="K22">
            <v>0</v>
          </cell>
          <cell r="L22" t="str">
            <v>n.a.</v>
          </cell>
          <cell r="M22" t="str">
            <v>n.a.</v>
          </cell>
          <cell r="N22" t="str">
            <v>n.a.</v>
          </cell>
          <cell r="O22" t="str">
            <v xml:space="preserve"> </v>
          </cell>
          <cell r="P22">
            <v>0.16201732932560772</v>
          </cell>
          <cell r="Q22" t="str">
            <v xml:space="preserve"> </v>
          </cell>
        </row>
        <row r="23">
          <cell r="C23">
            <v>0</v>
          </cell>
          <cell r="E23">
            <v>0</v>
          </cell>
          <cell r="F23">
            <v>114412</v>
          </cell>
          <cell r="G23">
            <v>0</v>
          </cell>
          <cell r="H23">
            <v>57206</v>
          </cell>
          <cell r="I23">
            <v>114412</v>
          </cell>
          <cell r="J23">
            <v>-114412</v>
          </cell>
          <cell r="K23">
            <v>0</v>
          </cell>
          <cell r="L23" t="str">
            <v>n.a.</v>
          </cell>
          <cell r="M23" t="str">
            <v>n.a.</v>
          </cell>
          <cell r="N23" t="str">
            <v>n.a.</v>
          </cell>
          <cell r="O23" t="str">
            <v xml:space="preserve"> </v>
          </cell>
          <cell r="P23">
            <v>0.10247683184972625</v>
          </cell>
          <cell r="Q23" t="str">
            <v xml:space="preserve"> </v>
          </cell>
        </row>
        <row r="24">
          <cell r="C24">
            <v>0</v>
          </cell>
          <cell r="E24">
            <v>0</v>
          </cell>
          <cell r="F24">
            <v>16667</v>
          </cell>
          <cell r="G24">
            <v>0</v>
          </cell>
          <cell r="I24">
            <v>16667</v>
          </cell>
          <cell r="J24">
            <v>-16667</v>
          </cell>
          <cell r="K24">
            <v>0</v>
          </cell>
          <cell r="L24" t="str">
            <v>n.a.</v>
          </cell>
          <cell r="M24" t="str">
            <v>n.a.</v>
          </cell>
          <cell r="N24" t="str">
            <v>n.a.</v>
          </cell>
          <cell r="O24" t="str">
            <v xml:space="preserve"> </v>
          </cell>
          <cell r="P24">
            <v>1.4928341051982199E-2</v>
          </cell>
          <cell r="Q24" t="str">
            <v xml:space="preserve"> </v>
          </cell>
        </row>
        <row r="25">
          <cell r="C25">
            <v>0</v>
          </cell>
          <cell r="E25">
            <v>0</v>
          </cell>
          <cell r="F25">
            <v>4366</v>
          </cell>
          <cell r="G25">
            <v>0</v>
          </cell>
          <cell r="I25">
            <v>4366</v>
          </cell>
          <cell r="J25">
            <v>-4366</v>
          </cell>
          <cell r="K25">
            <v>0</v>
          </cell>
          <cell r="L25" t="str">
            <v>n.a.</v>
          </cell>
          <cell r="M25" t="str">
            <v>n.a.</v>
          </cell>
          <cell r="N25" t="str">
            <v>n.a.</v>
          </cell>
          <cell r="O25" t="str">
            <v xml:space="preserve"> </v>
          </cell>
          <cell r="P25">
            <v>3.9105500109770375E-3</v>
          </cell>
          <cell r="Q25" t="str">
            <v xml:space="preserve"> </v>
          </cell>
        </row>
        <row r="26">
          <cell r="C26">
            <v>0</v>
          </cell>
          <cell r="E26">
            <v>0</v>
          </cell>
          <cell r="F26">
            <v>45442</v>
          </cell>
          <cell r="G26">
            <v>0</v>
          </cell>
          <cell r="H26">
            <v>15147.333333333334</v>
          </cell>
          <cell r="I26">
            <v>45442</v>
          </cell>
          <cell r="J26">
            <v>-45442</v>
          </cell>
          <cell r="K26">
            <v>0</v>
          </cell>
          <cell r="L26" t="str">
            <v>n.a.</v>
          </cell>
          <cell r="M26" t="str">
            <v>n.a.</v>
          </cell>
          <cell r="N26" t="str">
            <v>n.a.</v>
          </cell>
          <cell r="O26" t="str">
            <v xml:space="preserve"> </v>
          </cell>
          <cell r="P26">
            <v>4.0701606412922253E-2</v>
          </cell>
          <cell r="Q26" t="str">
            <v xml:space="preserve"> </v>
          </cell>
        </row>
        <row r="27">
          <cell r="C27">
            <v>306682</v>
          </cell>
          <cell r="E27">
            <v>391068</v>
          </cell>
          <cell r="F27">
            <v>533534.30000000005</v>
          </cell>
          <cell r="G27">
            <v>533534.25800000003</v>
          </cell>
          <cell r="H27">
            <v>387183</v>
          </cell>
          <cell r="I27">
            <v>142466.30000000005</v>
          </cell>
          <cell r="J27">
            <v>-4.2000000015832484E-2</v>
          </cell>
          <cell r="K27">
            <v>25105.999999999942</v>
          </cell>
          <cell r="L27">
            <v>17.866830626785802</v>
          </cell>
          <cell r="M27">
            <v>60.805785622144292</v>
          </cell>
          <cell r="N27">
            <v>60.805772963458637</v>
          </cell>
          <cell r="O27">
            <v>0.35204720090661507</v>
          </cell>
          <cell r="P27">
            <v>0.47787736205259412</v>
          </cell>
          <cell r="Q27">
            <v>0.48140932621729415</v>
          </cell>
        </row>
        <row r="28">
          <cell r="C28">
            <v>266943</v>
          </cell>
          <cell r="E28">
            <v>324380</v>
          </cell>
          <cell r="F28">
            <v>334537.59999999998</v>
          </cell>
          <cell r="G28">
            <v>334537.59999999998</v>
          </cell>
          <cell r="H28">
            <v>334537.59999999998</v>
          </cell>
          <cell r="I28">
            <v>10157.599999999977</v>
          </cell>
          <cell r="J28">
            <v>0</v>
          </cell>
          <cell r="K28">
            <v>899.99999999994179</v>
          </cell>
          <cell r="L28">
            <v>21.108261182857156</v>
          </cell>
          <cell r="M28">
            <v>24.900632086707517</v>
          </cell>
          <cell r="N28">
            <v>24.900632086707517</v>
          </cell>
          <cell r="O28">
            <v>0.29201333535366686</v>
          </cell>
          <cell r="P28">
            <v>0.29963949046088678</v>
          </cell>
          <cell r="Q28">
            <v>0.30185413250511578</v>
          </cell>
        </row>
        <row r="29">
          <cell r="F29">
            <v>146351.29999999999</v>
          </cell>
          <cell r="G29">
            <v>146351.258</v>
          </cell>
          <cell r="I29">
            <v>146351.29999999999</v>
          </cell>
          <cell r="J29">
            <v>-4.1999999986728653E-2</v>
          </cell>
          <cell r="M29" t="str">
            <v>n.a.</v>
          </cell>
          <cell r="N29" t="str">
            <v>n.a.</v>
          </cell>
          <cell r="P29">
            <v>0.13108430550194769</v>
          </cell>
          <cell r="Q29">
            <v>0.13205311458150712</v>
          </cell>
        </row>
        <row r="30">
          <cell r="C30">
            <v>39739</v>
          </cell>
          <cell r="E30">
            <v>66688</v>
          </cell>
          <cell r="F30">
            <v>52645.4</v>
          </cell>
          <cell r="G30">
            <v>52645.4</v>
          </cell>
          <cell r="H30">
            <v>52645.4</v>
          </cell>
          <cell r="I30">
            <v>-14042.599999999999</v>
          </cell>
          <cell r="J30">
            <v>0</v>
          </cell>
          <cell r="K30">
            <v>24205.999999999993</v>
          </cell>
          <cell r="L30">
            <v>4.2896238955352439</v>
          </cell>
          <cell r="M30">
            <v>-17.670810853076844</v>
          </cell>
          <cell r="N30">
            <v>-17.670810853076844</v>
          </cell>
          <cell r="O30">
            <v>6.00338655529482E-2</v>
          </cell>
          <cell r="P30">
            <v>4.7153566089759631E-2</v>
          </cell>
          <cell r="Q30">
            <v>4.7502079130671185E-2</v>
          </cell>
        </row>
        <row r="31">
          <cell r="C31">
            <v>391876.6618</v>
          </cell>
          <cell r="E31">
            <v>490242</v>
          </cell>
          <cell r="F31">
            <v>501850.1</v>
          </cell>
          <cell r="G31">
            <v>501850.1</v>
          </cell>
          <cell r="H31">
            <v>501850.1</v>
          </cell>
          <cell r="I31">
            <v>11608.099999999977</v>
          </cell>
          <cell r="J31">
            <v>0</v>
          </cell>
          <cell r="K31">
            <v>13038</v>
          </cell>
          <cell r="L31">
            <v>21.072918876458434</v>
          </cell>
          <cell r="M31">
            <v>23.939720475688642</v>
          </cell>
          <cell r="N31">
            <v>23.939720475688642</v>
          </cell>
          <cell r="O31">
            <v>0.4413256105507502</v>
          </cell>
          <cell r="P31">
            <v>0.4494983770187419</v>
          </cell>
          <cell r="Q31">
            <v>0.45282062937949463</v>
          </cell>
        </row>
        <row r="32">
          <cell r="C32">
            <v>1095546.6343999999</v>
          </cell>
          <cell r="E32">
            <v>1132536</v>
          </cell>
          <cell r="F32">
            <v>1014549.115</v>
          </cell>
          <cell r="G32">
            <v>1117393.3</v>
          </cell>
          <cell r="H32">
            <v>1129927.3</v>
          </cell>
          <cell r="I32">
            <v>-117986.88500000001</v>
          </cell>
          <cell r="J32">
            <v>102844.18500000006</v>
          </cell>
          <cell r="K32">
            <v>49403.760000000242</v>
          </cell>
          <cell r="L32">
            <v>-1.0842735598607045</v>
          </cell>
          <cell r="M32">
            <v>-11.38925145035088</v>
          </cell>
          <cell r="N32">
            <v>-2.4068374083962896</v>
          </cell>
          <cell r="O32">
            <v>1.0195314593011298</v>
          </cell>
          <cell r="P32">
            <v>0.90871393788364496</v>
          </cell>
          <cell r="Q32">
            <v>1.0082268338103959</v>
          </cell>
        </row>
        <row r="33">
          <cell r="C33">
            <v>164252.17440000002</v>
          </cell>
          <cell r="E33">
            <v>69970</v>
          </cell>
          <cell r="F33">
            <v>74082.100000000006</v>
          </cell>
          <cell r="G33">
            <v>110000</v>
          </cell>
          <cell r="H33">
            <v>228517</v>
          </cell>
          <cell r="I33">
            <v>4112.1000000000058</v>
          </cell>
          <cell r="J33">
            <v>35917.899999999994</v>
          </cell>
          <cell r="K33">
            <v>0</v>
          </cell>
          <cell r="L33">
            <v>-57.400868356480039</v>
          </cell>
          <cell r="M33">
            <v>-54.897339855246386</v>
          </cell>
          <cell r="N33">
            <v>-33.029805905571017</v>
          </cell>
          <cell r="O33">
            <v>6.2988387307158486E-2</v>
          </cell>
          <cell r="P33">
            <v>6.6354044197939083E-2</v>
          </cell>
          <cell r="Q33">
            <v>9.9253281471388399E-2</v>
          </cell>
        </row>
        <row r="34">
          <cell r="F34">
            <v>31357</v>
          </cell>
          <cell r="G34">
            <v>31357</v>
          </cell>
          <cell r="I34">
            <v>31357</v>
          </cell>
          <cell r="J34">
            <v>0</v>
          </cell>
          <cell r="M34">
            <v>-36.395537525354968</v>
          </cell>
          <cell r="N34">
            <v>-36.395537525354968</v>
          </cell>
          <cell r="P34">
            <v>2.808591770366628E-2</v>
          </cell>
          <cell r="Q34">
            <v>2.8293501337257509E-2</v>
          </cell>
        </row>
        <row r="35">
          <cell r="F35">
            <v>87160</v>
          </cell>
          <cell r="G35">
            <v>87160</v>
          </cell>
          <cell r="I35">
            <v>87160</v>
          </cell>
          <cell r="J35">
            <v>0</v>
          </cell>
          <cell r="M35">
            <v>3.024786941052704</v>
          </cell>
          <cell r="N35">
            <v>3.024786941052704</v>
          </cell>
          <cell r="P35">
            <v>7.8067691011625889E-2</v>
          </cell>
          <cell r="Q35">
            <v>7.8644691027692837E-2</v>
          </cell>
        </row>
        <row r="36">
          <cell r="C36">
            <v>550049</v>
          </cell>
          <cell r="E36">
            <v>681100</v>
          </cell>
          <cell r="F36">
            <v>598900.01500000001</v>
          </cell>
          <cell r="G36">
            <v>654676.30000000005</v>
          </cell>
          <cell r="H36">
            <v>654676.30000000005</v>
          </cell>
          <cell r="I36">
            <v>-82199.984999999986</v>
          </cell>
          <cell r="J36">
            <v>55776.285000000033</v>
          </cell>
          <cell r="K36">
            <v>0</v>
          </cell>
          <cell r="L36">
            <v>23.825331924973959</v>
          </cell>
          <cell r="M36">
            <v>8.8812114920670648</v>
          </cell>
          <cell r="N36">
            <v>19.021450816200016</v>
          </cell>
          <cell r="O36">
            <v>0.61313978269123415</v>
          </cell>
          <cell r="P36">
            <v>0.53642429231158906</v>
          </cell>
          <cell r="Q36">
            <v>0.59071610069588287</v>
          </cell>
        </row>
        <row r="37">
          <cell r="C37">
            <v>228000</v>
          </cell>
          <cell r="E37">
            <v>278156</v>
          </cell>
          <cell r="F37">
            <v>278156.495</v>
          </cell>
          <cell r="G37">
            <v>207000</v>
          </cell>
          <cell r="H37">
            <v>207000</v>
          </cell>
          <cell r="I37">
            <v>0.49499999999534339</v>
          </cell>
          <cell r="J37">
            <v>-71156.494999999995</v>
          </cell>
          <cell r="K37">
            <v>0</v>
          </cell>
          <cell r="L37">
            <v>21.998245614035095</v>
          </cell>
          <cell r="M37">
            <v>21.998462719298239</v>
          </cell>
          <cell r="N37">
            <v>-9.210526315789469</v>
          </cell>
          <cell r="O37">
            <v>0.2504015700987563</v>
          </cell>
          <cell r="P37">
            <v>0.24913991859266704</v>
          </cell>
          <cell r="Q37">
            <v>0.18677662967797634</v>
          </cell>
        </row>
        <row r="38">
          <cell r="C38">
            <v>60000</v>
          </cell>
          <cell r="E38">
            <v>74400</v>
          </cell>
          <cell r="F38">
            <v>74400</v>
          </cell>
          <cell r="G38">
            <v>40800</v>
          </cell>
          <cell r="H38">
            <v>40800</v>
          </cell>
          <cell r="I38">
            <v>0</v>
          </cell>
          <cell r="J38">
            <v>-33600</v>
          </cell>
          <cell r="K38">
            <v>0</v>
          </cell>
          <cell r="L38">
            <v>24</v>
          </cell>
          <cell r="M38">
            <v>24</v>
          </cell>
          <cell r="N38">
            <v>-31.999999999999996</v>
          </cell>
          <cell r="O38">
            <v>6.6976361521403349E-2</v>
          </cell>
          <cell r="P38">
            <v>6.6638781680414927E-2</v>
          </cell>
          <cell r="Q38">
            <v>3.681394440029679E-2</v>
          </cell>
        </row>
        <row r="39">
          <cell r="C39">
            <v>189300</v>
          </cell>
          <cell r="E39">
            <v>138200</v>
          </cell>
          <cell r="F39">
            <v>100000</v>
          </cell>
          <cell r="G39">
            <v>100000</v>
          </cell>
          <cell r="H39">
            <v>100000</v>
          </cell>
          <cell r="I39">
            <v>-38200</v>
          </cell>
          <cell r="J39">
            <v>0</v>
          </cell>
          <cell r="K39">
            <v>0</v>
          </cell>
          <cell r="L39">
            <v>-26.994189117802424</v>
          </cell>
          <cell r="M39">
            <v>-47.173798203909136</v>
          </cell>
          <cell r="N39">
            <v>-47.173798203909136</v>
          </cell>
          <cell r="O39">
            <v>0.12441039196583255</v>
          </cell>
          <cell r="P39">
            <v>8.9568254946794254E-2</v>
          </cell>
          <cell r="Q39">
            <v>9.0230255883080354E-2</v>
          </cell>
        </row>
        <row r="40">
          <cell r="C40">
            <v>0</v>
          </cell>
          <cell r="E40">
            <v>0</v>
          </cell>
          <cell r="F40">
            <v>56000</v>
          </cell>
          <cell r="G40">
            <v>175303.3</v>
          </cell>
          <cell r="H40">
            <v>175303.3</v>
          </cell>
          <cell r="I40">
            <v>56000</v>
          </cell>
          <cell r="J40">
            <v>119303.29999999999</v>
          </cell>
          <cell r="K40">
            <v>0</v>
          </cell>
          <cell r="L40" t="str">
            <v>n.a.</v>
          </cell>
          <cell r="M40" t="str">
            <v>n.a.</v>
          </cell>
          <cell r="N40" t="str">
            <v>n.a.</v>
          </cell>
          <cell r="O40" t="str">
            <v xml:space="preserve"> </v>
          </cell>
          <cell r="P40">
            <v>5.0158222770204784E-2</v>
          </cell>
          <cell r="Q40">
            <v>0.15817661616148398</v>
          </cell>
        </row>
        <row r="41">
          <cell r="C41">
            <v>72749</v>
          </cell>
          <cell r="E41">
            <v>190344</v>
          </cell>
          <cell r="F41">
            <v>90343.52</v>
          </cell>
          <cell r="G41">
            <v>131573</v>
          </cell>
          <cell r="H41">
            <v>131573</v>
          </cell>
          <cell r="I41">
            <v>-100000.48</v>
          </cell>
          <cell r="J41">
            <v>41229.479999999996</v>
          </cell>
          <cell r="K41">
            <v>0</v>
          </cell>
          <cell r="L41">
            <v>161.6448336059602</v>
          </cell>
          <cell r="M41">
            <v>24.185239659651693</v>
          </cell>
          <cell r="N41">
            <v>80.858843420528117</v>
          </cell>
          <cell r="O41">
            <v>0.17135145910524191</v>
          </cell>
          <cell r="P41">
            <v>8.091911432150807E-2</v>
          </cell>
          <cell r="Q41">
            <v>0.11871865457304533</v>
          </cell>
        </row>
        <row r="42">
          <cell r="C42">
            <v>13400</v>
          </cell>
          <cell r="E42">
            <v>10800</v>
          </cell>
          <cell r="F42">
            <v>10800</v>
          </cell>
          <cell r="G42">
            <v>8100</v>
          </cell>
          <cell r="H42">
            <v>6784</v>
          </cell>
          <cell r="I42">
            <v>0</v>
          </cell>
          <cell r="J42">
            <v>-2700</v>
          </cell>
          <cell r="K42">
            <v>-5300</v>
          </cell>
          <cell r="L42">
            <v>33.333333333333329</v>
          </cell>
          <cell r="M42">
            <v>33.333333333333329</v>
          </cell>
          <cell r="N42">
            <v>0</v>
          </cell>
          <cell r="O42">
            <v>9.7223750595585492E-3</v>
          </cell>
          <cell r="P42">
            <v>9.6733715342537802E-3</v>
          </cell>
          <cell r="Q42">
            <v>7.3086507265295092E-3</v>
          </cell>
        </row>
        <row r="43">
          <cell r="C43">
            <v>186056.06</v>
          </cell>
          <cell r="E43">
            <v>185288</v>
          </cell>
          <cell r="F43">
            <v>186150</v>
          </cell>
          <cell r="G43">
            <v>200000</v>
          </cell>
          <cell r="H43">
            <v>213850</v>
          </cell>
          <cell r="I43">
            <v>862</v>
          </cell>
          <cell r="J43">
            <v>13850</v>
          </cell>
          <cell r="K43">
            <v>3658.1600000000035</v>
          </cell>
          <cell r="L43">
            <v>-2.3330986997179282</v>
          </cell>
          <cell r="M43">
            <v>-1.8787310724520334</v>
          </cell>
          <cell r="N43">
            <v>5.4217232635487278</v>
          </cell>
          <cell r="O43">
            <v>0.16679994722550781</v>
          </cell>
          <cell r="P43">
            <v>0.1667313065834575</v>
          </cell>
          <cell r="Q43">
            <v>0.18046051176616071</v>
          </cell>
        </row>
        <row r="44">
          <cell r="C44">
            <v>98934</v>
          </cell>
          <cell r="E44">
            <v>0</v>
          </cell>
          <cell r="F44">
            <v>0</v>
          </cell>
          <cell r="G44">
            <v>0</v>
          </cell>
          <cell r="H44">
            <v>0</v>
          </cell>
          <cell r="I44">
            <v>0</v>
          </cell>
          <cell r="J44">
            <v>0</v>
          </cell>
          <cell r="K44">
            <v>0</v>
          </cell>
          <cell r="L44">
            <v>-100</v>
          </cell>
          <cell r="M44">
            <v>-100</v>
          </cell>
          <cell r="N44">
            <v>-100</v>
          </cell>
          <cell r="O44" t="str">
            <v xml:space="preserve"> </v>
          </cell>
          <cell r="P44" t="str">
            <v xml:space="preserve"> </v>
          </cell>
          <cell r="Q44" t="str">
            <v xml:space="preserve"> </v>
          </cell>
        </row>
        <row r="45">
          <cell r="C45">
            <v>0</v>
          </cell>
          <cell r="E45">
            <v>97751</v>
          </cell>
          <cell r="F45">
            <v>0</v>
          </cell>
          <cell r="G45">
            <v>0</v>
          </cell>
          <cell r="H45">
            <v>0</v>
          </cell>
          <cell r="I45">
            <v>-97751</v>
          </cell>
          <cell r="J45">
            <v>0</v>
          </cell>
          <cell r="K45">
            <v>0</v>
          </cell>
          <cell r="L45" t="str">
            <v>n.a.</v>
          </cell>
          <cell r="M45" t="str">
            <v>n.a.</v>
          </cell>
          <cell r="N45" t="str">
            <v>n.a.</v>
          </cell>
          <cell r="O45">
            <v>8.7997396708047015E-2</v>
          </cell>
          <cell r="P45" t="str">
            <v xml:space="preserve"> </v>
          </cell>
          <cell r="Q45" t="str">
            <v xml:space="preserve"> </v>
          </cell>
        </row>
        <row r="46">
          <cell r="C46">
            <v>82855.399999999994</v>
          </cell>
          <cell r="E46">
            <v>87627</v>
          </cell>
          <cell r="F46">
            <v>26100</v>
          </cell>
          <cell r="G46">
            <v>26100</v>
          </cell>
          <cell r="H46">
            <v>26100</v>
          </cell>
          <cell r="I46">
            <v>-61527</v>
          </cell>
          <cell r="J46">
            <v>0</v>
          </cell>
          <cell r="K46">
            <v>-82855.399999999994</v>
          </cell>
          <cell r="L46" t="str">
            <v>n.a.</v>
          </cell>
          <cell r="M46" t="str">
            <v>n.a.</v>
          </cell>
          <cell r="N46" t="str">
            <v>n.a.</v>
          </cell>
          <cell r="O46">
            <v>7.8883570309623799E-2</v>
          </cell>
          <cell r="P46">
            <v>2.3377314541113303E-2</v>
          </cell>
          <cell r="Q46">
            <v>2.3550096785483973E-2</v>
          </cell>
        </row>
        <row r="47">
          <cell r="O47" t="str">
            <v xml:space="preserve"> </v>
          </cell>
        </row>
        <row r="48">
          <cell r="C48">
            <v>15622302.947824001</v>
          </cell>
          <cell r="E48">
            <v>19265187</v>
          </cell>
          <cell r="F48">
            <v>19488005.992658094</v>
          </cell>
          <cell r="G48">
            <v>19611801.492658094</v>
          </cell>
          <cell r="H48">
            <v>19611801.492658094</v>
          </cell>
          <cell r="I48">
            <v>222818.99265809357</v>
          </cell>
          <cell r="J48">
            <v>123795.5</v>
          </cell>
          <cell r="K48">
            <v>-220333.14900000207</v>
          </cell>
          <cell r="L48">
            <v>25.082617688751551</v>
          </cell>
          <cell r="M48">
            <v>26.529309219565398</v>
          </cell>
          <cell r="N48">
            <v>27.333073294011601</v>
          </cell>
          <cell r="O48">
            <v>17.34290496356774</v>
          </cell>
          <cell r="P48">
            <v>17.455066891550544</v>
          </cell>
          <cell r="Q48">
            <v>17.69577867010717</v>
          </cell>
        </row>
        <row r="49">
          <cell r="C49">
            <v>13743780.426072501</v>
          </cell>
          <cell r="E49">
            <v>16735229</v>
          </cell>
          <cell r="F49">
            <v>16846398.492658094</v>
          </cell>
          <cell r="G49">
            <v>16846398.492658094</v>
          </cell>
          <cell r="H49">
            <v>16846398.492658094</v>
          </cell>
          <cell r="I49">
            <v>111169.49265809357</v>
          </cell>
          <cell r="J49">
            <v>0</v>
          </cell>
          <cell r="K49">
            <v>-220333.14900000021</v>
          </cell>
          <cell r="L49">
            <v>23.749726361359926</v>
          </cell>
          <cell r="M49">
            <v>24.571776319336024</v>
          </cell>
          <cell r="N49">
            <v>24.571776319336024</v>
          </cell>
          <cell r="O49">
            <v>15.065386393111199</v>
          </cell>
          <cell r="P49">
            <v>15.089025151256907</v>
          </cell>
          <cell r="Q49">
            <v>15.20054846700879</v>
          </cell>
        </row>
        <row r="50">
          <cell r="C50">
            <v>13171377.947824001</v>
          </cell>
          <cell r="E50">
            <v>16266187</v>
          </cell>
          <cell r="F50">
            <v>16613011.973780537</v>
          </cell>
          <cell r="G50">
            <v>16736807.473780537</v>
          </cell>
          <cell r="H50">
            <v>16736807.473780537</v>
          </cell>
          <cell r="I50">
            <v>346824.97378053702</v>
          </cell>
          <cell r="J50">
            <v>123795.5</v>
          </cell>
          <cell r="K50">
            <v>-124154.97700000182</v>
          </cell>
          <cell r="L50">
            <v>24.671641132938404</v>
          </cell>
          <cell r="M50">
            <v>27.329869436050114</v>
          </cell>
          <cell r="N50">
            <v>28.278695866600344</v>
          </cell>
          <cell r="O50">
            <v>14.643145444714397</v>
          </cell>
          <cell r="P50">
            <v>14.879984919017208</v>
          </cell>
          <cell r="Q50">
            <v>15.101664210250695</v>
          </cell>
        </row>
        <row r="51">
          <cell r="C51">
            <v>1878522.5217514997</v>
          </cell>
          <cell r="E51">
            <v>2529958</v>
          </cell>
          <cell r="F51">
            <v>2641607.5</v>
          </cell>
          <cell r="G51">
            <v>2765403</v>
          </cell>
          <cell r="H51">
            <v>2765403</v>
          </cell>
          <cell r="I51">
            <v>111649.5</v>
          </cell>
          <cell r="J51">
            <v>123795.5</v>
          </cell>
          <cell r="K51">
            <v>0</v>
          </cell>
          <cell r="L51">
            <v>34.678076557799997</v>
          </cell>
          <cell r="M51">
            <v>40.621550682129381</v>
          </cell>
          <cell r="N51">
            <v>47.211596772424592</v>
          </cell>
          <cell r="O51">
            <v>2.2775185704565395</v>
          </cell>
          <cell r="P51">
            <v>2.366041740293638</v>
          </cell>
          <cell r="Q51">
            <v>2.4952302030983806</v>
          </cell>
        </row>
        <row r="52">
          <cell r="C52">
            <v>467078.2217514998</v>
          </cell>
          <cell r="E52">
            <v>737054</v>
          </cell>
          <cell r="F52">
            <v>680599.2</v>
          </cell>
          <cell r="G52">
            <v>644103</v>
          </cell>
          <cell r="H52">
            <v>644103</v>
          </cell>
          <cell r="I52">
            <v>-56454.800000000047</v>
          </cell>
          <cell r="J52">
            <v>-36496.199999999953</v>
          </cell>
          <cell r="K52">
            <v>0</v>
          </cell>
          <cell r="L52">
            <v>57.800977582751798</v>
          </cell>
          <cell r="M52">
            <v>45.714179832195214</v>
          </cell>
          <cell r="N52">
            <v>37.900456498415579</v>
          </cell>
          <cell r="O52">
            <v>0.66351068769887656</v>
          </cell>
          <cell r="P52">
            <v>0.60960082662184212</v>
          </cell>
          <cell r="Q52">
            <v>0.58117578505059708</v>
          </cell>
        </row>
        <row r="53">
          <cell r="C53">
            <v>1411444.3</v>
          </cell>
          <cell r="E53">
            <v>1792904</v>
          </cell>
          <cell r="F53">
            <v>1857009.3</v>
          </cell>
          <cell r="G53">
            <v>2121300</v>
          </cell>
          <cell r="H53">
            <v>2121300</v>
          </cell>
          <cell r="I53">
            <v>64105.300000000047</v>
          </cell>
          <cell r="J53">
            <v>264290.69999999995</v>
          </cell>
          <cell r="K53">
            <v>0</v>
          </cell>
          <cell r="L53">
            <v>27.026195791077257</v>
          </cell>
          <cell r="M53">
            <v>31.56801866003498</v>
          </cell>
          <cell r="N53">
            <v>50.292859590704353</v>
          </cell>
          <cell r="O53">
            <v>1.6140078827576632</v>
          </cell>
          <cell r="P53">
            <v>1.6632908242096796</v>
          </cell>
          <cell r="Q53">
            <v>1.9140544180477836</v>
          </cell>
        </row>
        <row r="54">
          <cell r="C54">
            <v>0</v>
          </cell>
          <cell r="E54">
            <v>0</v>
          </cell>
          <cell r="F54">
            <v>103999</v>
          </cell>
          <cell r="G54">
            <v>0</v>
          </cell>
          <cell r="H54">
            <v>0</v>
          </cell>
          <cell r="I54">
            <v>103999</v>
          </cell>
          <cell r="J54">
            <v>-103999</v>
          </cell>
          <cell r="K54">
            <v>0</v>
          </cell>
          <cell r="L54" t="str">
            <v>n.a.</v>
          </cell>
          <cell r="M54" t="str">
            <v>n.a.</v>
          </cell>
          <cell r="N54" t="str">
            <v>n.a.</v>
          </cell>
          <cell r="O54" t="str">
            <v xml:space="preserve"> </v>
          </cell>
          <cell r="P54">
            <v>9.3150089462116559E-2</v>
          </cell>
          <cell r="Q54" t="str">
            <v xml:space="preserve"> </v>
          </cell>
        </row>
        <row r="55">
          <cell r="C55">
            <v>11292855.426072501</v>
          </cell>
          <cell r="E55">
            <v>13736229</v>
          </cell>
          <cell r="F55">
            <v>13971404.473780537</v>
          </cell>
          <cell r="G55">
            <v>13971404.473780537</v>
          </cell>
          <cell r="H55">
            <v>13971404.473780537</v>
          </cell>
          <cell r="I55">
            <v>235175.47378053702</v>
          </cell>
          <cell r="J55">
            <v>0</v>
          </cell>
          <cell r="K55">
            <v>-124154.97699999996</v>
          </cell>
          <cell r="L55">
            <v>22.988606083895103</v>
          </cell>
          <cell r="M55">
            <v>25.094271598454277</v>
          </cell>
          <cell r="N55">
            <v>25.094271598454277</v>
          </cell>
          <cell r="O55">
            <v>12.365626874257858</v>
          </cell>
          <cell r="P55">
            <v>12.513943178723572</v>
          </cell>
          <cell r="Q55">
            <v>12.606434007152314</v>
          </cell>
        </row>
        <row r="56">
          <cell r="C56">
            <v>2551193.1740000001</v>
          </cell>
          <cell r="E56">
            <v>2827000</v>
          </cell>
          <cell r="F56">
            <v>3038900.8549118382</v>
          </cell>
          <cell r="G56">
            <v>3038900.8549118382</v>
          </cell>
          <cell r="H56">
            <v>3038900.8549118382</v>
          </cell>
          <cell r="I56">
            <v>211900.85491183819</v>
          </cell>
          <cell r="J56">
            <v>0</v>
          </cell>
          <cell r="K56">
            <v>0</v>
          </cell>
          <cell r="L56">
            <v>10.810895419869905</v>
          </cell>
          <cell r="M56">
            <v>19.116846418460899</v>
          </cell>
          <cell r="N56">
            <v>19.116846418460899</v>
          </cell>
          <cell r="O56">
            <v>2.5449216938307426</v>
          </cell>
          <cell r="P56">
            <v>2.7218904653077454</v>
          </cell>
          <cell r="Q56">
            <v>2.7420080174200683</v>
          </cell>
        </row>
        <row r="57">
          <cell r="C57">
            <v>7848944.2520725001</v>
          </cell>
          <cell r="E57">
            <v>9638543</v>
          </cell>
          <cell r="F57">
            <v>9660532.5</v>
          </cell>
          <cell r="G57">
            <v>9660532.5</v>
          </cell>
          <cell r="H57">
            <v>9660532.5</v>
          </cell>
          <cell r="I57">
            <v>21989.5</v>
          </cell>
          <cell r="J57">
            <v>0</v>
          </cell>
          <cell r="K57">
            <v>-84519</v>
          </cell>
          <cell r="L57">
            <v>24.137237298114968</v>
          </cell>
          <cell r="M57">
            <v>24.420445639828724</v>
          </cell>
          <cell r="N57">
            <v>24.420445639828724</v>
          </cell>
          <cell r="O57">
            <v>8.6768083401557998</v>
          </cell>
          <cell r="P57">
            <v>8.6527703788179178</v>
          </cell>
          <cell r="Q57">
            <v>8.7167231944181403</v>
          </cell>
        </row>
        <row r="58">
          <cell r="C58">
            <v>2695471</v>
          </cell>
          <cell r="E58">
            <v>3111900</v>
          </cell>
          <cell r="F58">
            <v>3092837</v>
          </cell>
          <cell r="G58">
            <v>3092837</v>
          </cell>
          <cell r="H58">
            <v>3092837</v>
          </cell>
          <cell r="I58">
            <v>-19063</v>
          </cell>
          <cell r="J58">
            <v>0</v>
          </cell>
          <cell r="K58">
            <v>-63471</v>
          </cell>
          <cell r="L58">
            <v>18.233282674772045</v>
          </cell>
          <cell r="M58">
            <v>17.509004559270515</v>
          </cell>
          <cell r="N58">
            <v>17.509004559270515</v>
          </cell>
          <cell r="O58">
            <v>2.8013943470222453</v>
          </cell>
          <cell r="P58">
            <v>2.7702001292487832</v>
          </cell>
          <cell r="Q58">
            <v>2.7906747391465858</v>
          </cell>
        </row>
        <row r="59">
          <cell r="C59">
            <v>1555900</v>
          </cell>
          <cell r="E59">
            <v>1929800</v>
          </cell>
          <cell r="F59">
            <v>1934659</v>
          </cell>
          <cell r="G59">
            <v>1934659</v>
          </cell>
          <cell r="H59">
            <v>1934659</v>
          </cell>
          <cell r="I59">
            <v>4859</v>
          </cell>
          <cell r="J59">
            <v>0</v>
          </cell>
          <cell r="K59">
            <v>-3900</v>
          </cell>
          <cell r="L59">
            <v>24.342783505154642</v>
          </cell>
          <cell r="M59">
            <v>24.655863402061851</v>
          </cell>
          <cell r="N59">
            <v>24.655863402061851</v>
          </cell>
          <cell r="O59">
            <v>1.7372443879570452</v>
          </cell>
          <cell r="P59">
            <v>1.7328403054711006</v>
          </cell>
          <cell r="Q59">
            <v>1.7456477661650438</v>
          </cell>
        </row>
        <row r="60">
          <cell r="C60">
            <v>3597573.2520725001</v>
          </cell>
          <cell r="E60">
            <v>4596843</v>
          </cell>
          <cell r="F60">
            <v>4633036.5</v>
          </cell>
          <cell r="G60">
            <v>4633036.5</v>
          </cell>
          <cell r="H60">
            <v>4633036.5</v>
          </cell>
          <cell r="I60">
            <v>36193.5</v>
          </cell>
          <cell r="J60">
            <v>0</v>
          </cell>
          <cell r="K60">
            <v>-17148</v>
          </cell>
          <cell r="L60">
            <v>28.38818510005634</v>
          </cell>
          <cell r="M60">
            <v>29.399056643291299</v>
          </cell>
          <cell r="N60">
            <v>29.399056643291299</v>
          </cell>
          <cell r="O60">
            <v>4.1381696051765093</v>
          </cell>
          <cell r="P60">
            <v>4.1497299440980333</v>
          </cell>
          <cell r="Q60">
            <v>4.1804006891065102</v>
          </cell>
        </row>
        <row r="61">
          <cell r="C61">
            <v>892718</v>
          </cell>
          <cell r="E61">
            <v>1270686</v>
          </cell>
          <cell r="F61">
            <v>1271971.1188686998</v>
          </cell>
          <cell r="G61">
            <v>1271971.1188686998</v>
          </cell>
          <cell r="H61">
            <v>1271971.1188686998</v>
          </cell>
          <cell r="I61">
            <v>1285.118868699763</v>
          </cell>
          <cell r="J61">
            <v>0</v>
          </cell>
          <cell r="K61">
            <v>-39635.977000000072</v>
          </cell>
          <cell r="L61">
            <v>48.952382741747222</v>
          </cell>
          <cell r="M61">
            <v>49.10302697454685</v>
          </cell>
          <cell r="N61">
            <v>49.10302697454685</v>
          </cell>
          <cell r="O61">
            <v>1.1438968402713163</v>
          </cell>
          <cell r="P61">
            <v>1.1392823345979086</v>
          </cell>
          <cell r="Q61">
            <v>1.1477027953141081</v>
          </cell>
        </row>
        <row r="62">
          <cell r="C62">
            <v>163200</v>
          </cell>
          <cell r="E62">
            <v>489386</v>
          </cell>
          <cell r="F62">
            <v>481600</v>
          </cell>
          <cell r="G62">
            <v>481600</v>
          </cell>
          <cell r="H62">
            <v>481600</v>
          </cell>
          <cell r="I62">
            <v>-7786</v>
          </cell>
          <cell r="J62">
            <v>0</v>
          </cell>
          <cell r="K62">
            <v>-35753</v>
          </cell>
          <cell r="L62">
            <v>283.99177697395783</v>
          </cell>
          <cell r="M62">
            <v>277.88257079413404</v>
          </cell>
          <cell r="N62">
            <v>277.88257079413404</v>
          </cell>
          <cell r="O62">
            <v>0.44055502230528887</v>
          </cell>
          <cell r="P62">
            <v>0.43136071582376118</v>
          </cell>
          <cell r="Q62">
            <v>0.43454891233291498</v>
          </cell>
        </row>
        <row r="63">
          <cell r="C63">
            <v>729518</v>
          </cell>
          <cell r="E63">
            <v>781300</v>
          </cell>
          <cell r="F63">
            <v>790371.11886869965</v>
          </cell>
          <cell r="G63">
            <v>790371.11886869965</v>
          </cell>
          <cell r="H63">
            <v>790371.11886869965</v>
          </cell>
          <cell r="I63">
            <v>9071.1188686996466</v>
          </cell>
          <cell r="J63">
            <v>0</v>
          </cell>
          <cell r="K63">
            <v>-3882.9770000000717</v>
          </cell>
          <cell r="L63">
            <v>7.6712086979848104</v>
          </cell>
          <cell r="M63">
            <v>8.9213025580078273</v>
          </cell>
          <cell r="N63">
            <v>8.9213025580078273</v>
          </cell>
          <cell r="O63">
            <v>0.70334181796602735</v>
          </cell>
          <cell r="P63">
            <v>0.70792161877414728</v>
          </cell>
          <cell r="Q63">
            <v>0.71315388298119287</v>
          </cell>
        </row>
        <row r="64">
          <cell r="C64">
            <v>2450925</v>
          </cell>
          <cell r="E64">
            <v>2999000</v>
          </cell>
          <cell r="F64">
            <v>2874994.0188775575</v>
          </cell>
          <cell r="G64">
            <v>2874994.0188775575</v>
          </cell>
          <cell r="H64">
            <v>2874994.0188775575</v>
          </cell>
          <cell r="I64">
            <v>-124005.98112244252</v>
          </cell>
          <cell r="J64">
            <v>0</v>
          </cell>
          <cell r="K64">
            <v>-96178.172000000719</v>
          </cell>
          <cell r="L64">
            <v>27.359763875218633</v>
          </cell>
          <cell r="M64">
            <v>22.093550979296971</v>
          </cell>
          <cell r="N64">
            <v>22.093550979296971</v>
          </cell>
          <cell r="O64">
            <v>2.6997595188533419</v>
          </cell>
          <cell r="P64">
            <v>2.5750819725333369</v>
          </cell>
          <cell r="Q64">
            <v>2.5941144598564758</v>
          </cell>
        </row>
        <row r="65">
          <cell r="C65">
            <v>2239325</v>
          </cell>
          <cell r="E65">
            <v>2999000</v>
          </cell>
          <cell r="F65">
            <v>2874994.0188775575</v>
          </cell>
          <cell r="G65">
            <v>2874994.0188775575</v>
          </cell>
          <cell r="H65">
            <v>2874994.0188775575</v>
          </cell>
          <cell r="I65">
            <v>-124005.98112244252</v>
          </cell>
          <cell r="J65">
            <v>0</v>
          </cell>
          <cell r="K65">
            <v>76821.827999999281</v>
          </cell>
          <cell r="L65">
            <v>29.48229204405175</v>
          </cell>
          <cell r="M65">
            <v>24.128314497234381</v>
          </cell>
          <cell r="N65">
            <v>24.128314497234381</v>
          </cell>
          <cell r="O65">
            <v>2.6997595188533419</v>
          </cell>
          <cell r="P65">
            <v>2.5750819725333369</v>
          </cell>
          <cell r="Q65">
            <v>2.5941144598564758</v>
          </cell>
        </row>
        <row r="66">
          <cell r="C66">
            <v>211600</v>
          </cell>
          <cell r="E66">
            <v>0</v>
          </cell>
          <cell r="F66">
            <v>0</v>
          </cell>
          <cell r="G66">
            <v>0</v>
          </cell>
          <cell r="H66">
            <v>0</v>
          </cell>
          <cell r="I66">
            <v>0</v>
          </cell>
          <cell r="J66">
            <v>0</v>
          </cell>
          <cell r="K66">
            <v>-173000</v>
          </cell>
          <cell r="L66">
            <v>-100</v>
          </cell>
          <cell r="M66">
            <v>-100</v>
          </cell>
          <cell r="N66">
            <v>-100</v>
          </cell>
          <cell r="O66" t="str">
            <v xml:space="preserve"> </v>
          </cell>
          <cell r="P66" t="str">
            <v xml:space="preserve"> </v>
          </cell>
          <cell r="Q66" t="str">
            <v xml:space="preserve"> </v>
          </cell>
        </row>
        <row r="67">
          <cell r="C67">
            <v>38600</v>
          </cell>
          <cell r="E67">
            <v>0</v>
          </cell>
          <cell r="F67">
            <v>0</v>
          </cell>
          <cell r="G67">
            <v>0</v>
          </cell>
          <cell r="H67">
            <v>0</v>
          </cell>
          <cell r="I67">
            <v>0</v>
          </cell>
          <cell r="J67">
            <v>0</v>
          </cell>
          <cell r="K67">
            <v>0</v>
          </cell>
          <cell r="L67">
            <v>-100</v>
          </cell>
          <cell r="M67">
            <v>-100</v>
          </cell>
          <cell r="N67">
            <v>-100</v>
          </cell>
          <cell r="O67" t="str">
            <v xml:space="preserve"> </v>
          </cell>
          <cell r="P67" t="str">
            <v xml:space="preserve"> </v>
          </cell>
          <cell r="Q67" t="str">
            <v xml:space="preserve"> </v>
          </cell>
        </row>
        <row r="68">
          <cell r="F68">
            <v>0</v>
          </cell>
          <cell r="G68">
            <v>0</v>
          </cell>
        </row>
        <row r="69">
          <cell r="O69" t="str">
            <v xml:space="preserve"> </v>
          </cell>
        </row>
        <row r="70">
          <cell r="O70" t="str">
            <v xml:space="preserve"> </v>
          </cell>
        </row>
        <row r="71">
          <cell r="C71">
            <v>-3617923.9585239999</v>
          </cell>
          <cell r="E71">
            <v>-4760010</v>
          </cell>
          <cell r="F71">
            <v>-4350990.4776580911</v>
          </cell>
          <cell r="G71">
            <v>-5129603.034658093</v>
          </cell>
          <cell r="H71">
            <v>-5457278.2926580943</v>
          </cell>
          <cell r="I71">
            <v>409019.52234190889</v>
          </cell>
          <cell r="J71">
            <v>-778612.55700000189</v>
          </cell>
          <cell r="K71">
            <v>269322.14990000241</v>
          </cell>
          <cell r="L71">
            <v>42.149179628974039</v>
          </cell>
          <cell r="M71">
            <v>29.934543619146936</v>
          </cell>
          <cell r="N71">
            <v>53.18641414596685</v>
          </cell>
          <cell r="O71">
            <v>-4.2850557877082673</v>
          </cell>
          <cell r="P71">
            <v>-3.8971062437395405</v>
          </cell>
          <cell r="Q71">
            <v>-4.6284539439582524</v>
          </cell>
        </row>
        <row r="72">
          <cell r="O72" t="str">
            <v xml:space="preserve"> </v>
          </cell>
        </row>
        <row r="73">
          <cell r="C73">
            <v>345136</v>
          </cell>
          <cell r="E73">
            <v>248238</v>
          </cell>
          <cell r="F73">
            <v>166104.1</v>
          </cell>
          <cell r="G73">
            <v>218886</v>
          </cell>
          <cell r="H73">
            <v>224802</v>
          </cell>
          <cell r="I73">
            <v>-82133.899999999994</v>
          </cell>
          <cell r="J73">
            <v>52781.899999999994</v>
          </cell>
          <cell r="K73">
            <v>173750</v>
          </cell>
          <cell r="L73">
            <v>-52.159433864085749</v>
          </cell>
          <cell r="M73">
            <v>-67.988324988533137</v>
          </cell>
          <cell r="N73">
            <v>-57.816167713139308</v>
          </cell>
          <cell r="O73">
            <v>0.22346879074395329</v>
          </cell>
          <cell r="P73">
            <v>0.1487765437650781</v>
          </cell>
          <cell r="Q73">
            <v>0.19750139789223928</v>
          </cell>
        </row>
        <row r="74">
          <cell r="O74" t="str">
            <v xml:space="preserve"> </v>
          </cell>
        </row>
        <row r="75">
          <cell r="C75">
            <v>-3963059.9585239999</v>
          </cell>
          <cell r="E75">
            <v>-5008248</v>
          </cell>
          <cell r="F75">
            <v>-4517094.5776580907</v>
          </cell>
          <cell r="G75">
            <v>-5348489.034658093</v>
          </cell>
          <cell r="H75">
            <v>-5682080.2926580943</v>
          </cell>
          <cell r="I75">
            <v>491153.42234190926</v>
          </cell>
          <cell r="J75">
            <v>-831394.45700000226</v>
          </cell>
          <cell r="K75">
            <v>95572.149900002405</v>
          </cell>
          <cell r="L75">
            <v>29.496154812233797</v>
          </cell>
          <cell r="M75">
            <v>16.796608061324836</v>
          </cell>
          <cell r="N75">
            <v>38.293623647155513</v>
          </cell>
          <cell r="O75">
            <v>-4.5085245784522208</v>
          </cell>
          <cell r="P75">
            <v>-4.0458827875046186</v>
          </cell>
          <cell r="Q75">
            <v>-4.8259553418504915</v>
          </cell>
        </row>
        <row r="76">
          <cell r="O76" t="str">
            <v xml:space="preserve"> </v>
          </cell>
        </row>
        <row r="77">
          <cell r="C77">
            <v>3963059.9585239999</v>
          </cell>
          <cell r="E77">
            <v>5008248</v>
          </cell>
          <cell r="F77">
            <v>4517094.5776580907</v>
          </cell>
          <cell r="G77">
            <v>5348489.034658093</v>
          </cell>
          <cell r="H77">
            <v>5682080.2926580943</v>
          </cell>
          <cell r="I77">
            <v>-491153.42234190926</v>
          </cell>
          <cell r="J77">
            <v>831394.45700000226</v>
          </cell>
          <cell r="K77">
            <v>-95572.149900002405</v>
          </cell>
          <cell r="L77">
            <v>29.496154812233797</v>
          </cell>
          <cell r="M77">
            <v>16.796608061324836</v>
          </cell>
          <cell r="N77">
            <v>38.293623647155513</v>
          </cell>
          <cell r="O77">
            <v>4.5085245784522208</v>
          </cell>
          <cell r="P77">
            <v>4.0458827875046186</v>
          </cell>
          <cell r="Q77">
            <v>4.8259553418504915</v>
          </cell>
        </row>
        <row r="78">
          <cell r="C78">
            <v>1021745.5780114998</v>
          </cell>
          <cell r="E78">
            <v>1980464</v>
          </cell>
          <cell r="F78">
            <v>976469.39999999991</v>
          </cell>
          <cell r="G78">
            <v>991376</v>
          </cell>
          <cell r="H78">
            <v>991376</v>
          </cell>
          <cell r="I78">
            <v>-1003994.6000000001</v>
          </cell>
          <cell r="J78">
            <v>14906.600000000093</v>
          </cell>
          <cell r="K78">
            <v>58068.607800000231</v>
          </cell>
          <cell r="L78">
            <v>83.407851649183982</v>
          </cell>
          <cell r="M78">
            <v>-9.5706082740369514</v>
          </cell>
          <cell r="N78">
            <v>-8.1901300217719566</v>
          </cell>
          <cell r="O78">
            <v>1.7828531296253298</v>
          </cell>
          <cell r="P78">
            <v>0.87460660166943216</v>
          </cell>
          <cell r="Q78">
            <v>0.89452110156344677</v>
          </cell>
        </row>
        <row r="79">
          <cell r="C79">
            <v>1761893.7411999998</v>
          </cell>
          <cell r="E79">
            <v>2790693</v>
          </cell>
          <cell r="F79">
            <v>1765927.7</v>
          </cell>
          <cell r="G79">
            <v>1760602</v>
          </cell>
          <cell r="H79">
            <v>1760602</v>
          </cell>
          <cell r="I79">
            <v>-1024765.3</v>
          </cell>
          <cell r="J79">
            <v>-5325.6999999999534</v>
          </cell>
          <cell r="K79">
            <v>58068.607800000114</v>
          </cell>
          <cell r="L79">
            <v>53.337952377607124</v>
          </cell>
          <cell r="M79">
            <v>-2.9689981789837505</v>
          </cell>
          <cell r="N79">
            <v>-3.2616251117841055</v>
          </cell>
          <cell r="O79">
            <v>2.5122374094522804</v>
          </cell>
          <cell r="P79">
            <v>1.5817106245120602</v>
          </cell>
          <cell r="Q79">
            <v>1.5885956896826303</v>
          </cell>
        </row>
        <row r="80">
          <cell r="C80">
            <v>317067.2928</v>
          </cell>
          <cell r="E80">
            <v>887100</v>
          </cell>
          <cell r="F80">
            <v>693415.7</v>
          </cell>
          <cell r="G80">
            <v>688090</v>
          </cell>
          <cell r="H80">
            <v>688090</v>
          </cell>
          <cell r="I80">
            <v>-193684.30000000005</v>
          </cell>
          <cell r="J80">
            <v>-5325.6999999999534</v>
          </cell>
          <cell r="K80">
            <v>58068.60779999994</v>
          </cell>
          <cell r="L80">
            <v>136.47430133483743</v>
          </cell>
          <cell r="M80">
            <v>84.843865620682223</v>
          </cell>
          <cell r="N80">
            <v>83.424193445483354</v>
          </cell>
          <cell r="O80">
            <v>0.79858508475318424</v>
          </cell>
          <cell r="P80">
            <v>0.62108034201709805</v>
          </cell>
          <cell r="Q80">
            <v>0.62086536770588763</v>
          </cell>
        </row>
        <row r="81">
          <cell r="C81">
            <v>1444826.4483999999</v>
          </cell>
          <cell r="E81">
            <v>1903593</v>
          </cell>
          <cell r="F81">
            <v>1072512</v>
          </cell>
          <cell r="G81">
            <v>1072512</v>
          </cell>
          <cell r="H81">
            <v>1072512</v>
          </cell>
          <cell r="I81">
            <v>-831081</v>
          </cell>
          <cell r="J81">
            <v>0</v>
          </cell>
          <cell r="K81">
            <v>0</v>
          </cell>
          <cell r="L81">
            <v>31.752363898656345</v>
          </cell>
          <cell r="M81">
            <v>-25.768800731208973</v>
          </cell>
          <cell r="N81">
            <v>-25.768800731208973</v>
          </cell>
          <cell r="O81">
            <v>1.713652324699096</v>
          </cell>
          <cell r="P81">
            <v>0.96063028249496218</v>
          </cell>
          <cell r="Q81">
            <v>0.9677303219767428</v>
          </cell>
        </row>
        <row r="82">
          <cell r="C82">
            <v>740148.16318849998</v>
          </cell>
          <cell r="E82">
            <v>810229</v>
          </cell>
          <cell r="F82">
            <v>789458.3</v>
          </cell>
          <cell r="G82">
            <v>769226</v>
          </cell>
          <cell r="H82">
            <v>769226</v>
          </cell>
          <cell r="I82">
            <v>-20770.699999999953</v>
          </cell>
          <cell r="J82">
            <v>-20232.300000000047</v>
          </cell>
          <cell r="K82">
            <v>0</v>
          </cell>
          <cell r="L82">
            <v>9.4684875673537228</v>
          </cell>
          <cell r="M82">
            <v>6.662198092754279</v>
          </cell>
          <cell r="N82">
            <v>3.9286508104316553</v>
          </cell>
          <cell r="O82">
            <v>0.72938427982695031</v>
          </cell>
          <cell r="P82">
            <v>0.70710402284262797</v>
          </cell>
          <cell r="Q82">
            <v>0.69407458811918377</v>
          </cell>
        </row>
        <row r="83">
          <cell r="O83" t="str">
            <v xml:space="preserve"> </v>
          </cell>
        </row>
        <row r="84">
          <cell r="C84">
            <v>1790818.7000000002</v>
          </cell>
          <cell r="E84">
            <v>1983921</v>
          </cell>
          <cell r="F84">
            <v>2817881.6148455972</v>
          </cell>
          <cell r="G84">
            <v>3517000</v>
          </cell>
          <cell r="H84">
            <v>3517000</v>
          </cell>
          <cell r="I84">
            <v>833960.61484559719</v>
          </cell>
          <cell r="J84">
            <v>699118.38515440281</v>
          </cell>
          <cell r="K84">
            <v>149421</v>
          </cell>
          <cell r="L84">
            <v>2.2513352345073567</v>
          </cell>
          <cell r="M84">
            <v>45.233685036214702</v>
          </cell>
          <cell r="N84">
            <v>81.266263132333577</v>
          </cell>
          <cell r="O84">
            <v>1.7859651898643014</v>
          </cell>
          <cell r="P84">
            <v>2.5239273888837475</v>
          </cell>
          <cell r="Q84">
            <v>3.1733980994079363</v>
          </cell>
        </row>
        <row r="85">
          <cell r="C85">
            <v>3874041.1</v>
          </cell>
          <cell r="E85">
            <v>5409063</v>
          </cell>
          <cell r="F85">
            <v>6256646.1322326977</v>
          </cell>
          <cell r="G85">
            <v>7003000</v>
          </cell>
          <cell r="H85">
            <v>7003000</v>
          </cell>
          <cell r="I85">
            <v>847583.13223269768</v>
          </cell>
          <cell r="J85">
            <v>746353.86776730232</v>
          </cell>
          <cell r="K85">
            <v>149421</v>
          </cell>
          <cell r="L85">
            <v>34.438025401059448</v>
          </cell>
          <cell r="M85">
            <v>55.504040468846405</v>
          </cell>
          <cell r="N85">
            <v>74.054081433996856</v>
          </cell>
          <cell r="O85">
            <v>4.8693462228500879</v>
          </cell>
          <cell r="P85">
            <v>5.6039687588369258</v>
          </cell>
          <cell r="Q85">
            <v>6.3188248194921179</v>
          </cell>
        </row>
        <row r="86">
          <cell r="C86">
            <v>3874041.1</v>
          </cell>
          <cell r="E86">
            <v>4783063</v>
          </cell>
          <cell r="F86">
            <v>5277646.1322326977</v>
          </cell>
          <cell r="G86">
            <v>6044000</v>
          </cell>
          <cell r="H86">
            <v>6044000</v>
          </cell>
          <cell r="I86">
            <v>494583.13223269768</v>
          </cell>
          <cell r="J86">
            <v>766353.86776730232</v>
          </cell>
          <cell r="K86">
            <v>40</v>
          </cell>
          <cell r="L86">
            <v>23.463161367478857</v>
          </cell>
          <cell r="M86">
            <v>36.229624419393211</v>
          </cell>
          <cell r="N86">
            <v>56.011189337259857</v>
          </cell>
          <cell r="O86">
            <v>4.3058085573608604</v>
          </cell>
          <cell r="P86">
            <v>4.7270955429078096</v>
          </cell>
          <cell r="Q86">
            <v>5.4535166655733764</v>
          </cell>
        </row>
        <row r="87">
          <cell r="F87">
            <v>1700000</v>
          </cell>
          <cell r="G87">
            <v>2200000</v>
          </cell>
          <cell r="J87">
            <v>500000</v>
          </cell>
          <cell r="K87">
            <v>591100</v>
          </cell>
          <cell r="L87">
            <v>-100</v>
          </cell>
          <cell r="M87">
            <v>187.59939096599561</v>
          </cell>
          <cell r="N87">
            <v>272.18744713246485</v>
          </cell>
          <cell r="O87" t="str">
            <v xml:space="preserve"> </v>
          </cell>
          <cell r="P87">
            <v>1.5226603340955025</v>
          </cell>
          <cell r="Q87">
            <v>1.985065629427768</v>
          </cell>
        </row>
        <row r="88">
          <cell r="F88">
            <v>1800246.1</v>
          </cell>
          <cell r="G88">
            <v>2067000</v>
          </cell>
          <cell r="J88">
            <v>266753.89999999991</v>
          </cell>
          <cell r="K88">
            <v>1636500</v>
          </cell>
          <cell r="L88">
            <v>-100</v>
          </cell>
          <cell r="M88">
            <v>10.005872288420425</v>
          </cell>
          <cell r="N88">
            <v>26.306141154903749</v>
          </cell>
          <cell r="O88" t="str">
            <v xml:space="preserve"> </v>
          </cell>
          <cell r="P88">
            <v>1.6124490165177208</v>
          </cell>
          <cell r="Q88">
            <v>1.865059389103271</v>
          </cell>
        </row>
        <row r="89">
          <cell r="F89">
            <v>1777400</v>
          </cell>
          <cell r="G89">
            <v>1777400</v>
          </cell>
          <cell r="J89">
            <v>0</v>
          </cell>
          <cell r="K89">
            <v>1497100</v>
          </cell>
          <cell r="L89">
            <v>-100</v>
          </cell>
          <cell r="M89">
            <v>18.722864204127987</v>
          </cell>
          <cell r="N89">
            <v>18.722864204127987</v>
          </cell>
          <cell r="O89" t="str">
            <v xml:space="preserve"> </v>
          </cell>
          <cell r="P89">
            <v>1.5919861634243211</v>
          </cell>
          <cell r="Q89">
            <v>1.6037525680658704</v>
          </cell>
        </row>
        <row r="90">
          <cell r="C90">
            <v>0</v>
          </cell>
          <cell r="E90">
            <v>200000</v>
          </cell>
          <cell r="F90">
            <v>400000</v>
          </cell>
          <cell r="G90">
            <v>400000</v>
          </cell>
          <cell r="H90">
            <v>400000</v>
          </cell>
          <cell r="I90">
            <v>200000</v>
          </cell>
          <cell r="J90">
            <v>0</v>
          </cell>
          <cell r="K90">
            <v>0</v>
          </cell>
          <cell r="L90" t="str">
            <v>n.a.</v>
          </cell>
          <cell r="M90" t="str">
            <v>n.a.</v>
          </cell>
          <cell r="N90" t="str">
            <v>n.a.</v>
          </cell>
          <cell r="O90">
            <v>0.18004398258441759</v>
          </cell>
          <cell r="P90">
            <v>0.35827301978717702</v>
          </cell>
          <cell r="Q90">
            <v>0.36092102353232142</v>
          </cell>
        </row>
        <row r="91">
          <cell r="C91">
            <v>0</v>
          </cell>
          <cell r="E91">
            <v>0</v>
          </cell>
          <cell r="F91">
            <v>0</v>
          </cell>
          <cell r="G91">
            <v>0</v>
          </cell>
          <cell r="H91">
            <v>0</v>
          </cell>
          <cell r="I91">
            <v>0</v>
          </cell>
          <cell r="J91">
            <v>0</v>
          </cell>
          <cell r="K91">
            <v>0</v>
          </cell>
          <cell r="L91" t="str">
            <v>n.a.</v>
          </cell>
          <cell r="M91" t="str">
            <v>n.a.</v>
          </cell>
          <cell r="N91" t="str">
            <v>n.a.</v>
          </cell>
          <cell r="O91" t="str">
            <v xml:space="preserve"> </v>
          </cell>
          <cell r="P91" t="str">
            <v xml:space="preserve"> </v>
          </cell>
          <cell r="Q91" t="str">
            <v xml:space="preserve"> </v>
          </cell>
        </row>
        <row r="92">
          <cell r="C92">
            <v>0</v>
          </cell>
          <cell r="E92">
            <v>426000</v>
          </cell>
          <cell r="F92">
            <v>426000</v>
          </cell>
          <cell r="G92">
            <v>426000</v>
          </cell>
          <cell r="H92">
            <v>426000</v>
          </cell>
          <cell r="I92">
            <v>0</v>
          </cell>
          <cell r="J92">
            <v>0</v>
          </cell>
          <cell r="K92">
            <v>0</v>
          </cell>
          <cell r="L92" t="str">
            <v>n.a.</v>
          </cell>
          <cell r="M92" t="str">
            <v>n.a.</v>
          </cell>
          <cell r="N92" t="str">
            <v>n.a.</v>
          </cell>
          <cell r="O92">
            <v>0.38349368290480945</v>
          </cell>
          <cell r="P92">
            <v>0.38156076607334355</v>
          </cell>
          <cell r="Q92">
            <v>0.38438089006192233</v>
          </cell>
        </row>
        <row r="93">
          <cell r="C93">
            <v>0</v>
          </cell>
          <cell r="F93">
            <v>153000</v>
          </cell>
          <cell r="G93">
            <v>133000</v>
          </cell>
          <cell r="H93">
            <v>133000</v>
          </cell>
          <cell r="I93">
            <v>153000</v>
          </cell>
          <cell r="J93">
            <v>-20000</v>
          </cell>
          <cell r="K93">
            <v>149381</v>
          </cell>
          <cell r="L93">
            <v>-100</v>
          </cell>
          <cell r="M93">
            <v>2.422664194241575</v>
          </cell>
          <cell r="N93">
            <v>-10.96591936056125</v>
          </cell>
          <cell r="O93" t="str">
            <v xml:space="preserve"> </v>
          </cell>
          <cell r="P93">
            <v>0.13703943006859523</v>
          </cell>
          <cell r="Q93">
            <v>0.12000624032449686</v>
          </cell>
        </row>
        <row r="94">
          <cell r="C94">
            <v>2083222.4</v>
          </cell>
          <cell r="E94">
            <v>3425142</v>
          </cell>
          <cell r="F94">
            <v>3438764.5173871005</v>
          </cell>
          <cell r="G94">
            <v>3486000</v>
          </cell>
          <cell r="H94">
            <v>3486000</v>
          </cell>
          <cell r="I94">
            <v>13622.517387100495</v>
          </cell>
          <cell r="J94">
            <v>47235.482612899505</v>
          </cell>
          <cell r="K94">
            <v>0</v>
          </cell>
          <cell r="L94">
            <v>64.415570800313986</v>
          </cell>
          <cell r="M94">
            <v>65.069486454595562</v>
          </cell>
          <cell r="N94">
            <v>67.33691035580263</v>
          </cell>
          <cell r="O94">
            <v>3.0833810329857858</v>
          </cell>
          <cell r="P94">
            <v>3.0800413699531775</v>
          </cell>
          <cell r="Q94">
            <v>3.1454267200841808</v>
          </cell>
        </row>
        <row r="95">
          <cell r="O95" t="str">
            <v xml:space="preserve"> </v>
          </cell>
        </row>
        <row r="96">
          <cell r="C96">
            <v>746775.77</v>
          </cell>
          <cell r="E96">
            <v>470766</v>
          </cell>
          <cell r="F96">
            <v>476805.6</v>
          </cell>
          <cell r="G96">
            <v>699505.6</v>
          </cell>
          <cell r="H96">
            <v>699505.6</v>
          </cell>
          <cell r="I96">
            <v>6039.5999999999767</v>
          </cell>
          <cell r="J96">
            <v>222700</v>
          </cell>
          <cell r="K96">
            <v>0</v>
          </cell>
          <cell r="L96">
            <v>-36.960193553146482</v>
          </cell>
          <cell r="M96">
            <v>-36.151436729126871</v>
          </cell>
          <cell r="N96">
            <v>-6.3299014107005664</v>
          </cell>
          <cell r="O96">
            <v>0.42379292752667957</v>
          </cell>
          <cell r="P96">
            <v>0.42706645540859206</v>
          </cell>
          <cell r="Q96">
            <v>0.6311656927964765</v>
          </cell>
        </row>
        <row r="97">
          <cell r="C97">
            <v>272620.87</v>
          </cell>
          <cell r="E97">
            <v>0</v>
          </cell>
          <cell r="F97">
            <v>0</v>
          </cell>
          <cell r="G97">
            <v>0</v>
          </cell>
          <cell r="H97">
            <v>0</v>
          </cell>
          <cell r="I97">
            <v>0</v>
          </cell>
          <cell r="J97">
            <v>0</v>
          </cell>
          <cell r="K97">
            <v>0</v>
          </cell>
          <cell r="L97">
            <v>-100</v>
          </cell>
          <cell r="M97">
            <v>-100</v>
          </cell>
          <cell r="N97">
            <v>-100</v>
          </cell>
          <cell r="O97" t="str">
            <v xml:space="preserve"> </v>
          </cell>
          <cell r="P97" t="str">
            <v xml:space="preserve"> </v>
          </cell>
          <cell r="Q97" t="str">
            <v xml:space="preserve"> </v>
          </cell>
        </row>
        <row r="98">
          <cell r="C98">
            <v>302763.90000000002</v>
          </cell>
          <cell r="E98">
            <v>0</v>
          </cell>
          <cell r="F98">
            <v>0</v>
          </cell>
          <cell r="G98">
            <v>0</v>
          </cell>
          <cell r="H98">
            <v>0</v>
          </cell>
          <cell r="I98">
            <v>0</v>
          </cell>
          <cell r="J98">
            <v>0</v>
          </cell>
          <cell r="K98">
            <v>0</v>
          </cell>
          <cell r="L98">
            <v>-100</v>
          </cell>
          <cell r="M98">
            <v>-100</v>
          </cell>
          <cell r="N98">
            <v>-100</v>
          </cell>
          <cell r="O98" t="str">
            <v xml:space="preserve"> </v>
          </cell>
          <cell r="P98" t="str">
            <v xml:space="preserve"> </v>
          </cell>
          <cell r="Q98" t="str">
            <v xml:space="preserve"> </v>
          </cell>
        </row>
        <row r="99">
          <cell r="C99">
            <v>16117</v>
          </cell>
          <cell r="E99">
            <v>0</v>
          </cell>
          <cell r="F99">
            <v>0</v>
          </cell>
          <cell r="G99">
            <v>0</v>
          </cell>
          <cell r="H99">
            <v>0</v>
          </cell>
          <cell r="I99">
            <v>0</v>
          </cell>
          <cell r="J99">
            <v>0</v>
          </cell>
          <cell r="K99">
            <v>0</v>
          </cell>
          <cell r="L99">
            <v>-100</v>
          </cell>
          <cell r="M99">
            <v>-100</v>
          </cell>
          <cell r="N99">
            <v>-100</v>
          </cell>
          <cell r="O99" t="str">
            <v xml:space="preserve"> </v>
          </cell>
          <cell r="P99" t="str">
            <v xml:space="preserve"> </v>
          </cell>
          <cell r="Q99" t="str">
            <v xml:space="preserve"> </v>
          </cell>
        </row>
        <row r="100">
          <cell r="C100">
            <v>17507</v>
          </cell>
          <cell r="E100">
            <v>0</v>
          </cell>
          <cell r="F100">
            <v>0</v>
          </cell>
          <cell r="G100">
            <v>0</v>
          </cell>
          <cell r="H100">
            <v>0</v>
          </cell>
          <cell r="I100">
            <v>0</v>
          </cell>
          <cell r="J100">
            <v>0</v>
          </cell>
          <cell r="K100">
            <v>0</v>
          </cell>
          <cell r="L100">
            <v>-100</v>
          </cell>
          <cell r="M100">
            <v>-100</v>
          </cell>
          <cell r="N100">
            <v>-100</v>
          </cell>
          <cell r="O100" t="str">
            <v xml:space="preserve"> </v>
          </cell>
          <cell r="P100" t="str">
            <v xml:space="preserve"> </v>
          </cell>
          <cell r="Q100" t="str">
            <v xml:space="preserve"> </v>
          </cell>
        </row>
        <row r="101">
          <cell r="C101">
            <v>4167</v>
          </cell>
          <cell r="E101">
            <v>158439</v>
          </cell>
          <cell r="F101">
            <v>164505.60000000001</v>
          </cell>
          <cell r="G101">
            <v>164505.60000000001</v>
          </cell>
          <cell r="H101">
            <v>164505.60000000001</v>
          </cell>
          <cell r="I101">
            <v>6066.6000000000058</v>
          </cell>
          <cell r="J101">
            <v>0</v>
          </cell>
          <cell r="K101">
            <v>0</v>
          </cell>
          <cell r="L101">
            <v>3702.2318214542834</v>
          </cell>
          <cell r="M101">
            <v>3847.8185745140395</v>
          </cell>
          <cell r="N101">
            <v>3847.8185745140395</v>
          </cell>
          <cell r="O101">
            <v>0.14262994278346269</v>
          </cell>
          <cell r="P101">
            <v>0.1473447952097536</v>
          </cell>
          <cell r="Q101">
            <v>0.14843382382199666</v>
          </cell>
        </row>
        <row r="102">
          <cell r="C102">
            <v>133600</v>
          </cell>
          <cell r="E102">
            <v>312327</v>
          </cell>
          <cell r="F102">
            <v>312300</v>
          </cell>
          <cell r="G102">
            <v>535000</v>
          </cell>
          <cell r="H102">
            <v>535000</v>
          </cell>
          <cell r="I102">
            <v>-27</v>
          </cell>
          <cell r="J102">
            <v>222700</v>
          </cell>
          <cell r="K102">
            <v>0</v>
          </cell>
          <cell r="L102">
            <v>133.77769461077844</v>
          </cell>
          <cell r="M102">
            <v>133.75748502994011</v>
          </cell>
          <cell r="N102">
            <v>300.44910179640721</v>
          </cell>
          <cell r="O102">
            <v>0.28116298474321694</v>
          </cell>
          <cell r="P102">
            <v>0.27972166019883848</v>
          </cell>
          <cell r="Q102">
            <v>0.48273186897447989</v>
          </cell>
        </row>
        <row r="103">
          <cell r="C103">
            <v>0</v>
          </cell>
          <cell r="E103">
            <v>0</v>
          </cell>
          <cell r="F103">
            <v>0</v>
          </cell>
          <cell r="G103">
            <v>0</v>
          </cell>
          <cell r="H103">
            <v>0</v>
          </cell>
          <cell r="I103">
            <v>0</v>
          </cell>
          <cell r="J103">
            <v>0</v>
          </cell>
          <cell r="K103">
            <v>0</v>
          </cell>
          <cell r="L103" t="str">
            <v>n.a.</v>
          </cell>
          <cell r="M103" t="str">
            <v>n.a.</v>
          </cell>
          <cell r="N103" t="str">
            <v>n.a.</v>
          </cell>
          <cell r="O103" t="str">
            <v xml:space="preserve"> </v>
          </cell>
          <cell r="P103" t="str">
            <v xml:space="preserve"> </v>
          </cell>
          <cell r="Q103" t="str">
            <v xml:space="preserve"> </v>
          </cell>
        </row>
        <row r="104">
          <cell r="O104" t="str">
            <v xml:space="preserve"> </v>
          </cell>
        </row>
        <row r="105">
          <cell r="C105">
            <v>305800</v>
          </cell>
          <cell r="E105">
            <v>247105</v>
          </cell>
          <cell r="F105">
            <v>389161.97207981616</v>
          </cell>
          <cell r="G105">
            <v>125500</v>
          </cell>
          <cell r="H105">
            <v>125500</v>
          </cell>
          <cell r="I105">
            <v>142056.97207981616</v>
          </cell>
          <cell r="J105">
            <v>-263661.97207981616</v>
          </cell>
          <cell r="K105">
            <v>0</v>
          </cell>
          <cell r="L105">
            <v>-19.193917593198172</v>
          </cell>
          <cell r="M105">
            <v>27.260291720018358</v>
          </cell>
          <cell r="N105">
            <v>-58.960104643557877</v>
          </cell>
          <cell r="O105">
            <v>0.22244884158261255</v>
          </cell>
          <cell r="P105">
            <v>0.34856558730842202</v>
          </cell>
          <cell r="Q105">
            <v>0.11323897113326585</v>
          </cell>
        </row>
        <row r="106">
          <cell r="C106">
            <v>-307002</v>
          </cell>
          <cell r="E106">
            <v>530132</v>
          </cell>
          <cell r="F106">
            <v>399361.97207981616</v>
          </cell>
          <cell r="G106">
            <v>76600</v>
          </cell>
          <cell r="H106">
            <v>76600</v>
          </cell>
          <cell r="I106">
            <v>-130770.02792018384</v>
          </cell>
          <cell r="J106">
            <v>-322761.97207981616</v>
          </cell>
          <cell r="K106">
            <v>0</v>
          </cell>
          <cell r="L106">
            <v>-272.68030827160732</v>
          </cell>
          <cell r="M106">
            <v>-230.08448546909017</v>
          </cell>
          <cell r="N106">
            <v>-124.95097751806176</v>
          </cell>
          <cell r="O106">
            <v>0.47723538287721229</v>
          </cell>
          <cell r="P106">
            <v>0.35770154931299508</v>
          </cell>
          <cell r="Q106">
            <v>6.911637600643955E-2</v>
          </cell>
        </row>
        <row r="107">
          <cell r="C107">
            <v>39498</v>
          </cell>
          <cell r="E107">
            <v>79300</v>
          </cell>
          <cell r="F107">
            <v>82168</v>
          </cell>
          <cell r="G107">
            <v>78400</v>
          </cell>
          <cell r="H107">
            <v>78400</v>
          </cell>
          <cell r="I107">
            <v>2868</v>
          </cell>
          <cell r="J107">
            <v>-3768</v>
          </cell>
          <cell r="K107">
            <v>0</v>
          </cell>
          <cell r="L107">
            <v>100.76965922325184</v>
          </cell>
          <cell r="M107">
            <v>108.03078636893008</v>
          </cell>
          <cell r="N107">
            <v>98.491062838624742</v>
          </cell>
          <cell r="O107">
            <v>7.1387439094721575E-2</v>
          </cell>
          <cell r="P107">
            <v>7.3596443724681909E-2</v>
          </cell>
          <cell r="Q107">
            <v>7.0740520612335003E-2</v>
          </cell>
        </row>
        <row r="108">
          <cell r="C108">
            <v>-436497</v>
          </cell>
          <cell r="E108">
            <v>458041</v>
          </cell>
          <cell r="F108">
            <v>620603.80000000005</v>
          </cell>
          <cell r="G108">
            <v>443700</v>
          </cell>
          <cell r="H108">
            <v>443700</v>
          </cell>
          <cell r="I108">
            <v>162562.80000000005</v>
          </cell>
          <cell r="J108">
            <v>-176903.80000000005</v>
          </cell>
          <cell r="K108">
            <v>0</v>
          </cell>
          <cell r="L108">
            <v>-204.93565820612741</v>
          </cell>
          <cell r="M108">
            <v>-242.17825093872355</v>
          </cell>
          <cell r="N108">
            <v>-201.65018316277087</v>
          </cell>
          <cell r="O108">
            <v>0.41233762913474609</v>
          </cell>
          <cell r="P108">
            <v>0.55586399379349316</v>
          </cell>
          <cell r="Q108">
            <v>0.40035164535322754</v>
          </cell>
        </row>
        <row r="109">
          <cell r="C109">
            <v>0</v>
          </cell>
          <cell r="E109">
            <v>-97751</v>
          </cell>
          <cell r="F109">
            <v>0</v>
          </cell>
          <cell r="G109">
            <v>0</v>
          </cell>
          <cell r="H109">
            <v>0</v>
          </cell>
          <cell r="I109">
            <v>97751</v>
          </cell>
          <cell r="J109">
            <v>0</v>
          </cell>
          <cell r="K109">
            <v>0</v>
          </cell>
          <cell r="L109" t="str">
            <v>n.a.</v>
          </cell>
          <cell r="M109" t="str">
            <v>n.a.</v>
          </cell>
          <cell r="N109" t="str">
            <v>n.a.</v>
          </cell>
          <cell r="O109">
            <v>-8.7997396708047015E-2</v>
          </cell>
          <cell r="P109" t="str">
            <v xml:space="preserve"> </v>
          </cell>
          <cell r="Q109" t="str">
            <v xml:space="preserve"> </v>
          </cell>
        </row>
        <row r="110">
          <cell r="C110">
            <v>89997</v>
          </cell>
          <cell r="E110">
            <v>90542</v>
          </cell>
          <cell r="F110">
            <v>8890.172079816135</v>
          </cell>
          <cell r="G110">
            <v>89500</v>
          </cell>
          <cell r="H110">
            <v>89500</v>
          </cell>
          <cell r="I110">
            <v>-81651.82792018386</v>
          </cell>
          <cell r="J110">
            <v>80609.82792018386</v>
          </cell>
          <cell r="K110">
            <v>0</v>
          </cell>
          <cell r="L110">
            <v>0.60557574141359982</v>
          </cell>
          <cell r="M110">
            <v>-90.121701745818044</v>
          </cell>
          <cell r="N110">
            <v>-0.55224063024322811</v>
          </cell>
          <cell r="O110">
            <v>8.1507711355791684E-2</v>
          </cell>
          <cell r="P110">
            <v>7.9627719936584372E-3</v>
          </cell>
          <cell r="Q110">
            <v>8.0756079015356919E-2</v>
          </cell>
        </row>
        <row r="111">
          <cell r="F111">
            <v>-312300</v>
          </cell>
          <cell r="G111">
            <v>-535000</v>
          </cell>
          <cell r="H111">
            <v>-535000</v>
          </cell>
          <cell r="I111">
            <v>-312300</v>
          </cell>
          <cell r="J111">
            <v>-222700</v>
          </cell>
          <cell r="K111">
            <v>0</v>
          </cell>
          <cell r="L111" t="str">
            <v>n.a.</v>
          </cell>
          <cell r="M111" t="str">
            <v>n.a.</v>
          </cell>
          <cell r="N111" t="str">
            <v>n.a.</v>
          </cell>
          <cell r="O111" t="str">
            <v xml:space="preserve"> </v>
          </cell>
          <cell r="P111">
            <v>-0.27972166019883848</v>
          </cell>
          <cell r="Q111">
            <v>-0.48273186897447989</v>
          </cell>
        </row>
        <row r="112">
          <cell r="C112">
            <v>612802</v>
          </cell>
          <cell r="E112">
            <v>-283027</v>
          </cell>
          <cell r="F112">
            <v>-10200</v>
          </cell>
          <cell r="G112">
            <v>48900</v>
          </cell>
          <cell r="H112">
            <v>48900</v>
          </cell>
          <cell r="I112">
            <v>272827</v>
          </cell>
          <cell r="J112">
            <v>59100</v>
          </cell>
          <cell r="K112">
            <v>0</v>
          </cell>
          <cell r="L112">
            <v>-146.18571740953848</v>
          </cell>
          <cell r="M112">
            <v>-101.66448542922511</v>
          </cell>
          <cell r="N112">
            <v>-92.020261030479674</v>
          </cell>
          <cell r="O112">
            <v>-0.25478654129459977</v>
          </cell>
          <cell r="P112">
            <v>-9.1359620045730148E-3</v>
          </cell>
          <cell r="Q112">
            <v>4.4122595126826293E-2</v>
          </cell>
        </row>
        <row r="113">
          <cell r="C113">
            <v>37702</v>
          </cell>
          <cell r="E113">
            <v>57300</v>
          </cell>
          <cell r="F113">
            <v>57800</v>
          </cell>
          <cell r="G113">
            <v>56900</v>
          </cell>
          <cell r="H113">
            <v>56900</v>
          </cell>
          <cell r="I113">
            <v>500</v>
          </cell>
          <cell r="J113">
            <v>-900</v>
          </cell>
          <cell r="K113">
            <v>0</v>
          </cell>
          <cell r="L113">
            <v>51.981327250543742</v>
          </cell>
          <cell r="M113">
            <v>53.307516842607818</v>
          </cell>
          <cell r="N113">
            <v>50.920375576892461</v>
          </cell>
          <cell r="O113">
            <v>5.1582601010435644E-2</v>
          </cell>
          <cell r="P113">
            <v>5.1770451359247086E-2</v>
          </cell>
          <cell r="Q113">
            <v>5.1341015597472721E-2</v>
          </cell>
        </row>
        <row r="114">
          <cell r="C114">
            <v>620100</v>
          </cell>
          <cell r="E114">
            <v>-235327</v>
          </cell>
          <cell r="F114">
            <v>37000</v>
          </cell>
          <cell r="G114">
            <v>77000</v>
          </cell>
          <cell r="H114">
            <v>77000</v>
          </cell>
          <cell r="I114">
            <v>272327</v>
          </cell>
          <cell r="J114">
            <v>40000</v>
          </cell>
          <cell r="K114">
            <v>0</v>
          </cell>
          <cell r="L114">
            <v>-137.94984679890342</v>
          </cell>
          <cell r="M114">
            <v>-94.033220448314793</v>
          </cell>
          <cell r="N114">
            <v>-87.582647960006454</v>
          </cell>
          <cell r="O114">
            <v>-0.21184605144821617</v>
          </cell>
          <cell r="P114">
            <v>3.3140254330313874E-2</v>
          </cell>
          <cell r="Q114">
            <v>6.947729702997188E-2</v>
          </cell>
        </row>
        <row r="115">
          <cell r="C115">
            <v>-45000</v>
          </cell>
          <cell r="E115">
            <v>-105000</v>
          </cell>
          <cell r="F115">
            <v>-105000</v>
          </cell>
          <cell r="G115">
            <v>-85000</v>
          </cell>
          <cell r="H115">
            <v>-85000</v>
          </cell>
          <cell r="I115">
            <v>0</v>
          </cell>
          <cell r="J115">
            <v>20000</v>
          </cell>
          <cell r="K115">
            <v>0</v>
          </cell>
          <cell r="L115">
            <v>133.33333333333334</v>
          </cell>
          <cell r="M115">
            <v>133.33333333333334</v>
          </cell>
          <cell r="N115">
            <v>88.888888888888886</v>
          </cell>
          <cell r="O115">
            <v>-9.4523090856819231E-2</v>
          </cell>
          <cell r="P115">
            <v>-9.4046667694133973E-2</v>
          </cell>
          <cell r="Q115">
            <v>-7.6695717500618307E-2</v>
          </cell>
        </row>
        <row r="116">
          <cell r="O116" t="str">
            <v xml:space="preserve"> </v>
          </cell>
        </row>
        <row r="117">
          <cell r="C117">
            <v>-97919.910512499977</v>
          </cell>
          <cell r="E117">
            <v>-325992</v>
          </cell>
          <cell r="F117">
            <v>143224.00926732249</v>
          </cell>
          <cell r="G117">
            <v>-15107.434658093029</v>
          </cell>
          <cell r="H117">
            <v>-348698.69265809434</v>
          </cell>
          <cell r="I117">
            <v>469216.00926732249</v>
          </cell>
          <cell r="J117">
            <v>-158331.44392541551</v>
          </cell>
          <cell r="K117">
            <v>303061.75770000275</v>
          </cell>
          <cell r="L117">
            <v>-258.91053164888308</v>
          </cell>
          <cell r="M117">
            <v>-30.182938668572312</v>
          </cell>
          <cell r="N117">
            <v>-107.36438462713296</v>
          </cell>
          <cell r="O117">
            <v>-0.29346448985329732</v>
          </cell>
          <cell r="P117">
            <v>0.12828324576557565</v>
          </cell>
          <cell r="Q117">
            <v>-1.3631476949366506E-2</v>
          </cell>
        </row>
        <row r="119">
          <cell r="C119">
            <v>-4.0501517825990447</v>
          </cell>
          <cell r="E119">
            <v>-4.2850557877082673</v>
          </cell>
          <cell r="F119">
            <v>-3.8971062437395405</v>
          </cell>
          <cell r="G119">
            <v>-4.6284539439582524</v>
          </cell>
          <cell r="H119">
            <v>-4.9241161677171981</v>
          </cell>
          <cell r="I119">
            <v>0.38794954396872683</v>
          </cell>
          <cell r="J119">
            <v>-0.73134770021871187</v>
          </cell>
        </row>
        <row r="120">
          <cell r="C120">
            <v>-3.2141598571907508</v>
          </cell>
          <cell r="E120">
            <v>-3.8612628601815877</v>
          </cell>
          <cell r="F120">
            <v>-3.4700397883309484</v>
          </cell>
          <cell r="G120">
            <v>-3.9972882511617764</v>
          </cell>
          <cell r="H120">
            <v>-4.2929504749207208</v>
          </cell>
          <cell r="I120">
            <v>0.39122307185063931</v>
          </cell>
          <cell r="J120">
            <v>-0.52724846283082805</v>
          </cell>
        </row>
        <row r="121">
          <cell r="C121">
            <v>89328108</v>
          </cell>
          <cell r="E121">
            <v>111083968</v>
          </cell>
          <cell r="F121">
            <v>111646699</v>
          </cell>
          <cell r="G121">
            <v>110827570</v>
          </cell>
          <cell r="H121">
            <v>110827570</v>
          </cell>
        </row>
        <row r="123">
          <cell r="P123" t="str">
            <v>c:\opef1997.xls</v>
          </cell>
        </row>
      </sheetData>
      <sheetData sheetId="5" refreshError="1"/>
      <sheetData sheetId="6" refreshError="1">
        <row r="8">
          <cell r="C8" t="str">
            <v>Observ.</v>
          </cell>
          <cell r="N8" t="str">
            <v>Observ.</v>
          </cell>
          <cell r="Y8" t="str">
            <v>Observ.</v>
          </cell>
          <cell r="AL8" t="str">
            <v>Var. %</v>
          </cell>
          <cell r="AV8" t="str">
            <v>Var.%</v>
          </cell>
          <cell r="BG8" t="str">
            <v>% PIB</v>
          </cell>
          <cell r="BR8" t="str">
            <v>% PIB</v>
          </cell>
          <cell r="CC8" t="str">
            <v>% PIB</v>
          </cell>
        </row>
        <row r="9">
          <cell r="C9" t="str">
            <v>Ene-Feb/95</v>
          </cell>
          <cell r="N9" t="str">
            <v>Ene-Feb/96</v>
          </cell>
          <cell r="Y9" t="str">
            <v>Ene-Feb/97</v>
          </cell>
          <cell r="AL9" t="str">
            <v>96/95</v>
          </cell>
          <cell r="AV9" t="str">
            <v>97/96</v>
          </cell>
          <cell r="BG9" t="str">
            <v>Ene-Feb/95</v>
          </cell>
          <cell r="BR9" t="str">
            <v>Ene-Feb/96</v>
          </cell>
          <cell r="CC9" t="str">
            <v>Ene-Feb/97</v>
          </cell>
        </row>
        <row r="11">
          <cell r="C11">
            <v>1351.6</v>
          </cell>
          <cell r="N11">
            <v>1750.3765268</v>
          </cell>
          <cell r="Y11">
            <v>2074.7699591537189</v>
          </cell>
          <cell r="AL11">
            <v>29.504034240899692</v>
          </cell>
          <cell r="AV11">
            <v>18.532780083995306</v>
          </cell>
          <cell r="BG11">
            <v>1.8311704472717816</v>
          </cell>
          <cell r="BR11">
            <v>1.9623030335526566</v>
          </cell>
          <cell r="CC11">
            <v>1.8583352465743022</v>
          </cell>
        </row>
        <row r="12">
          <cell r="C12">
            <v>1200</v>
          </cell>
          <cell r="N12">
            <v>1554.6018999999999</v>
          </cell>
          <cell r="Y12">
            <v>1796.686580910241</v>
          </cell>
          <cell r="AL12">
            <v>29.550158333333322</v>
          </cell>
          <cell r="AV12">
            <v>15.572133348752581</v>
          </cell>
          <cell r="BG12">
            <v>1.6257802136180364</v>
          </cell>
          <cell r="BR12">
            <v>1.7446089917890577</v>
          </cell>
          <cell r="CC12">
            <v>1.6092608173845255</v>
          </cell>
        </row>
        <row r="13">
          <cell r="C13">
            <v>852.3605</v>
          </cell>
          <cell r="N13">
            <v>1037.623</v>
          </cell>
          <cell r="Y13">
            <v>1304.0493093476998</v>
          </cell>
          <cell r="AL13">
            <v>21.735228227962232</v>
          </cell>
          <cell r="AV13">
            <v>25.676600205247937</v>
          </cell>
          <cell r="BG13">
            <v>1.1547923631413135</v>
          </cell>
          <cell r="BR13">
            <v>1.1537978561830191</v>
          </cell>
          <cell r="CC13">
            <v>1.2117629572288473</v>
          </cell>
        </row>
        <row r="14">
          <cell r="C14">
            <v>463.64150000000001</v>
          </cell>
          <cell r="N14">
            <v>546.55399999999997</v>
          </cell>
          <cell r="Y14">
            <v>611.93854244269994</v>
          </cell>
          <cell r="AL14">
            <v>17.882890120923168</v>
          </cell>
          <cell r="AV14">
            <v>11.96305258816146</v>
          </cell>
          <cell r="BG14">
            <v>0.62814931409348906</v>
          </cell>
          <cell r="BR14">
            <v>0.60774754750834725</v>
          </cell>
          <cell r="CC14">
            <v>0.56863222312014827</v>
          </cell>
        </row>
        <row r="15">
          <cell r="C15">
            <v>388.71899999999999</v>
          </cell>
          <cell r="N15">
            <v>491.06900000000002</v>
          </cell>
          <cell r="Y15">
            <v>692.11076690499999</v>
          </cell>
          <cell r="AL15">
            <v>26.330073909430716</v>
          </cell>
          <cell r="AV15">
            <v>40.939616816577697</v>
          </cell>
          <cell r="BG15">
            <v>0.52664304904782455</v>
          </cell>
          <cell r="BR15">
            <v>0.54605030867467186</v>
          </cell>
          <cell r="CC15">
            <v>0.64313073410869914</v>
          </cell>
        </row>
        <row r="16">
          <cell r="C16">
            <v>321.7</v>
          </cell>
          <cell r="N16">
            <v>402.43200000000002</v>
          </cell>
          <cell r="Y16">
            <v>365.20456975399998</v>
          </cell>
          <cell r="AL16">
            <v>25.095430525334162</v>
          </cell>
          <cell r="AV16">
            <v>-9.2506138294171532</v>
          </cell>
          <cell r="BG16">
            <v>0.43584457893410189</v>
          </cell>
          <cell r="BR16">
            <v>0.44748928932709164</v>
          </cell>
          <cell r="CC16">
            <v>0.3393593833196078</v>
          </cell>
        </row>
        <row r="17">
          <cell r="C17">
            <v>128.68</v>
          </cell>
          <cell r="N17">
            <v>149.88300000000001</v>
          </cell>
          <cell r="Y17">
            <v>136.70456975400006</v>
          </cell>
          <cell r="AL17">
            <v>16.477308050979179</v>
          </cell>
          <cell r="AV17">
            <v>-8.7924782970716819</v>
          </cell>
          <cell r="BG17">
            <v>0.17433783157364077</v>
          </cell>
          <cell r="BR17">
            <v>0.16666427409403942</v>
          </cell>
          <cell r="CC17">
            <v>0.12703011498442965</v>
          </cell>
        </row>
        <row r="18">
          <cell r="C18">
            <v>193.01999999999998</v>
          </cell>
          <cell r="N18">
            <v>252.54900000000001</v>
          </cell>
          <cell r="Y18">
            <v>228.49999999999991</v>
          </cell>
          <cell r="AL18">
            <v>30.840845508237514</v>
          </cell>
          <cell r="AV18">
            <v>-9.5225085033003865</v>
          </cell>
          <cell r="BG18">
            <v>0.26150674736046114</v>
          </cell>
          <cell r="BR18">
            <v>0.2808250152330522</v>
          </cell>
          <cell r="CC18">
            <v>0.21232926833517815</v>
          </cell>
        </row>
        <row r="19">
          <cell r="C19">
            <v>25.93950000000001</v>
          </cell>
          <cell r="N19">
            <v>114.54689999999982</v>
          </cell>
          <cell r="Y19">
            <v>168.74636304954106</v>
          </cell>
          <cell r="AL19">
            <v>341.59255189961169</v>
          </cell>
          <cell r="AV19">
            <v>47.316394463351962</v>
          </cell>
          <cell r="BG19">
            <v>3.5143271542620896E-2</v>
          </cell>
          <cell r="BR19">
            <v>0.12737185630273276</v>
          </cell>
          <cell r="CC19">
            <v>0.15114317266965599</v>
          </cell>
        </row>
        <row r="20">
          <cell r="C20">
            <v>0</v>
          </cell>
          <cell r="N20">
            <v>14.343999999999999</v>
          </cell>
          <cell r="Y20">
            <v>0</v>
          </cell>
          <cell r="AL20" t="str">
            <v>n.a.</v>
          </cell>
          <cell r="AV20">
            <v>-100</v>
          </cell>
          <cell r="BG20">
            <v>0</v>
          </cell>
          <cell r="BR20">
            <v>1.5949989976214121E-2</v>
          </cell>
          <cell r="CC20">
            <v>0</v>
          </cell>
        </row>
        <row r="21">
          <cell r="C21">
            <v>151.60000000000002</v>
          </cell>
          <cell r="N21">
            <v>195.77462679999999</v>
          </cell>
          <cell r="Y21">
            <v>270.95352384618951</v>
          </cell>
          <cell r="AL21">
            <v>29.138935883904992</v>
          </cell>
          <cell r="AV21">
            <v>38.400735720973181</v>
          </cell>
          <cell r="BG21">
            <v>0.20539023365374531</v>
          </cell>
          <cell r="BR21">
            <v>0.21769404176359874</v>
          </cell>
          <cell r="CC21">
            <v>0.25177839593479073</v>
          </cell>
        </row>
        <row r="23">
          <cell r="C23">
            <v>1355.4</v>
          </cell>
          <cell r="N23">
            <v>1770.2682138</v>
          </cell>
          <cell r="Y23">
            <v>2205.399487031254</v>
          </cell>
          <cell r="AL23">
            <v>30.608544621513943</v>
          </cell>
          <cell r="AV23">
            <v>24.579963072218035</v>
          </cell>
          <cell r="BG23">
            <v>1.8363187512815722</v>
          </cell>
          <cell r="BR23">
            <v>1.9684718534105186</v>
          </cell>
          <cell r="CC23">
            <v>2.0493254243681558</v>
          </cell>
        </row>
        <row r="25">
          <cell r="C25">
            <v>1215.9000000000001</v>
          </cell>
          <cell r="N25">
            <v>1533.5845286000001</v>
          </cell>
          <cell r="Y25">
            <v>1915.3692212066708</v>
          </cell>
          <cell r="AL25">
            <v>62.552194780643113</v>
          </cell>
          <cell r="AV25">
            <v>24.89492333071459</v>
          </cell>
          <cell r="BG25">
            <v>1.6473218014484754</v>
          </cell>
          <cell r="BR25">
            <v>1.7052884731488469</v>
          </cell>
          <cell r="CC25">
            <v>1.7798203296741033</v>
          </cell>
        </row>
        <row r="26">
          <cell r="C26">
            <v>294.5</v>
          </cell>
          <cell r="N26">
            <v>361.848885</v>
          </cell>
          <cell r="Y26">
            <v>386.72142430632664</v>
          </cell>
          <cell r="AL26">
            <v>22.868891341256358</v>
          </cell>
          <cell r="AV26">
            <v>6.8737366169655756</v>
          </cell>
          <cell r="BG26">
            <v>0.39899356075875975</v>
          </cell>
          <cell r="BR26">
            <v>0.40236238766412824</v>
          </cell>
          <cell r="CC26">
            <v>0.35935351016411532</v>
          </cell>
        </row>
        <row r="27">
          <cell r="C27">
            <v>109.7</v>
          </cell>
          <cell r="N27">
            <v>120.9159234</v>
          </cell>
          <cell r="Y27">
            <v>181.51572049261335</v>
          </cell>
          <cell r="AL27">
            <v>10.224178122151306</v>
          </cell>
          <cell r="AV27">
            <v>50.117300838983915</v>
          </cell>
          <cell r="BG27">
            <v>0.14862340786158218</v>
          </cell>
          <cell r="BR27">
            <v>0.13445397143019205</v>
          </cell>
          <cell r="CC27">
            <v>0.16867002242244777</v>
          </cell>
        </row>
        <row r="28">
          <cell r="C28">
            <v>811.7</v>
          </cell>
          <cell r="N28">
            <v>1050.8197202000001</v>
          </cell>
          <cell r="Y28">
            <v>1347.1320764077309</v>
          </cell>
          <cell r="AL28">
            <v>29.459125317235447</v>
          </cell>
          <cell r="AV28">
            <v>28.198210455294294</v>
          </cell>
          <cell r="BG28">
            <v>1.0997048328281336</v>
          </cell>
          <cell r="BR28">
            <v>1.1684721140545267</v>
          </cell>
          <cell r="CC28">
            <v>1.2517967970875403</v>
          </cell>
        </row>
        <row r="30">
          <cell r="C30">
            <v>139.5</v>
          </cell>
          <cell r="N30">
            <v>236.68368520000001</v>
          </cell>
          <cell r="Y30">
            <v>290.03026582458335</v>
          </cell>
          <cell r="AL30">
            <v>69.665724157706109</v>
          </cell>
          <cell r="AV30">
            <v>22.539187937480754</v>
          </cell>
          <cell r="BG30">
            <v>0.18899694983309673</v>
          </cell>
          <cell r="BR30">
            <v>0.26318338026167171</v>
          </cell>
          <cell r="CC30">
            <v>0.26950509469405265</v>
          </cell>
        </row>
        <row r="31">
          <cell r="C31">
            <v>97.1</v>
          </cell>
          <cell r="N31">
            <v>175.18020000000001</v>
          </cell>
          <cell r="Y31">
            <v>201.8348269</v>
          </cell>
          <cell r="AL31">
            <v>80.412152420185407</v>
          </cell>
          <cell r="AV31">
            <v>15.215547704592169</v>
          </cell>
          <cell r="BG31">
            <v>0.13155271561859277</v>
          </cell>
          <cell r="BR31">
            <v>0.19479381163072959</v>
          </cell>
          <cell r="CC31">
            <v>0.18755116463997529</v>
          </cell>
        </row>
        <row r="32">
          <cell r="C32">
            <v>42.4</v>
          </cell>
          <cell r="N32">
            <v>61.5034852</v>
          </cell>
          <cell r="Y32">
            <v>88.195438924583343</v>
          </cell>
          <cell r="AL32">
            <v>45.055389622641506</v>
          </cell>
          <cell r="AV32">
            <v>43.39909134870188</v>
          </cell>
          <cell r="BG32">
            <v>5.7444234214503953E-2</v>
          </cell>
          <cell r="BR32">
            <v>6.8389568630942116E-2</v>
          </cell>
          <cell r="CC32">
            <v>8.1953930054077376E-2</v>
          </cell>
        </row>
        <row r="34">
          <cell r="C34">
            <v>-3.8000000000001819</v>
          </cell>
          <cell r="N34">
            <v>-19.891687000000047</v>
          </cell>
          <cell r="Y34">
            <v>-129.41496909427769</v>
          </cell>
          <cell r="AL34">
            <v>423.46544736839718</v>
          </cell>
          <cell r="AV34">
            <v>550.59825792692891</v>
          </cell>
          <cell r="BG34">
            <v>-5.1483040097906052E-3</v>
          </cell>
          <cell r="BR34">
            <v>-6.1688198578619957E-3</v>
          </cell>
          <cell r="CC34">
            <v>-0.11591472945767765</v>
          </cell>
        </row>
        <row r="35">
          <cell r="CC35" t="str">
            <v xml:space="preserve"> </v>
          </cell>
        </row>
        <row r="36">
          <cell r="C36">
            <v>152.9</v>
          </cell>
          <cell r="N36">
            <v>355.98207019999995</v>
          </cell>
          <cell r="Y36">
            <v>445.61932095476669</v>
          </cell>
          <cell r="AL36">
            <v>132.82018979725305</v>
          </cell>
          <cell r="AV36">
            <v>25.180271215459314</v>
          </cell>
          <cell r="BG36">
            <v>0.20715149555183146</v>
          </cell>
          <cell r="BR36">
            <v>0.39583870966271273</v>
          </cell>
          <cell r="CC36">
            <v>0.41408325765577492</v>
          </cell>
        </row>
        <row r="37">
          <cell r="C37">
            <v>152.9</v>
          </cell>
          <cell r="N37">
            <v>355.98207019999995</v>
          </cell>
          <cell r="Y37">
            <v>445.61932095476669</v>
          </cell>
          <cell r="AL37">
            <v>132.82018979725305</v>
          </cell>
          <cell r="AV37">
            <v>25.180271215459314</v>
          </cell>
          <cell r="BG37">
            <v>0.20715149555183146</v>
          </cell>
          <cell r="BR37">
            <v>0.39583870966271273</v>
          </cell>
          <cell r="CC37">
            <v>0.41408325765577492</v>
          </cell>
        </row>
        <row r="38">
          <cell r="N38">
            <v>0</v>
          </cell>
          <cell r="AL38" t="str">
            <v>n.a.</v>
          </cell>
          <cell r="AV38" t="str">
            <v>n.a.</v>
          </cell>
          <cell r="BG38">
            <v>0</v>
          </cell>
          <cell r="BR38">
            <v>0</v>
          </cell>
          <cell r="CC38" t="str">
            <v xml:space="preserve"> </v>
          </cell>
        </row>
        <row r="40">
          <cell r="C40">
            <v>1508.3000000000002</v>
          </cell>
          <cell r="N40">
            <v>2126.2502839999997</v>
          </cell>
          <cell r="Y40">
            <v>2651.0188079860209</v>
          </cell>
          <cell r="AL40">
            <v>40.969985016243427</v>
          </cell>
          <cell r="AV40">
            <v>24.680468143138935</v>
          </cell>
          <cell r="BG40">
            <v>2.0434702468334036</v>
          </cell>
          <cell r="BR40">
            <v>2.3643105630732313</v>
          </cell>
          <cell r="CC40">
            <v>2.4634086820239309</v>
          </cell>
        </row>
        <row r="42">
          <cell r="C42">
            <v>-156.70000000000027</v>
          </cell>
          <cell r="N42">
            <v>-375.87375719999977</v>
          </cell>
          <cell r="Y42">
            <v>-581.9088414490443</v>
          </cell>
          <cell r="AL42">
            <v>139.86838366304983</v>
          </cell>
          <cell r="AV42">
            <v>54.814969202389598</v>
          </cell>
          <cell r="BG42">
            <v>-0.21229979956162204</v>
          </cell>
          <cell r="BR42">
            <v>-0.40200752952057472</v>
          </cell>
          <cell r="CC42">
            <v>-0.52120559466701688</v>
          </cell>
        </row>
        <row r="44">
          <cell r="C44">
            <v>21.799999999999997</v>
          </cell>
          <cell r="N44">
            <v>30.170460279310003</v>
          </cell>
          <cell r="Y44">
            <v>55.658390556203329</v>
          </cell>
          <cell r="AL44">
            <v>38.396606785825725</v>
          </cell>
          <cell r="AV44">
            <v>84.47975284743066</v>
          </cell>
          <cell r="BG44">
            <v>2.953500721406099E-2</v>
          </cell>
          <cell r="BR44">
            <v>3.354842017796715E-2</v>
          </cell>
          <cell r="CC44">
            <v>5.1719498221060159E-2</v>
          </cell>
        </row>
        <row r="46">
          <cell r="C46">
            <v>-178.50000000000028</v>
          </cell>
          <cell r="N46">
            <v>-406.04421747930979</v>
          </cell>
          <cell r="Y46">
            <v>-637.25664233272767</v>
          </cell>
          <cell r="AL46">
            <v>101.4717768772241</v>
          </cell>
          <cell r="AV46">
            <v>56.942671487545418</v>
          </cell>
          <cell r="BG46">
            <v>-0.24183480677568303</v>
          </cell>
          <cell r="BR46">
            <v>-0.43555594969854189</v>
          </cell>
          <cell r="CC46">
            <v>-0.57077965406995845</v>
          </cell>
        </row>
        <row r="48">
          <cell r="C48">
            <v>178.49999999999997</v>
          </cell>
          <cell r="N48">
            <v>406.35880005999991</v>
          </cell>
          <cell r="Y48">
            <v>786.32312548603068</v>
          </cell>
          <cell r="AL48">
            <v>127.65198882913165</v>
          </cell>
          <cell r="AV48">
            <v>93.504638110440339</v>
          </cell>
          <cell r="BG48">
            <v>0.24183480677568286</v>
          </cell>
          <cell r="BR48">
            <v>0.45185574370492176</v>
          </cell>
          <cell r="CC48">
            <v>0.73067577203273282</v>
          </cell>
        </row>
        <row r="50">
          <cell r="C50">
            <v>-20</v>
          </cell>
          <cell r="N50">
            <v>368.28438698000002</v>
          </cell>
          <cell r="Y50">
            <v>1057.3233530525597</v>
          </cell>
          <cell r="AL50">
            <v>-1941.4219349</v>
          </cell>
          <cell r="AV50">
            <v>187.09426476718343</v>
          </cell>
          <cell r="BG50">
            <v>-2.7096336893633929E-2</v>
          </cell>
          <cell r="BR50">
            <v>0.40951842447902703</v>
          </cell>
          <cell r="CC50">
            <v>0.98249756650917885</v>
          </cell>
        </row>
        <row r="51">
          <cell r="C51">
            <v>55.2</v>
          </cell>
          <cell r="N51">
            <v>464.97001040000004</v>
          </cell>
          <cell r="Y51">
            <v>1156.427368084393</v>
          </cell>
          <cell r="AL51">
            <v>742.33697536231875</v>
          </cell>
          <cell r="AV51">
            <v>148.71009790277711</v>
          </cell>
          <cell r="BG51">
            <v>7.4785889826429683E-2</v>
          </cell>
          <cell r="BR51">
            <v>0.517029211176811</v>
          </cell>
          <cell r="CC51">
            <v>1.0745880829240047</v>
          </cell>
        </row>
        <row r="52">
          <cell r="C52">
            <v>75.2</v>
          </cell>
          <cell r="N52">
            <v>96.685623419999999</v>
          </cell>
          <cell r="Y52">
            <v>99.104015031833342</v>
          </cell>
          <cell r="AL52">
            <v>28.571307739361696</v>
          </cell>
          <cell r="AV52">
            <v>2.5012939114307686</v>
          </cell>
          <cell r="BG52">
            <v>0.10188222672006361</v>
          </cell>
          <cell r="BR52">
            <v>0.10751078669778397</v>
          </cell>
          <cell r="CC52">
            <v>9.209051641482574E-2</v>
          </cell>
        </row>
        <row r="54">
          <cell r="C54">
            <v>189</v>
          </cell>
          <cell r="N54">
            <v>139.33639999999997</v>
          </cell>
          <cell r="Y54">
            <v>1085.5462213390001</v>
          </cell>
          <cell r="AL54">
            <v>-26.277037037037054</v>
          </cell>
          <cell r="AV54">
            <v>679.08301157414735</v>
          </cell>
          <cell r="BG54">
            <v>0.25606038364484074</v>
          </cell>
          <cell r="BR54">
            <v>0.1549368504825544</v>
          </cell>
          <cell r="CC54">
            <v>1.0087231287567937</v>
          </cell>
        </row>
        <row r="55">
          <cell r="C55">
            <v>338.7</v>
          </cell>
          <cell r="N55">
            <v>581.48199999999997</v>
          </cell>
          <cell r="Y55">
            <v>1294.443394439</v>
          </cell>
          <cell r="AL55">
            <v>71.680543253616776</v>
          </cell>
          <cell r="AV55">
            <v>122.61108588726736</v>
          </cell>
          <cell r="BG55">
            <v>0.45887646529369081</v>
          </cell>
          <cell r="BR55">
            <v>0.64658617340692548</v>
          </cell>
          <cell r="CC55">
            <v>1.2028368439498356</v>
          </cell>
        </row>
        <row r="56">
          <cell r="C56">
            <v>149.69999999999999</v>
          </cell>
          <cell r="N56">
            <v>442.1456</v>
          </cell>
          <cell r="Y56">
            <v>208.8971731</v>
          </cell>
          <cell r="AL56">
            <v>195.35444221776888</v>
          </cell>
          <cell r="AV56">
            <v>-52.753759598648053</v>
          </cell>
          <cell r="BG56">
            <v>0.20281608164885004</v>
          </cell>
          <cell r="BR56">
            <v>0.49164932292437108</v>
          </cell>
          <cell r="CC56">
            <v>0.19411371519304194</v>
          </cell>
        </row>
        <row r="58">
          <cell r="C58">
            <v>9.0999999999999659</v>
          </cell>
          <cell r="N58">
            <v>-101.26198692000006</v>
          </cell>
          <cell r="Y58">
            <v>-1521.0055514055289</v>
          </cell>
          <cell r="AL58">
            <v>-1212.7690870329718</v>
          </cell>
          <cell r="AV58">
            <v>1402.0498784081415</v>
          </cell>
          <cell r="BG58">
            <v>1.2328833286603405E-2</v>
          </cell>
          <cell r="BR58">
            <v>-0.11259953125665965</v>
          </cell>
          <cell r="CC58">
            <v>-1.4133654085937868</v>
          </cell>
        </row>
        <row r="59">
          <cell r="C59">
            <v>0</v>
          </cell>
          <cell r="N59">
            <v>0</v>
          </cell>
          <cell r="Y59">
            <v>91.614049333333355</v>
          </cell>
          <cell r="AL59" t="str">
            <v>n.a.</v>
          </cell>
          <cell r="AV59" t="str">
            <v>n.a.</v>
          </cell>
          <cell r="BG59">
            <v>0</v>
          </cell>
          <cell r="BR59">
            <v>0</v>
          </cell>
          <cell r="CC59">
            <v>8.5130608595928206E-2</v>
          </cell>
        </row>
        <row r="60">
          <cell r="C60">
            <v>69.3</v>
          </cell>
          <cell r="N60">
            <v>-88.561513997600088</v>
          </cell>
          <cell r="Y60">
            <v>-1560.4291113079034</v>
          </cell>
          <cell r="AL60">
            <v>-951.9088105132513</v>
          </cell>
          <cell r="AV60">
            <v>1661.9720360135095</v>
          </cell>
          <cell r="BG60">
            <v>9.3888807336441601E-2</v>
          </cell>
          <cell r="BR60">
            <v>-9.8477081744288056E-2</v>
          </cell>
          <cell r="CC60">
            <v>-1.4499989999690135</v>
          </cell>
        </row>
        <row r="61">
          <cell r="C61">
            <v>-60.200000000000031</v>
          </cell>
          <cell r="N61">
            <v>-12.70047292239996</v>
          </cell>
          <cell r="Y61">
            <v>-52.190489430958706</v>
          </cell>
          <cell r="AL61">
            <v>-78.902868899667851</v>
          </cell>
          <cell r="AV61">
            <v>310.93343334412202</v>
          </cell>
          <cell r="BG61">
            <v>-8.1559974049838196E-2</v>
          </cell>
          <cell r="BR61">
            <v>-1.4122449512371599E-2</v>
          </cell>
          <cell r="CC61">
            <v>-4.8497017220701599E-2</v>
          </cell>
        </row>
        <row r="63">
          <cell r="C63">
            <v>0.4</v>
          </cell>
          <cell r="N63">
            <v>0</v>
          </cell>
          <cell r="Y63">
            <v>164.4591025</v>
          </cell>
          <cell r="AL63">
            <v>167.65910249999999</v>
          </cell>
          <cell r="AV63" t="str">
            <v>n.a.</v>
          </cell>
          <cell r="BG63">
            <v>5.4192673787267884E-4</v>
          </cell>
          <cell r="BR63">
            <v>0</v>
          </cell>
          <cell r="CC63">
            <v>0.1528204853605474</v>
          </cell>
        </row>
        <row r="65">
          <cell r="C65">
            <v>-0.21586306542070674</v>
          </cell>
          <cell r="N65">
            <v>-0.40200752952057472</v>
          </cell>
          <cell r="Y65">
            <v>-0.52120559466701688</v>
          </cell>
          <cell r="CC65">
            <v>-0.52120559466701688</v>
          </cell>
        </row>
        <row r="66">
          <cell r="C66">
            <v>-0.24597064588245593</v>
          </cell>
          <cell r="N66">
            <v>-0.43555594969854189</v>
          </cell>
          <cell r="Y66">
            <v>-0.57077965406995845</v>
          </cell>
          <cell r="CC66">
            <v>-0.57077965406995845</v>
          </cell>
        </row>
        <row r="67">
          <cell r="C67">
            <v>35781.130639351853</v>
          </cell>
        </row>
        <row r="68">
          <cell r="C68">
            <v>-3.1263880373444408E-13</v>
          </cell>
          <cell r="N68">
            <v>0.31458258069011436</v>
          </cell>
          <cell r="Y68">
            <v>-0.98093126158437371</v>
          </cell>
          <cell r="BG68">
            <v>73810715</v>
          </cell>
        </row>
        <row r="69">
          <cell r="N69">
            <v>3.9322822586264294E-2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UB-823"/>
      <sheetName val="GPI 526"/>
      <sheetName val="SKJ452"/>
      <sheetName val="ITA878"/>
      <sheetName val="AEA-944"/>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ocatoma"/>
      <sheetName val="Condución PVC"/>
      <sheetName val="Tanque"/>
      <sheetName val="PTO BOCA-COND"/>
      <sheetName val="PTO TANQ.DE ALM"/>
      <sheetName val="PTO REDES"/>
      <sheetName val="PTO REDES _x0002_A"/>
      <sheetName val="Inversión Acdto"/>
      <sheetName val="CANT OBRA "/>
      <sheetName val="APU "/>
      <sheetName val="Base de Diseño"/>
      <sheetName val="HOja2"/>
      <sheetName val="VISC"/>
      <sheetName val="PTO REDES BA"/>
      <sheetName val="DATOS EPANET"/>
      <sheetName val="Condución_PVC"/>
      <sheetName val="PTO_BOCA-COND"/>
      <sheetName val="PTO_TANQ_DE_ALM"/>
      <sheetName val="PTO_REDES"/>
      <sheetName val="PTO_REDES_BA"/>
      <sheetName val="Inversión_Acdto"/>
      <sheetName val="CANT_OBRA_"/>
      <sheetName val="APU_"/>
      <sheetName val="Base_de_Diseño1"/>
      <sheetName val="PTO_REDES_A"/>
      <sheetName val="DATOS_EPANET"/>
      <sheetName val="Base_de_Diseño"/>
      <sheetName val="LISTA CÓDIGOS"/>
      <sheetName val="BASE APU"/>
      <sheetName val="MANO DE OBRA"/>
      <sheetName val="INSUMOS"/>
      <sheetName val="EQUIPOS"/>
      <sheetName val="MATERIALES"/>
      <sheetName val="ESTRUCTURAS"/>
      <sheetName val="TRANSPORTE"/>
      <sheetName val="Condución_PVC3"/>
      <sheetName val="PTO_BOCA-COND3"/>
      <sheetName val="PTO_TANQ_DE_ALM3"/>
      <sheetName val="PTO_REDES3"/>
      <sheetName val="PTO_REDES_BA3"/>
      <sheetName val="Inversión_Acdto3"/>
      <sheetName val="CANT_OBRA_3"/>
      <sheetName val="APU_3"/>
      <sheetName val="Base_de_Diseño3"/>
      <sheetName val="Condución_PVC2"/>
      <sheetName val="PTO_BOCA-COND2"/>
      <sheetName val="PTO_TANQ_DE_ALM2"/>
      <sheetName val="PTO_REDES2"/>
      <sheetName val="PTO_REDES_BA2"/>
      <sheetName val="Inversión_Acdto2"/>
      <sheetName val="CANT_OBRA_2"/>
      <sheetName val="APU_2"/>
      <sheetName val="Base_de_Diseño2"/>
      <sheetName val="Condución_PVC1"/>
      <sheetName val="PTO_BOCA-COND1"/>
      <sheetName val="PTO_TANQ_DE_ALM1"/>
      <sheetName val="PTO_REDES1"/>
      <sheetName val="PTO_REDES_BA1"/>
      <sheetName val="Inversión_Acdto1"/>
      <sheetName val="CANT_OBRA_1"/>
      <sheetName val="APU_1"/>
      <sheetName val="Condución_PVC4"/>
      <sheetName val="PTO_BOCA-COND4"/>
      <sheetName val="PTO_TANQ_DE_ALM4"/>
      <sheetName val="PTO_REDES4"/>
      <sheetName val="PTO_REDES_BA4"/>
      <sheetName val="Inversión_Acdto4"/>
      <sheetName val="CANT_OBRA_4"/>
      <sheetName val="APU_4"/>
      <sheetName val="Base_de_Diseño4"/>
      <sheetName val="Condución_PVC5"/>
      <sheetName val="PTO_BOCA-COND5"/>
      <sheetName val="PTO_TANQ_DE_ALM5"/>
      <sheetName val="PTO_REDES5"/>
      <sheetName val="PTO_REDES_BA5"/>
      <sheetName val="Inversión_Acdto5"/>
      <sheetName val="CANT_OBRA_5"/>
      <sheetName val="APU_5"/>
      <sheetName val="Base_de_Diseño5"/>
      <sheetName val="Condución_PVC6"/>
      <sheetName val="PTO_BOCA-COND6"/>
      <sheetName val="PTO_TANQ_DE_ALM6"/>
      <sheetName val="PTO_REDES6"/>
      <sheetName val="PTO_REDES_BA6"/>
      <sheetName val="Inversión_Acdto6"/>
      <sheetName val="CANT_OBRA_6"/>
      <sheetName val="APU_6"/>
      <sheetName val="Base_de_Diseño6"/>
      <sheetName val="Condución_PVC7"/>
      <sheetName val="PTO_BOCA-COND7"/>
      <sheetName val="PTO_TANQ_DE_ALM7"/>
      <sheetName val="PTO_REDES7"/>
      <sheetName val="PTO_REDES_BA7"/>
      <sheetName val="Inversión_Acdto7"/>
      <sheetName val="CANT_OBRA_7"/>
      <sheetName val="APU_7"/>
      <sheetName val="Base_de_Diseño7"/>
      <sheetName val="Condución_PVC8"/>
      <sheetName val="PTO_BOCA-COND8"/>
      <sheetName val="PTO_TANQ_DE_ALM8"/>
      <sheetName val="PTO_REDES8"/>
      <sheetName val="PTO_REDES_BA8"/>
      <sheetName val="Inversión_Acdto8"/>
      <sheetName val="CANT_OBRA_8"/>
      <sheetName val="APU_8"/>
      <sheetName val="Base_de_Diseño8"/>
      <sheetName val="Condución_PVC10"/>
      <sheetName val="PTO_BOCA-COND10"/>
      <sheetName val="PTO_TANQ_DE_ALM10"/>
      <sheetName val="PTO_REDES10"/>
      <sheetName val="PTO_REDES_BA10"/>
      <sheetName val="Inversión_Acdto10"/>
      <sheetName val="CANT_OBRA_10"/>
      <sheetName val="APU_10"/>
      <sheetName val="Base_de_Diseño10"/>
      <sheetName val="Condución_PVC9"/>
      <sheetName val="PTO_BOCA-COND9"/>
      <sheetName val="PTO_TANQ_DE_ALM9"/>
      <sheetName val="PTO_REDES9"/>
      <sheetName val="PTO_REDES_BA9"/>
      <sheetName val="Inversión_Acdto9"/>
      <sheetName val="CANT_OBRA_9"/>
      <sheetName val="APU_9"/>
      <sheetName val="Base_de_Diseño9"/>
      <sheetName val="Condución_PVC15"/>
      <sheetName val="PTO_BOCA-COND15"/>
      <sheetName val="PTO_TANQ_DE_ALM15"/>
      <sheetName val="PTO_REDES15"/>
      <sheetName val="PTO_REDES_BA15"/>
      <sheetName val="Inversión_Acdto15"/>
      <sheetName val="CANT_OBRA_15"/>
      <sheetName val="APU_15"/>
      <sheetName val="Base_de_Diseño15"/>
      <sheetName val="Condución_PVC11"/>
      <sheetName val="PTO_BOCA-COND11"/>
      <sheetName val="PTO_TANQ_DE_ALM11"/>
      <sheetName val="PTO_REDES11"/>
      <sheetName val="PTO_REDES_BA11"/>
      <sheetName val="Inversión_Acdto11"/>
      <sheetName val="CANT_OBRA_11"/>
      <sheetName val="APU_11"/>
      <sheetName val="Base_de_Diseño11"/>
      <sheetName val="Condución_PVC12"/>
      <sheetName val="PTO_BOCA-COND12"/>
      <sheetName val="PTO_TANQ_DE_ALM12"/>
      <sheetName val="PTO_REDES12"/>
      <sheetName val="PTO_REDES_BA12"/>
      <sheetName val="Inversión_Acdto12"/>
      <sheetName val="CANT_OBRA_12"/>
      <sheetName val="APU_12"/>
      <sheetName val="Base_de_Diseño12"/>
      <sheetName val="Condución_PVC13"/>
      <sheetName val="PTO_BOCA-COND13"/>
      <sheetName val="PTO_TANQ_DE_ALM13"/>
      <sheetName val="PTO_REDES13"/>
      <sheetName val="PTO_REDES_BA13"/>
      <sheetName val="Inversión_Acdto13"/>
      <sheetName val="CANT_OBRA_13"/>
      <sheetName val="APU_13"/>
      <sheetName val="Base_de_Diseño13"/>
      <sheetName val="Condución_PVC14"/>
      <sheetName val="PTO_BOCA-COND14"/>
      <sheetName val="PTO_TANQ_DE_ALM14"/>
      <sheetName val="PTO_REDES14"/>
      <sheetName val="PTO_REDES_BA14"/>
      <sheetName val="Inversión_Acdto14"/>
      <sheetName val="CANT_OBRA_14"/>
      <sheetName val="APU_14"/>
      <sheetName val="Base_de_Diseño14"/>
      <sheetName val="Condución_PVC16"/>
      <sheetName val="PTO_BOCA-COND16"/>
      <sheetName val="PTO_TANQ_DE_ALM16"/>
      <sheetName val="PTO_REDES16"/>
      <sheetName val="PTO_REDES_BA16"/>
      <sheetName val="Inversión_Acdto16"/>
      <sheetName val="CANT_OBRA_16"/>
      <sheetName val="APU_16"/>
      <sheetName val="Base_de_Diseño16"/>
      <sheetName val="Condución_PVC17"/>
      <sheetName val="PTO_BOCA-COND17"/>
      <sheetName val="PTO_TANQ_DE_ALM17"/>
      <sheetName val="PTO_REDES17"/>
      <sheetName val="PTO_REDES_BA17"/>
      <sheetName val="Inversión_Acdto17"/>
      <sheetName val="CANT_OBRA_17"/>
      <sheetName val="APU_17"/>
      <sheetName val="Base_de_Diseño17"/>
      <sheetName val="Condución_PVC18"/>
      <sheetName val="PTO_BOCA-COND18"/>
      <sheetName val="PTO_TANQ_DE_ALM18"/>
      <sheetName val="PTO_REDES18"/>
      <sheetName val="PTO_REDES_BA18"/>
      <sheetName val="Inversión_Acdto18"/>
      <sheetName val="CANT_OBRA_18"/>
      <sheetName val="APU_18"/>
      <sheetName val="Base_de_Diseño18"/>
      <sheetName val="Condución_PVC19"/>
      <sheetName val="PTO_BOCA-COND19"/>
      <sheetName val="PTO_TANQ_DE_ALM19"/>
      <sheetName val="PTO_REDES19"/>
      <sheetName val="PTO_REDES_BA19"/>
      <sheetName val="Inversión_Acdto19"/>
      <sheetName val="CANT_OBRA_19"/>
      <sheetName val="APU_19"/>
      <sheetName val="Base_de_Diseño19"/>
      <sheetName val="Condución_PVC20"/>
      <sheetName val="PTO_BOCA-COND20"/>
      <sheetName val="PTO_TANQ_DE_ALM20"/>
      <sheetName val="PTO_REDES20"/>
      <sheetName val="PTO_REDES_BA20"/>
      <sheetName val="Inversión_Acdto20"/>
      <sheetName val="CANT_OBRA_20"/>
      <sheetName val="APU_20"/>
      <sheetName val="Base_de_Diseño20"/>
    </sheetNames>
    <sheetDataSet>
      <sheetData sheetId="0"/>
      <sheetData sheetId="1"/>
      <sheetData sheetId="2"/>
      <sheetData sheetId="3"/>
      <sheetData sheetId="4"/>
      <sheetData sheetId="5"/>
      <sheetData sheetId="6"/>
      <sheetData sheetId="7"/>
      <sheetData sheetId="8"/>
      <sheetData sheetId="9"/>
      <sheetData sheetId="10" refreshError="1">
        <row r="1">
          <cell r="A1" t="str">
            <v>Name</v>
          </cell>
          <cell r="B1" t="str">
            <v>North</v>
          </cell>
          <cell r="C1" t="str">
            <v>East</v>
          </cell>
          <cell r="D1" t="str">
            <v>Zeta</v>
          </cell>
        </row>
        <row r="2">
          <cell r="A2" t="str">
            <v>E 1</v>
          </cell>
          <cell r="B2">
            <v>1198640</v>
          </cell>
          <cell r="C2">
            <v>1156060</v>
          </cell>
          <cell r="D2">
            <v>2550</v>
          </cell>
        </row>
        <row r="3">
          <cell r="A3" t="str">
            <v>E 2</v>
          </cell>
          <cell r="B3">
            <v>1198661.4314833826</v>
          </cell>
          <cell r="C3">
            <v>1156068.3521955032</v>
          </cell>
          <cell r="D3">
            <v>2545.1046240562905</v>
          </cell>
        </row>
        <row r="4">
          <cell r="A4" t="str">
            <v>E 3</v>
          </cell>
          <cell r="B4">
            <v>1198683.586271784</v>
          </cell>
          <cell r="C4">
            <v>1156071.7747893706</v>
          </cell>
          <cell r="D4">
            <v>2543.7430088693109</v>
          </cell>
        </row>
        <row r="5">
          <cell r="A5" t="str">
            <v>E 4</v>
          </cell>
          <cell r="B5">
            <v>1198698.1670580145</v>
          </cell>
          <cell r="C5">
            <v>1156081.3966551002</v>
          </cell>
          <cell r="D5">
            <v>2538.5431524070723</v>
          </cell>
        </row>
        <row r="6">
          <cell r="A6" t="str">
            <v>E 5</v>
          </cell>
          <cell r="B6">
            <v>1198736.3187798336</v>
          </cell>
          <cell r="C6">
            <v>1156098.3968606419</v>
          </cell>
          <cell r="D6">
            <v>2525.3241544755488</v>
          </cell>
        </row>
        <row r="7">
          <cell r="A7" t="str">
            <v>E 6</v>
          </cell>
          <cell r="B7">
            <v>1198797.1544322704</v>
          </cell>
          <cell r="C7">
            <v>1156159.0675707262</v>
          </cell>
          <cell r="D7">
            <v>2476.4892245824485</v>
          </cell>
        </row>
        <row r="8">
          <cell r="A8" t="str">
            <v>E 7</v>
          </cell>
          <cell r="B8">
            <v>1198870.1339611248</v>
          </cell>
          <cell r="C8">
            <v>1156211.0742659138</v>
          </cell>
          <cell r="D8">
            <v>2440.1465126943672</v>
          </cell>
        </row>
        <row r="9">
          <cell r="A9" t="str">
            <v>E 8</v>
          </cell>
          <cell r="B9">
            <v>1198912.005967923</v>
          </cell>
          <cell r="C9">
            <v>1156281.1683285895</v>
          </cell>
          <cell r="D9">
            <v>2396.6195408709491</v>
          </cell>
        </row>
        <row r="10">
          <cell r="A10" t="str">
            <v>E 9</v>
          </cell>
          <cell r="B10">
            <v>1198929.4387574408</v>
          </cell>
          <cell r="C10">
            <v>1156292.470221336</v>
          </cell>
          <cell r="D10">
            <v>2405.4598504983906</v>
          </cell>
        </row>
        <row r="11">
          <cell r="A11" t="str">
            <v>E 10</v>
          </cell>
          <cell r="B11">
            <v>1198959.5201276727</v>
          </cell>
          <cell r="C11">
            <v>1156292.0501788759</v>
          </cell>
          <cell r="D11">
            <v>2407.3290903378183</v>
          </cell>
        </row>
        <row r="12">
          <cell r="A12" t="str">
            <v>E 11</v>
          </cell>
          <cell r="B12">
            <v>1198969.6578653136</v>
          </cell>
          <cell r="C12">
            <v>1156296.5703879667</v>
          </cell>
          <cell r="D12">
            <v>2408.6289055529542</v>
          </cell>
        </row>
        <row r="13">
          <cell r="A13" t="str">
            <v>E 12</v>
          </cell>
          <cell r="B13">
            <v>1198997.1656322635</v>
          </cell>
          <cell r="C13">
            <v>1156318.0714770283</v>
          </cell>
          <cell r="D13">
            <v>2410.3657641319828</v>
          </cell>
        </row>
        <row r="14">
          <cell r="A14" t="str">
            <v>E 13</v>
          </cell>
          <cell r="B14">
            <v>1199014.6888316069</v>
          </cell>
          <cell r="C14">
            <v>1156366.7144359644</v>
          </cell>
          <cell r="D14">
            <v>2418.656790779115</v>
          </cell>
        </row>
        <row r="15">
          <cell r="A15" t="str">
            <v>E 14</v>
          </cell>
          <cell r="B15">
            <v>1199045.5391627883</v>
          </cell>
          <cell r="C15">
            <v>1156394.2185225531</v>
          </cell>
          <cell r="D15">
            <v>2413.3544141438406</v>
          </cell>
        </row>
        <row r="16">
          <cell r="A16" t="str">
            <v>E 15</v>
          </cell>
          <cell r="B16">
            <v>1199072.6851913074</v>
          </cell>
          <cell r="C16">
            <v>1156403.7376346891</v>
          </cell>
          <cell r="D16">
            <v>2412.374426449378</v>
          </cell>
        </row>
        <row r="17">
          <cell r="A17" t="str">
            <v>E 16</v>
          </cell>
          <cell r="B17">
            <v>1199109.1054662245</v>
          </cell>
          <cell r="C17">
            <v>1156404.662002966</v>
          </cell>
          <cell r="D17">
            <v>2410.2977053058694</v>
          </cell>
        </row>
        <row r="18">
          <cell r="A18" t="str">
            <v>E 17</v>
          </cell>
          <cell r="B18">
            <v>1199146.7301672616</v>
          </cell>
          <cell r="C18">
            <v>1156419.2380378852</v>
          </cell>
          <cell r="D18">
            <v>2414.0748706577365</v>
          </cell>
        </row>
        <row r="19">
          <cell r="A19" t="str">
            <v>E 18</v>
          </cell>
          <cell r="B19">
            <v>1199155.218049777</v>
          </cell>
          <cell r="C19">
            <v>1156421.6727897346</v>
          </cell>
          <cell r="D19">
            <v>2412.5079255404767</v>
          </cell>
        </row>
        <row r="20">
          <cell r="A20" t="str">
            <v>E 19</v>
          </cell>
          <cell r="B20">
            <v>1199169.9025881013</v>
          </cell>
          <cell r="C20">
            <v>1156446.3989092207</v>
          </cell>
          <cell r="D20">
            <v>2405.9085691368978</v>
          </cell>
        </row>
        <row r="21">
          <cell r="A21" t="str">
            <v>E 20</v>
          </cell>
          <cell r="B21">
            <v>1199298.650311891</v>
          </cell>
          <cell r="C21">
            <v>1156463.8730267235</v>
          </cell>
          <cell r="D21">
            <v>2408.9650377332209</v>
          </cell>
        </row>
        <row r="22">
          <cell r="A22" t="str">
            <v>E 21</v>
          </cell>
          <cell r="B22">
            <v>1199373.198706822</v>
          </cell>
          <cell r="C22">
            <v>1156498.8760566739</v>
          </cell>
          <cell r="D22">
            <v>2412.3997980423665</v>
          </cell>
        </row>
        <row r="23">
          <cell r="A23" t="str">
            <v>E 22</v>
          </cell>
          <cell r="B23">
            <v>1199441.4786268498</v>
          </cell>
          <cell r="C23">
            <v>1156545.3187344507</v>
          </cell>
          <cell r="D23">
            <v>2436.802798203616</v>
          </cell>
        </row>
        <row r="24">
          <cell r="A24" t="str">
            <v>E 23</v>
          </cell>
          <cell r="B24">
            <v>1199521.2996775832</v>
          </cell>
          <cell r="C24">
            <v>1156548.5618900547</v>
          </cell>
          <cell r="D24">
            <v>2464.4118288048576</v>
          </cell>
        </row>
        <row r="25">
          <cell r="A25" t="str">
            <v>E 24</v>
          </cell>
          <cell r="B25">
            <v>1199572.2389211939</v>
          </cell>
          <cell r="C25">
            <v>1156571.0494265996</v>
          </cell>
          <cell r="D25">
            <v>2473.0790380116791</v>
          </cell>
        </row>
        <row r="26">
          <cell r="A26" t="str">
            <v>E 25</v>
          </cell>
          <cell r="B26">
            <v>1199603.4357596841</v>
          </cell>
          <cell r="C26">
            <v>1156603.7219986247</v>
          </cell>
          <cell r="D26">
            <v>2477.979364855566</v>
          </cell>
        </row>
        <row r="27">
          <cell r="A27" t="str">
            <v>E 26</v>
          </cell>
          <cell r="B27">
            <v>1199701.4847613908</v>
          </cell>
          <cell r="C27">
            <v>1156655.3262834204</v>
          </cell>
          <cell r="D27">
            <v>2489.5731431741115</v>
          </cell>
        </row>
        <row r="28">
          <cell r="A28" t="str">
            <v>E 27</v>
          </cell>
          <cell r="B28">
            <v>1199788.6923681123</v>
          </cell>
          <cell r="C28">
            <v>1156699.5267066755</v>
          </cell>
          <cell r="D28">
            <v>2498.0566500024424</v>
          </cell>
        </row>
        <row r="29">
          <cell r="A29" t="str">
            <v>E 28</v>
          </cell>
          <cell r="B29">
            <v>1199956.8116079145</v>
          </cell>
          <cell r="C29">
            <v>1156733.4509385289</v>
          </cell>
          <cell r="D29">
            <v>2526.1746814342487</v>
          </cell>
        </row>
        <row r="30">
          <cell r="A30" t="str">
            <v>E29</v>
          </cell>
          <cell r="B30">
            <v>1199980.2646430244</v>
          </cell>
          <cell r="C30">
            <v>1156722.4720818489</v>
          </cell>
          <cell r="D30">
            <v>2526.5137019595463</v>
          </cell>
        </row>
        <row r="31">
          <cell r="A31" t="str">
            <v>E 30</v>
          </cell>
          <cell r="B31">
            <v>1200044.6801509394</v>
          </cell>
          <cell r="C31">
            <v>1156678.4964718393</v>
          </cell>
          <cell r="D31">
            <v>2527.1414319375754</v>
          </cell>
        </row>
        <row r="32">
          <cell r="A32" t="str">
            <v>E 31</v>
          </cell>
          <cell r="B32">
            <v>1200136.8110802278</v>
          </cell>
          <cell r="C32">
            <v>1156607.2182229683</v>
          </cell>
          <cell r="D32">
            <v>2528.4743495898706</v>
          </cell>
        </row>
        <row r="33">
          <cell r="A33" t="str">
            <v>E 32</v>
          </cell>
          <cell r="B33">
            <v>1200162.5207158499</v>
          </cell>
          <cell r="C33">
            <v>1156596.6185593507</v>
          </cell>
          <cell r="D33">
            <v>2529.543450072958</v>
          </cell>
        </row>
        <row r="34">
          <cell r="A34" t="str">
            <v>E 33</v>
          </cell>
          <cell r="B34">
            <v>1200175.6344881034</v>
          </cell>
          <cell r="C34">
            <v>1156604.8501298656</v>
          </cell>
          <cell r="D34">
            <v>2529.0333000633195</v>
          </cell>
        </row>
        <row r="35">
          <cell r="A35" t="str">
            <v>E 34</v>
          </cell>
          <cell r="B35">
            <v>1200185.7576149923</v>
          </cell>
          <cell r="C35">
            <v>1156626.4035404285</v>
          </cell>
          <cell r="D35">
            <v>2527.5858055742556</v>
          </cell>
        </row>
        <row r="36">
          <cell r="A36" t="str">
            <v>E 35</v>
          </cell>
          <cell r="B36">
            <v>1200196.636358859</v>
          </cell>
          <cell r="C36">
            <v>1156658.1777511265</v>
          </cell>
          <cell r="D36">
            <v>2522.9993702856968</v>
          </cell>
        </row>
        <row r="37">
          <cell r="A37" t="str">
            <v>E 36</v>
          </cell>
          <cell r="B37">
            <v>1200214.8943246687</v>
          </cell>
          <cell r="C37">
            <v>1156670.5470704213</v>
          </cell>
          <cell r="D37">
            <v>2524.4619796295628</v>
          </cell>
        </row>
        <row r="38">
          <cell r="A38" t="str">
            <v>E 37</v>
          </cell>
          <cell r="B38">
            <v>1200227.4525368223</v>
          </cell>
          <cell r="C38">
            <v>1156676.5126103323</v>
          </cell>
          <cell r="D38">
            <v>2526.515243746564</v>
          </cell>
        </row>
        <row r="39">
          <cell r="A39" t="str">
            <v>E 38</v>
          </cell>
          <cell r="B39">
            <v>1200245.0926652306</v>
          </cell>
          <cell r="C39">
            <v>1156686.3057915287</v>
          </cell>
          <cell r="D39">
            <v>2525.8224102553554</v>
          </cell>
        </row>
        <row r="40">
          <cell r="A40" t="str">
            <v>E 39</v>
          </cell>
          <cell r="B40">
            <v>1200263.0483829228</v>
          </cell>
          <cell r="C40">
            <v>1156709.0382745424</v>
          </cell>
          <cell r="D40">
            <v>2524.8665308469367</v>
          </cell>
        </row>
        <row r="41">
          <cell r="A41" t="str">
            <v>E 41</v>
          </cell>
          <cell r="B41">
            <v>1200410.2710751474</v>
          </cell>
          <cell r="C41">
            <v>1156789.9855081504</v>
          </cell>
          <cell r="D41">
            <v>2520.745140985654</v>
          </cell>
        </row>
        <row r="42">
          <cell r="A42" t="str">
            <v>E 42</v>
          </cell>
          <cell r="B42">
            <v>1200427.8152201665</v>
          </cell>
          <cell r="C42">
            <v>1156804.1999423217</v>
          </cell>
          <cell r="D42">
            <v>2522.3970014328224</v>
          </cell>
        </row>
        <row r="43">
          <cell r="A43" t="str">
            <v>E 43</v>
          </cell>
          <cell r="B43">
            <v>1200443.419138185</v>
          </cell>
          <cell r="C43">
            <v>1156826.4880962861</v>
          </cell>
          <cell r="D43">
            <v>2523.4740919172491</v>
          </cell>
        </row>
        <row r="44">
          <cell r="A44" t="str">
            <v>E 44</v>
          </cell>
          <cell r="B44">
            <v>1200460.2974662515</v>
          </cell>
          <cell r="C44">
            <v>1156842.8395745573</v>
          </cell>
          <cell r="D44">
            <v>2523.4495967104467</v>
          </cell>
        </row>
        <row r="45">
          <cell r="A45" t="str">
            <v>E 45</v>
          </cell>
          <cell r="B45">
            <v>1200468.2695589254</v>
          </cell>
          <cell r="C45">
            <v>1156856.8799684118</v>
          </cell>
          <cell r="D45">
            <v>2521.032104719337</v>
          </cell>
        </row>
        <row r="46">
          <cell r="A46" t="str">
            <v>E 46</v>
          </cell>
          <cell r="B46">
            <v>1200476.6167207242</v>
          </cell>
          <cell r="C46">
            <v>1156874.3627035725</v>
          </cell>
          <cell r="D46">
            <v>2525.1188178440757</v>
          </cell>
        </row>
        <row r="47">
          <cell r="A47" t="str">
            <v>E 47</v>
          </cell>
          <cell r="B47">
            <v>1200485.5136852486</v>
          </cell>
          <cell r="C47">
            <v>1156888.2938358786</v>
          </cell>
          <cell r="D47">
            <v>2522.2913882734438</v>
          </cell>
        </row>
        <row r="48">
          <cell r="A48" t="str">
            <v>E 48</v>
          </cell>
          <cell r="B48">
            <v>1200495.2845766561</v>
          </cell>
          <cell r="C48">
            <v>1156919.8395358517</v>
          </cell>
          <cell r="D48">
            <v>2530.6070980262871</v>
          </cell>
        </row>
        <row r="49">
          <cell r="A49" t="str">
            <v>E 49</v>
          </cell>
          <cell r="B49">
            <v>1200494.4885837378</v>
          </cell>
          <cell r="C49">
            <v>1156929.4927303381</v>
          </cell>
          <cell r="D49">
            <v>2530.9761702945561</v>
          </cell>
        </row>
        <row r="50">
          <cell r="A50" t="str">
            <v>E 50</v>
          </cell>
          <cell r="B50">
            <v>1200513.6383498514</v>
          </cell>
          <cell r="C50">
            <v>1156948.3275848073</v>
          </cell>
          <cell r="D50">
            <v>2532.9196575334759</v>
          </cell>
        </row>
        <row r="51">
          <cell r="A51" t="str">
            <v>E 51</v>
          </cell>
          <cell r="B51">
            <v>1200527.8018260011</v>
          </cell>
          <cell r="C51">
            <v>1156951.6575679844</v>
          </cell>
          <cell r="D51">
            <v>2532.8501755128191</v>
          </cell>
        </row>
        <row r="52">
          <cell r="A52" t="str">
            <v>E 52</v>
          </cell>
          <cell r="B52">
            <v>1200555.8606089833</v>
          </cell>
          <cell r="C52">
            <v>1156965.6293315708</v>
          </cell>
          <cell r="D52">
            <v>2539.633655583702</v>
          </cell>
        </row>
        <row r="53">
          <cell r="A53" t="str">
            <v>E 53</v>
          </cell>
          <cell r="B53">
            <v>1200588.968307907</v>
          </cell>
          <cell r="C53">
            <v>1156968.3383526683</v>
          </cell>
          <cell r="D53">
            <v>2536.052654585189</v>
          </cell>
        </row>
        <row r="54">
          <cell r="A54" t="str">
            <v>E 54</v>
          </cell>
          <cell r="B54">
            <v>1200636.4165721599</v>
          </cell>
          <cell r="C54">
            <v>1156935.6796077611</v>
          </cell>
          <cell r="D54">
            <v>2524.0563747214169</v>
          </cell>
        </row>
        <row r="55">
          <cell r="A55" t="str">
            <v>E 56</v>
          </cell>
          <cell r="B55">
            <v>1200693.9773621943</v>
          </cell>
          <cell r="C55">
            <v>1156907.2694783767</v>
          </cell>
          <cell r="D55">
            <v>2519.9643090939949</v>
          </cell>
        </row>
        <row r="56">
          <cell r="A56" t="str">
            <v>E 57</v>
          </cell>
          <cell r="B56">
            <v>1200828.4679483431</v>
          </cell>
          <cell r="C56">
            <v>1156873.6610171979</v>
          </cell>
          <cell r="D56">
            <v>2512.7569087757802</v>
          </cell>
        </row>
        <row r="57">
          <cell r="A57" t="str">
            <v>E 58</v>
          </cell>
          <cell r="B57">
            <v>1200910.4893043702</v>
          </cell>
          <cell r="C57">
            <v>1156924.935768188</v>
          </cell>
          <cell r="D57">
            <v>2514.1640308735709</v>
          </cell>
        </row>
        <row r="58">
          <cell r="A58" t="str">
            <v>E 59</v>
          </cell>
          <cell r="B58">
            <v>1201009.0339333627</v>
          </cell>
          <cell r="C58">
            <v>1156969.0765534306</v>
          </cell>
          <cell r="D58">
            <v>2515.6719463501986</v>
          </cell>
        </row>
        <row r="59">
          <cell r="A59" t="str">
            <v>E 60</v>
          </cell>
          <cell r="B59">
            <v>1201158.8053361846</v>
          </cell>
          <cell r="C59">
            <v>1156997.7109470337</v>
          </cell>
          <cell r="D59">
            <v>2514.1149215443006</v>
          </cell>
        </row>
        <row r="60">
          <cell r="A60" t="str">
            <v>E 61</v>
          </cell>
          <cell r="B60">
            <v>1201236.5577927362</v>
          </cell>
          <cell r="C60">
            <v>1156974.4457112809</v>
          </cell>
          <cell r="D60">
            <v>2515.4459357619758</v>
          </cell>
        </row>
        <row r="61">
          <cell r="A61" t="str">
            <v>TANQUE</v>
          </cell>
          <cell r="B61">
            <v>1201223.0777387635</v>
          </cell>
          <cell r="C61">
            <v>1156997.6346046545</v>
          </cell>
          <cell r="D61">
            <v>2515.4459357619758</v>
          </cell>
        </row>
        <row r="62">
          <cell r="A62" t="str">
            <v>E 63</v>
          </cell>
          <cell r="B62">
            <v>1201329.7340078545</v>
          </cell>
          <cell r="C62">
            <v>1157002.9621789558</v>
          </cell>
          <cell r="D62">
            <v>2499.4530312399193</v>
          </cell>
        </row>
        <row r="63">
          <cell r="A63" t="str">
            <v>E 64</v>
          </cell>
          <cell r="B63">
            <v>1201410.1940114372</v>
          </cell>
          <cell r="C63">
            <v>1157056.6110600331</v>
          </cell>
          <cell r="D63">
            <v>2494.1111248591005</v>
          </cell>
        </row>
        <row r="64">
          <cell r="A64" t="str">
            <v>E 65</v>
          </cell>
          <cell r="B64">
            <v>1201456.7728091641</v>
          </cell>
          <cell r="C64">
            <v>1157077.2427571008</v>
          </cell>
          <cell r="D64">
            <v>2495.8069813297693</v>
          </cell>
        </row>
        <row r="65">
          <cell r="A65" t="str">
            <v>E 66</v>
          </cell>
          <cell r="B65">
            <v>1201524.1942204738</v>
          </cell>
          <cell r="C65">
            <v>1157073.8030849809</v>
          </cell>
          <cell r="D65">
            <v>2485.6643794112151</v>
          </cell>
        </row>
        <row r="66">
          <cell r="A66" t="str">
            <v>E 67</v>
          </cell>
          <cell r="B66">
            <v>1201624.6767403781</v>
          </cell>
          <cell r="C66">
            <v>1157090.9889045537</v>
          </cell>
          <cell r="D66">
            <v>2471.0331145625109</v>
          </cell>
        </row>
        <row r="67">
          <cell r="A67" t="str">
            <v>E 68</v>
          </cell>
          <cell r="B67">
            <v>1201740.8944677503</v>
          </cell>
          <cell r="C67">
            <v>1157104.4260477917</v>
          </cell>
          <cell r="D67">
            <v>2455.5748598036562</v>
          </cell>
        </row>
        <row r="68">
          <cell r="A68" t="str">
            <v>E 69</v>
          </cell>
          <cell r="B68">
            <v>1201767.9082942279</v>
          </cell>
          <cell r="C68">
            <v>1157084.5400441966</v>
          </cell>
          <cell r="D68">
            <v>2449.2413625378786</v>
          </cell>
        </row>
        <row r="69">
          <cell r="A69" t="str">
            <v>E 70</v>
          </cell>
          <cell r="B69">
            <v>1201801.3983906147</v>
          </cell>
          <cell r="C69">
            <v>1157064.4701631886</v>
          </cell>
          <cell r="D69">
            <v>2450.7290662171895</v>
          </cell>
        </row>
        <row r="70">
          <cell r="A70" t="str">
            <v>E 71</v>
          </cell>
          <cell r="B70">
            <v>1201844.8558655567</v>
          </cell>
          <cell r="C70">
            <v>1157068.5653501705</v>
          </cell>
          <cell r="D70">
            <v>2448.6374382848117</v>
          </cell>
        </row>
        <row r="71">
          <cell r="A71" t="str">
            <v>E 72</v>
          </cell>
          <cell r="B71">
            <v>1201883.660074306</v>
          </cell>
          <cell r="C71">
            <v>1157059.8402101472</v>
          </cell>
          <cell r="D71">
            <v>2444.4945160042294</v>
          </cell>
        </row>
        <row r="72">
          <cell r="A72" t="str">
            <v>E 73</v>
          </cell>
          <cell r="B72">
            <v>1202017.8484438281</v>
          </cell>
          <cell r="C72">
            <v>1157027.9613910771</v>
          </cell>
          <cell r="D72">
            <v>2441.2365798892761</v>
          </cell>
        </row>
        <row r="73">
          <cell r="A73" t="str">
            <v>E 74</v>
          </cell>
          <cell r="B73">
            <v>1202118.2784571757</v>
          </cell>
          <cell r="C73">
            <v>1157017.5288250018</v>
          </cell>
          <cell r="D73">
            <v>2426.7781364565503</v>
          </cell>
        </row>
        <row r="74">
          <cell r="A74" t="str">
            <v>E 75</v>
          </cell>
          <cell r="B74">
            <v>1202258.4071790825</v>
          </cell>
          <cell r="C74">
            <v>1156925.9378520846</v>
          </cell>
          <cell r="D74">
            <v>2410.3681708084036</v>
          </cell>
        </row>
        <row r="75">
          <cell r="A75" t="str">
            <v>E 76</v>
          </cell>
          <cell r="B75">
            <v>1202323.5447882202</v>
          </cell>
          <cell r="C75">
            <v>1156842.8871709555</v>
          </cell>
          <cell r="D75">
            <v>2394.0941138854596</v>
          </cell>
        </row>
        <row r="76">
          <cell r="A76" t="str">
            <v>E 77</v>
          </cell>
          <cell r="B76">
            <v>1202412.7836709954</v>
          </cell>
          <cell r="C76">
            <v>1156756.1692606518</v>
          </cell>
          <cell r="D76">
            <v>2391.2061802686144</v>
          </cell>
        </row>
        <row r="77">
          <cell r="A77" t="str">
            <v>E 78</v>
          </cell>
          <cell r="B77">
            <v>1202439.1360077332</v>
          </cell>
          <cell r="C77">
            <v>1156723.8421072371</v>
          </cell>
          <cell r="D77">
            <v>2385.4015255408476</v>
          </cell>
        </row>
        <row r="78">
          <cell r="A78" t="str">
            <v>E 79</v>
          </cell>
          <cell r="B78">
            <v>1202561.419794491</v>
          </cell>
          <cell r="C78">
            <v>1156615.9553988799</v>
          </cell>
          <cell r="D78">
            <v>2348.5846277771839</v>
          </cell>
        </row>
        <row r="79">
          <cell r="A79" t="str">
            <v>E80A</v>
          </cell>
          <cell r="B79">
            <v>1202619.8500000001</v>
          </cell>
          <cell r="C79">
            <v>1156534.6229999999</v>
          </cell>
          <cell r="D79">
            <v>2317.4856465617436</v>
          </cell>
        </row>
        <row r="80">
          <cell r="A80" t="str">
            <v>E127</v>
          </cell>
          <cell r="B80">
            <v>1202652.0113594693</v>
          </cell>
          <cell r="C80">
            <v>1156436.2368778361</v>
          </cell>
          <cell r="D80">
            <v>2304.5038364206489</v>
          </cell>
        </row>
        <row r="81">
          <cell r="A81" t="str">
            <v>E128</v>
          </cell>
          <cell r="B81">
            <v>1202651.7579246738</v>
          </cell>
          <cell r="C81">
            <v>1156405.6395445704</v>
          </cell>
          <cell r="D81">
            <v>2299.948682216856</v>
          </cell>
        </row>
        <row r="82">
          <cell r="A82" t="str">
            <v>E 81</v>
          </cell>
          <cell r="B82">
            <v>1202660.3728691745</v>
          </cell>
          <cell r="C82">
            <v>1156382.2248110771</v>
          </cell>
          <cell r="D82">
            <v>2298.3571462635655</v>
          </cell>
        </row>
        <row r="83">
          <cell r="A83" t="str">
            <v>E129</v>
          </cell>
          <cell r="B83">
            <v>1202682.5453559035</v>
          </cell>
          <cell r="C83">
            <v>1156346.1133751874</v>
          </cell>
          <cell r="D83">
            <v>2289.5045121793346</v>
          </cell>
        </row>
        <row r="84">
          <cell r="A84" t="str">
            <v>E130</v>
          </cell>
          <cell r="B84">
            <v>1202692.9902001237</v>
          </cell>
          <cell r="C84">
            <v>1156290.5403181058</v>
          </cell>
          <cell r="D84">
            <v>2274.0640717290662</v>
          </cell>
        </row>
        <row r="85">
          <cell r="A85" t="str">
            <v>E132</v>
          </cell>
          <cell r="B85">
            <v>1202714.5075197327</v>
          </cell>
          <cell r="C85">
            <v>1156215.6154882633</v>
          </cell>
          <cell r="D85">
            <v>2261.493430221587</v>
          </cell>
        </row>
        <row r="86">
          <cell r="A86" t="str">
            <v>E133</v>
          </cell>
          <cell r="B86">
            <v>1202762.5919691478</v>
          </cell>
          <cell r="C86">
            <v>1156146.0104082164</v>
          </cell>
          <cell r="D86">
            <v>2250.9637334111858</v>
          </cell>
        </row>
        <row r="87">
          <cell r="A87" t="str">
            <v>E134</v>
          </cell>
          <cell r="B87">
            <v>1202746.6763642642</v>
          </cell>
          <cell r="C87">
            <v>1156115.554587173</v>
          </cell>
          <cell r="D87">
            <v>2246.7461162573441</v>
          </cell>
        </row>
        <row r="88">
          <cell r="A88" t="str">
            <v>E135</v>
          </cell>
          <cell r="B88">
            <v>1202717.3957928275</v>
          </cell>
          <cell r="C88">
            <v>1156100.2693209024</v>
          </cell>
          <cell r="D88">
            <v>2245.3879312571803</v>
          </cell>
        </row>
        <row r="89">
          <cell r="A89" t="str">
            <v>E136</v>
          </cell>
          <cell r="B89">
            <v>1202659.2287504165</v>
          </cell>
          <cell r="C89">
            <v>1156054.4602618862</v>
          </cell>
          <cell r="D89">
            <v>2233.4576224904363</v>
          </cell>
        </row>
        <row r="90">
          <cell r="A90" t="str">
            <v>E137</v>
          </cell>
          <cell r="B90">
            <v>1202636.0846501845</v>
          </cell>
          <cell r="C90">
            <v>1156034.8870973312</v>
          </cell>
          <cell r="D90">
            <v>2233.0910943831077</v>
          </cell>
        </row>
        <row r="91">
          <cell r="A91" t="str">
            <v>E138</v>
          </cell>
          <cell r="B91">
            <v>1202588.0716337475</v>
          </cell>
          <cell r="C91">
            <v>1156019.8439053283</v>
          </cell>
          <cell r="D91">
            <v>2228.8689421967406</v>
          </cell>
        </row>
        <row r="92">
          <cell r="A92" t="str">
            <v>E139</v>
          </cell>
          <cell r="B92">
            <v>1202521.840837135</v>
          </cell>
          <cell r="C92">
            <v>1156025.6832849195</v>
          </cell>
          <cell r="D92">
            <v>2216.3543644555903</v>
          </cell>
        </row>
        <row r="93">
          <cell r="A93" t="str">
            <v>E140</v>
          </cell>
          <cell r="B93">
            <v>1202496.0903670695</v>
          </cell>
          <cell r="C93">
            <v>1156055.3485713762</v>
          </cell>
          <cell r="D93">
            <v>2210.7524898742217</v>
          </cell>
        </row>
        <row r="95">
          <cell r="A95">
            <v>86</v>
          </cell>
          <cell r="B95">
            <v>1201455.0879299478</v>
          </cell>
          <cell r="C95">
            <v>1157036.6709356536</v>
          </cell>
          <cell r="D95">
            <v>2496.7982274880205</v>
          </cell>
        </row>
        <row r="96">
          <cell r="A96">
            <v>87</v>
          </cell>
          <cell r="B96">
            <v>1201523.1753915499</v>
          </cell>
          <cell r="C96">
            <v>1157064.8609382799</v>
          </cell>
          <cell r="D96">
            <v>2485.6643794112151</v>
          </cell>
        </row>
        <row r="97">
          <cell r="A97">
            <v>88</v>
          </cell>
          <cell r="B97">
            <v>1201537.936856657</v>
          </cell>
          <cell r="C97">
            <v>1157066.1330742217</v>
          </cell>
          <cell r="D97">
            <v>2483.6174969903886</v>
          </cell>
        </row>
        <row r="98">
          <cell r="A98">
            <v>203</v>
          </cell>
          <cell r="B98">
            <v>1201685.6526446501</v>
          </cell>
          <cell r="C98">
            <v>1157211.9267090939</v>
          </cell>
          <cell r="D98">
            <v>2285.0005209954352</v>
          </cell>
        </row>
        <row r="99">
          <cell r="A99">
            <v>210</v>
          </cell>
          <cell r="B99">
            <v>1201731.9890232733</v>
          </cell>
          <cell r="C99">
            <v>1156919.782756869</v>
          </cell>
          <cell r="D99">
            <v>2299.6747515096022</v>
          </cell>
        </row>
        <row r="100">
          <cell r="A100">
            <v>209</v>
          </cell>
          <cell r="B100">
            <v>1201732.1412336736</v>
          </cell>
          <cell r="C100">
            <v>1156891.6409350443</v>
          </cell>
          <cell r="D100">
            <v>2299.5581673037705</v>
          </cell>
        </row>
        <row r="101">
          <cell r="A101">
            <v>211</v>
          </cell>
          <cell r="B101">
            <v>1201696.8220173253</v>
          </cell>
          <cell r="C101">
            <v>1156883.2854818371</v>
          </cell>
          <cell r="D101">
            <v>2300.9440968076619</v>
          </cell>
        </row>
        <row r="102">
          <cell r="A102">
            <v>212</v>
          </cell>
          <cell r="B102">
            <v>1201644.879379109</v>
          </cell>
          <cell r="C102">
            <v>1156797.1207006231</v>
          </cell>
          <cell r="D102">
            <v>2324.635327445556</v>
          </cell>
        </row>
        <row r="103">
          <cell r="A103">
            <v>208</v>
          </cell>
          <cell r="B103">
            <v>1201768.6759431229</v>
          </cell>
          <cell r="C103">
            <v>1156905.4145019932</v>
          </cell>
          <cell r="D103">
            <v>2293.8486182029364</v>
          </cell>
        </row>
        <row r="104">
          <cell r="A104">
            <v>207</v>
          </cell>
          <cell r="B104">
            <v>1201775.5443879138</v>
          </cell>
          <cell r="C104">
            <v>1156872.0317861168</v>
          </cell>
          <cell r="D104">
            <v>2286.3429947724708</v>
          </cell>
        </row>
        <row r="105">
          <cell r="A105">
            <v>206</v>
          </cell>
          <cell r="B105">
            <v>1201813.3719176103</v>
          </cell>
          <cell r="C105">
            <v>1156899.1934615038</v>
          </cell>
          <cell r="D105">
            <v>2278.5404555024388</v>
          </cell>
        </row>
        <row r="106">
          <cell r="A106">
            <v>204</v>
          </cell>
          <cell r="B106">
            <v>1201941.9871835229</v>
          </cell>
          <cell r="C106">
            <v>1156865.0948092754</v>
          </cell>
          <cell r="D106">
            <v>2276.1961727152543</v>
          </cell>
        </row>
        <row r="107">
          <cell r="A107">
            <v>213</v>
          </cell>
          <cell r="B107">
            <v>1201869.8376666289</v>
          </cell>
          <cell r="C107">
            <v>1157106.049477889</v>
          </cell>
          <cell r="D107">
            <v>2275.5070727189368</v>
          </cell>
        </row>
        <row r="108">
          <cell r="A108">
            <v>98</v>
          </cell>
          <cell r="B108">
            <v>1201880.301002478</v>
          </cell>
          <cell r="C108">
            <v>1157164.7829104403</v>
          </cell>
          <cell r="D108">
            <v>2443.8836542119552</v>
          </cell>
        </row>
        <row r="109">
          <cell r="A109">
            <v>97</v>
          </cell>
          <cell r="B109">
            <v>1201926.219174315</v>
          </cell>
          <cell r="C109">
            <v>1157138.7160612997</v>
          </cell>
          <cell r="D109">
            <v>2438.6866082614633</v>
          </cell>
        </row>
        <row r="110">
          <cell r="A110">
            <v>102</v>
          </cell>
          <cell r="B110">
            <v>1202012.7157914918</v>
          </cell>
          <cell r="C110">
            <v>1157043.1106470148</v>
          </cell>
          <cell r="D110">
            <v>2441.5158183922726</v>
          </cell>
        </row>
        <row r="111">
          <cell r="A111">
            <v>111</v>
          </cell>
          <cell r="B111">
            <v>1202122.6511351035</v>
          </cell>
          <cell r="C111">
            <v>1157003.589803281</v>
          </cell>
          <cell r="D111">
            <v>2422.0601476578627</v>
          </cell>
        </row>
        <row r="112">
          <cell r="A112">
            <v>110</v>
          </cell>
          <cell r="B112">
            <v>1202099.8613786928</v>
          </cell>
          <cell r="C112">
            <v>1156952.8751686553</v>
          </cell>
          <cell r="D112">
            <v>2412.8423350354415</v>
          </cell>
        </row>
        <row r="113">
          <cell r="A113">
            <v>198</v>
          </cell>
          <cell r="B113">
            <v>1202127.5307931774</v>
          </cell>
          <cell r="C113">
            <v>1156989.4638352133</v>
          </cell>
          <cell r="D113">
            <v>2446.9349488347002</v>
          </cell>
        </row>
        <row r="114">
          <cell r="A114">
            <v>103</v>
          </cell>
          <cell r="B114">
            <v>1202046.1714988863</v>
          </cell>
          <cell r="C114">
            <v>1156927.3113119854</v>
          </cell>
          <cell r="D114">
            <v>2416.7726468244286</v>
          </cell>
        </row>
        <row r="115">
          <cell r="A115" t="str">
            <v>E 85</v>
          </cell>
          <cell r="B115">
            <v>1202129.6661161201</v>
          </cell>
          <cell r="C115">
            <v>1156773.5679469011</v>
          </cell>
          <cell r="D115">
            <v>2290.6997682413576</v>
          </cell>
        </row>
        <row r="116">
          <cell r="A116">
            <v>196</v>
          </cell>
          <cell r="B116">
            <v>1202131.5636169766</v>
          </cell>
          <cell r="C116">
            <v>1156756.7835835852</v>
          </cell>
          <cell r="D116">
            <v>2288.7802270003872</v>
          </cell>
        </row>
        <row r="117">
          <cell r="A117">
            <v>175</v>
          </cell>
          <cell r="B117">
            <v>1202163.2689256617</v>
          </cell>
          <cell r="C117">
            <v>1156656.2602897964</v>
          </cell>
          <cell r="D117">
            <v>2314.315745111292</v>
          </cell>
        </row>
        <row r="118">
          <cell r="A118">
            <v>174</v>
          </cell>
          <cell r="B118">
            <v>1202203.7581261904</v>
          </cell>
          <cell r="C118">
            <v>1156587.1730688394</v>
          </cell>
          <cell r="D118">
            <v>2275.5147868012282</v>
          </cell>
        </row>
        <row r="119">
          <cell r="A119">
            <v>195</v>
          </cell>
          <cell r="B119">
            <v>1202078.1260710056</v>
          </cell>
          <cell r="C119">
            <v>1156782.8724234786</v>
          </cell>
          <cell r="D119">
            <v>2294.3467485281685</v>
          </cell>
        </row>
        <row r="120">
          <cell r="A120">
            <v>214</v>
          </cell>
          <cell r="B120">
            <v>1201981.0391769647</v>
          </cell>
          <cell r="C120">
            <v>1156594.8631563371</v>
          </cell>
          <cell r="D120">
            <v>2278.8350044491981</v>
          </cell>
        </row>
        <row r="121">
          <cell r="A121">
            <v>215</v>
          </cell>
          <cell r="B121">
            <v>1201969.1453609725</v>
          </cell>
          <cell r="C121">
            <v>1156604.9545125209</v>
          </cell>
          <cell r="D121">
            <v>2280.1049832927347</v>
          </cell>
        </row>
        <row r="122">
          <cell r="A122">
            <v>217</v>
          </cell>
          <cell r="B122">
            <v>1202059.2205305959</v>
          </cell>
          <cell r="C122">
            <v>1156466.063076251</v>
          </cell>
          <cell r="D122">
            <v>2226.3891398435376</v>
          </cell>
        </row>
        <row r="123">
          <cell r="A123">
            <v>216</v>
          </cell>
          <cell r="B123">
            <v>1202097.552268977</v>
          </cell>
          <cell r="C123">
            <v>1156485.485916021</v>
          </cell>
          <cell r="D123">
            <v>2236.596480133549</v>
          </cell>
        </row>
        <row r="124">
          <cell r="A124">
            <v>173</v>
          </cell>
          <cell r="B124">
            <v>1202131.554245628</v>
          </cell>
          <cell r="C124">
            <v>1156489.0712794461</v>
          </cell>
          <cell r="D124">
            <v>2236.1450457111705</v>
          </cell>
        </row>
        <row r="125">
          <cell r="A125">
            <v>172</v>
          </cell>
          <cell r="B125">
            <v>1202135.2984421197</v>
          </cell>
          <cell r="C125">
            <v>1156460.7146553106</v>
          </cell>
          <cell r="D125">
            <v>2223.1573230202498</v>
          </cell>
        </row>
        <row r="126">
          <cell r="A126">
            <v>194</v>
          </cell>
          <cell r="B126">
            <v>1202241.2377753661</v>
          </cell>
          <cell r="C126">
            <v>1156794.5307767421</v>
          </cell>
          <cell r="D126">
            <v>2264.3476434376962</v>
          </cell>
        </row>
        <row r="127">
          <cell r="A127">
            <v>119</v>
          </cell>
          <cell r="B127">
            <v>1202388.0165418454</v>
          </cell>
          <cell r="C127">
            <v>1156759.0276145977</v>
          </cell>
          <cell r="D127">
            <v>2389.8977813625406</v>
          </cell>
        </row>
        <row r="128">
          <cell r="A128">
            <v>188</v>
          </cell>
          <cell r="B128">
            <v>1202594.9376269158</v>
          </cell>
          <cell r="C128">
            <v>1156868.8355860095</v>
          </cell>
          <cell r="D128">
            <v>2191.296842593953</v>
          </cell>
        </row>
        <row r="129">
          <cell r="A129">
            <v>192</v>
          </cell>
          <cell r="B129">
            <v>1202439.3365694527</v>
          </cell>
          <cell r="C129">
            <v>1156698.4049070573</v>
          </cell>
          <cell r="D129">
            <v>2245.6351523255098</v>
          </cell>
        </row>
        <row r="130">
          <cell r="A130">
            <v>121</v>
          </cell>
          <cell r="B130">
            <v>1202461.1643546901</v>
          </cell>
          <cell r="C130">
            <v>1156723.726766028</v>
          </cell>
          <cell r="D130">
            <v>2376.7827218537127</v>
          </cell>
        </row>
        <row r="131">
          <cell r="A131">
            <v>123</v>
          </cell>
          <cell r="B131">
            <v>1202584.6303333684</v>
          </cell>
          <cell r="C131">
            <v>1156567.0741175357</v>
          </cell>
          <cell r="D131">
            <v>2341.5960743041096</v>
          </cell>
        </row>
        <row r="132">
          <cell r="A132">
            <v>124</v>
          </cell>
          <cell r="B132">
            <v>1202609.95239242</v>
          </cell>
          <cell r="C132">
            <v>1156584.7780849321</v>
          </cell>
          <cell r="D132">
            <v>2344.3031606500217</v>
          </cell>
        </row>
        <row r="133">
          <cell r="A133">
            <v>189</v>
          </cell>
          <cell r="B133">
            <v>1202637.4660466511</v>
          </cell>
          <cell r="C133">
            <v>1156564.8221817221</v>
          </cell>
          <cell r="D133">
            <v>2183.5923612605579</v>
          </cell>
        </row>
        <row r="134">
          <cell r="A134">
            <v>187</v>
          </cell>
          <cell r="B134">
            <v>1202737.3963703469</v>
          </cell>
          <cell r="C134">
            <v>1156668.0987138147</v>
          </cell>
          <cell r="D134">
            <v>2160.2442161428503</v>
          </cell>
        </row>
        <row r="135">
          <cell r="A135">
            <v>153</v>
          </cell>
          <cell r="B135">
            <v>1202440.9525142992</v>
          </cell>
          <cell r="C135">
            <v>1156388.864823434</v>
          </cell>
          <cell r="D135">
            <v>2252.4968616775254</v>
          </cell>
        </row>
        <row r="136">
          <cell r="A136">
            <v>154</v>
          </cell>
          <cell r="B136">
            <v>1202397.9108938405</v>
          </cell>
          <cell r="C136">
            <v>1156473.538144089</v>
          </cell>
          <cell r="D136">
            <v>2289.6240129170733</v>
          </cell>
        </row>
        <row r="137">
          <cell r="A137">
            <v>152</v>
          </cell>
          <cell r="B137">
            <v>1202434.6651877488</v>
          </cell>
          <cell r="C137">
            <v>1156372.7648563781</v>
          </cell>
          <cell r="D137">
            <v>2250.0645805568979</v>
          </cell>
        </row>
        <row r="138">
          <cell r="A138">
            <v>150</v>
          </cell>
          <cell r="B138">
            <v>1202491.3282123257</v>
          </cell>
          <cell r="C138">
            <v>1156283.3111161536</v>
          </cell>
          <cell r="D138">
            <v>2217.8971403759965</v>
          </cell>
        </row>
        <row r="139">
          <cell r="A139">
            <v>151</v>
          </cell>
          <cell r="B139">
            <v>1202426.6569870608</v>
          </cell>
          <cell r="C139">
            <v>1156286.1325945714</v>
          </cell>
          <cell r="D139">
            <v>2214.7849141832812</v>
          </cell>
        </row>
        <row r="140">
          <cell r="A140">
            <v>123</v>
          </cell>
          <cell r="B140">
            <v>1202584.6303333684</v>
          </cell>
          <cell r="C140">
            <v>1156567.0741175357</v>
          </cell>
          <cell r="D140">
            <v>2341.5960743041096</v>
          </cell>
        </row>
        <row r="141">
          <cell r="A141">
            <v>141</v>
          </cell>
          <cell r="B141">
            <v>1202708.0421958403</v>
          </cell>
          <cell r="C141">
            <v>1156351.0704712609</v>
          </cell>
          <cell r="D141">
            <v>2292.5726838128135</v>
          </cell>
        </row>
        <row r="142">
          <cell r="A142">
            <v>142</v>
          </cell>
          <cell r="B142">
            <v>1202710.6934242232</v>
          </cell>
          <cell r="C142">
            <v>1156330.6294050338</v>
          </cell>
          <cell r="D142">
            <v>2286.74870903786</v>
          </cell>
        </row>
        <row r="143">
          <cell r="A143">
            <v>178</v>
          </cell>
          <cell r="B143">
            <v>1202849.6742635116</v>
          </cell>
          <cell r="C143">
            <v>1156460.8551465403</v>
          </cell>
          <cell r="D143">
            <v>2176.1187983219384</v>
          </cell>
        </row>
        <row r="144">
          <cell r="A144">
            <v>184</v>
          </cell>
          <cell r="B144">
            <v>1202978.5262766099</v>
          </cell>
          <cell r="C144">
            <v>1156331.2179200363</v>
          </cell>
          <cell r="D144">
            <v>2146.2031668300906</v>
          </cell>
        </row>
        <row r="145">
          <cell r="A145" t="str">
            <v>E 83</v>
          </cell>
          <cell r="B145">
            <v>1202867.3980875504</v>
          </cell>
          <cell r="C145">
            <v>1156133.5941127921</v>
          </cell>
          <cell r="D145">
            <v>2173.6400180831474</v>
          </cell>
        </row>
        <row r="146">
          <cell r="A146">
            <v>177</v>
          </cell>
          <cell r="B146">
            <v>1202872.7026697353</v>
          </cell>
          <cell r="C146">
            <v>1156119.5682836876</v>
          </cell>
          <cell r="D146">
            <v>2173.2691734057908</v>
          </cell>
        </row>
        <row r="147">
          <cell r="A147">
            <v>191</v>
          </cell>
          <cell r="B147">
            <v>1203034.5219990935</v>
          </cell>
          <cell r="C147">
            <v>1156069.4412537562</v>
          </cell>
          <cell r="D147">
            <v>2154.8248946949698</v>
          </cell>
        </row>
        <row r="148">
          <cell r="A148">
            <v>143</v>
          </cell>
          <cell r="B148">
            <v>1202761.9713364933</v>
          </cell>
          <cell r="C148">
            <v>1156068.294465614</v>
          </cell>
          <cell r="D148">
            <v>2236.0102968170886</v>
          </cell>
        </row>
        <row r="149">
          <cell r="A149">
            <v>144</v>
          </cell>
          <cell r="B149">
            <v>1202627.7704915146</v>
          </cell>
          <cell r="C149">
            <v>1156042.6006887215</v>
          </cell>
          <cell r="D149">
            <v>2233.5810790384521</v>
          </cell>
        </row>
        <row r="150">
          <cell r="A150">
            <v>146</v>
          </cell>
          <cell r="B150">
            <v>1202543.9178892551</v>
          </cell>
          <cell r="C150">
            <v>1156040.1405551075</v>
          </cell>
          <cell r="D150">
            <v>2219.3469604026532</v>
          </cell>
        </row>
        <row r="151">
          <cell r="A151">
            <v>148</v>
          </cell>
          <cell r="B151">
            <v>1202456.4573171213</v>
          </cell>
          <cell r="C151">
            <v>1155853.3072624032</v>
          </cell>
          <cell r="D151">
            <v>2185.6007928479039</v>
          </cell>
        </row>
        <row r="152">
          <cell r="A152">
            <v>147</v>
          </cell>
          <cell r="B152">
            <v>1202508.9734029269</v>
          </cell>
          <cell r="C152">
            <v>1156080.3258842411</v>
          </cell>
          <cell r="D152">
            <v>2208.2824483998024</v>
          </cell>
        </row>
        <row r="153">
          <cell r="A153">
            <v>149</v>
          </cell>
          <cell r="B153">
            <v>1202363.1991052094</v>
          </cell>
          <cell r="C153">
            <v>1156085.7417984491</v>
          </cell>
          <cell r="D153">
            <v>2168.0122969830531</v>
          </cell>
        </row>
        <row r="154">
          <cell r="A154" t="str">
            <v>E 82</v>
          </cell>
          <cell r="B154">
            <v>1202287.3742291403</v>
          </cell>
          <cell r="C154">
            <v>1156276.55963637</v>
          </cell>
          <cell r="D154">
            <v>2201.8422485176143</v>
          </cell>
        </row>
        <row r="155">
          <cell r="A155">
            <v>155</v>
          </cell>
          <cell r="B155">
            <v>1202259.7451152729</v>
          </cell>
          <cell r="C155">
            <v>1156239.1983077466</v>
          </cell>
          <cell r="D155">
            <v>2189.8104909404833</v>
          </cell>
        </row>
        <row r="156">
          <cell r="A156">
            <v>171</v>
          </cell>
          <cell r="B156">
            <v>1202133.5750349495</v>
          </cell>
          <cell r="C156">
            <v>1156319.8872022713</v>
          </cell>
          <cell r="D156">
            <v>2171.9920827003593</v>
          </cell>
        </row>
        <row r="157">
          <cell r="A157">
            <v>170</v>
          </cell>
          <cell r="B157">
            <v>1202049.7154983932</v>
          </cell>
          <cell r="C157">
            <v>1156310.1013995111</v>
          </cell>
          <cell r="D157">
            <v>2158.873111628614</v>
          </cell>
        </row>
        <row r="158">
          <cell r="A158">
            <v>156</v>
          </cell>
          <cell r="B158">
            <v>1202038.5740666685</v>
          </cell>
          <cell r="C158">
            <v>1156228.7233294747</v>
          </cell>
          <cell r="D158">
            <v>2121.634833669566</v>
          </cell>
        </row>
        <row r="159">
          <cell r="A159">
            <v>158</v>
          </cell>
          <cell r="B159">
            <v>1202083.7649139848</v>
          </cell>
          <cell r="C159">
            <v>1156114.8913786726</v>
          </cell>
          <cell r="D159">
            <v>2176.2891893089845</v>
          </cell>
        </row>
      </sheetData>
      <sheetData sheetId="11"/>
      <sheetData sheetId="12"/>
      <sheetData sheetId="13"/>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Hoja1"/>
      <sheetName val="Design"/>
      <sheetName val="Design (3)"/>
      <sheetName val="Resumen"/>
      <sheetName val="AREAS"/>
      <sheetName val="AREAS (2)"/>
      <sheetName val="Base de Diseño"/>
      <sheetName val="Design_(3)"/>
      <sheetName val="AREAS_(2)"/>
      <sheetName val="Base_de_Diseño"/>
      <sheetName val="Design_(3)2"/>
      <sheetName val="AREAS_(2)2"/>
      <sheetName val="Base_de_Diseño2"/>
      <sheetName val="Design_(3)1"/>
      <sheetName val="AREAS_(2)1"/>
      <sheetName val="Base_de_Diseño1"/>
      <sheetName val="ENE"/>
      <sheetName val="FEB"/>
      <sheetName val="MAR"/>
      <sheetName val="Seguimiento"/>
      <sheetName val="Resumen metas"/>
      <sheetName val="Brecha EPM"/>
    </sheetNames>
    <sheetDataSet>
      <sheetData sheetId="0" refreshError="1"/>
      <sheetData sheetId="1" refreshError="1"/>
      <sheetData sheetId="2" refreshError="1">
        <row r="24">
          <cell r="A24">
            <v>41</v>
          </cell>
          <cell r="B24" t="str">
            <v>C23</v>
          </cell>
          <cell r="C24" t="str">
            <v>C24</v>
          </cell>
          <cell r="G24">
            <v>0</v>
          </cell>
          <cell r="J24">
            <v>0</v>
          </cell>
          <cell r="K24">
            <v>0</v>
          </cell>
          <cell r="L24">
            <v>0</v>
          </cell>
          <cell r="M24">
            <v>0</v>
          </cell>
          <cell r="N24">
            <v>0</v>
          </cell>
          <cell r="O24">
            <v>0</v>
          </cell>
          <cell r="P24">
            <v>0</v>
          </cell>
          <cell r="Q24">
            <v>0.14000000000000001</v>
          </cell>
          <cell r="S24">
            <v>0.14000000000000001</v>
          </cell>
          <cell r="T24">
            <v>98</v>
          </cell>
          <cell r="U24">
            <v>55</v>
          </cell>
          <cell r="V24">
            <v>0.68799999999999994</v>
          </cell>
          <cell r="X24">
            <v>0</v>
          </cell>
          <cell r="Y24">
            <v>0</v>
          </cell>
          <cell r="AA24">
            <v>0</v>
          </cell>
          <cell r="AB24">
            <v>0</v>
          </cell>
          <cell r="AC24">
            <v>0.58479999999999999</v>
          </cell>
          <cell r="AD24">
            <v>8.1872E-2</v>
          </cell>
          <cell r="AE24">
            <v>0.36391863839017491</v>
          </cell>
          <cell r="AF24">
            <v>0.39191863839017493</v>
          </cell>
          <cell r="AG24">
            <v>0.40591863839017495</v>
          </cell>
          <cell r="AH24">
            <v>1.5</v>
          </cell>
          <cell r="AI24">
            <v>34.4</v>
          </cell>
          <cell r="AJ24">
            <v>2.73</v>
          </cell>
          <cell r="AK24">
            <v>8</v>
          </cell>
          <cell r="AL24">
            <v>0.2</v>
          </cell>
          <cell r="AM24">
            <v>1.4E-2</v>
          </cell>
          <cell r="AN24">
            <v>2.6416015625000004E-2</v>
          </cell>
          <cell r="AO24">
            <v>3.125E-2</v>
          </cell>
          <cell r="AP24">
            <v>0.132080078125</v>
          </cell>
          <cell r="AQ24">
            <v>0.61072897398997683</v>
          </cell>
          <cell r="AR24">
            <v>1.4466834904916968</v>
          </cell>
          <cell r="AS24">
            <v>0.28711075111550549</v>
          </cell>
          <cell r="AT24">
            <v>1.901069723093016E-2</v>
          </cell>
          <cell r="AU24">
            <v>4.5426712855930168E-2</v>
          </cell>
          <cell r="AV24">
            <v>1.6044969145610353</v>
          </cell>
          <cell r="AW24">
            <v>50.406757194924396</v>
          </cell>
          <cell r="AX24">
            <v>2.9757915078715665E-2</v>
          </cell>
          <cell r="AY24">
            <v>63.606269545937934</v>
          </cell>
          <cell r="AZ24" t="b">
            <v>0</v>
          </cell>
          <cell r="BA24">
            <v>0</v>
          </cell>
          <cell r="BB24">
            <v>1E-3</v>
          </cell>
          <cell r="BC24">
            <v>0</v>
          </cell>
          <cell r="BD24">
            <v>0</v>
          </cell>
          <cell r="BE24">
            <v>1E-3</v>
          </cell>
          <cell r="BF24">
            <v>0</v>
          </cell>
          <cell r="BG24">
            <v>2.6748963180841235E-2</v>
          </cell>
          <cell r="BH24">
            <v>5.9999999999999991</v>
          </cell>
          <cell r="BI24">
            <v>1.2</v>
          </cell>
          <cell r="BJ24">
            <v>2.3094556883468089E-2</v>
          </cell>
          <cell r="BK24">
            <v>5.4344556883468093E-2</v>
          </cell>
          <cell r="BL24">
            <v>7.4482604539801915E-6</v>
          </cell>
          <cell r="BM24">
            <v>6.5222406172706485E-2</v>
          </cell>
          <cell r="BN24">
            <v>0</v>
          </cell>
          <cell r="BO24">
            <v>701.46299999999997</v>
          </cell>
          <cell r="BP24">
            <v>700.52299999999991</v>
          </cell>
          <cell r="BQ24">
            <v>701.66300000000001</v>
          </cell>
          <cell r="BR24">
            <v>700.72299999999996</v>
          </cell>
          <cell r="BS24">
            <v>702.86300000000006</v>
          </cell>
          <cell r="BT24">
            <v>701.923</v>
          </cell>
          <cell r="BU24" t="b">
            <v>0</v>
          </cell>
          <cell r="BV24">
            <v>1.2000000000000455</v>
          </cell>
          <cell r="BW24">
            <v>1.2000000000000455</v>
          </cell>
          <cell r="BX24">
            <v>1.4000000000000454</v>
          </cell>
          <cell r="BY24">
            <v>200</v>
          </cell>
          <cell r="BZ24">
            <v>0.65</v>
          </cell>
          <cell r="CA24">
            <v>0.25</v>
          </cell>
          <cell r="CB24">
            <v>1.2000000000000455</v>
          </cell>
          <cell r="CC24">
            <v>1.517237881576035</v>
          </cell>
          <cell r="CD24">
            <v>1346.1693104283372</v>
          </cell>
          <cell r="CE24">
            <v>7.2123844739336085E-2</v>
          </cell>
          <cell r="CF24">
            <v>595.02171909952267</v>
          </cell>
          <cell r="CG24">
            <v>1941.1910295278599</v>
          </cell>
          <cell r="CH24">
            <v>1.5</v>
          </cell>
          <cell r="CI24">
            <v>2243</v>
          </cell>
          <cell r="CJ24">
            <v>1.2981660919713731</v>
          </cell>
          <cell r="CK24">
            <v>1.5</v>
          </cell>
          <cell r="CL24">
            <v>1</v>
          </cell>
          <cell r="CM24">
            <v>2</v>
          </cell>
        </row>
        <row r="25">
          <cell r="A25">
            <v>42</v>
          </cell>
          <cell r="B25" t="str">
            <v>C24</v>
          </cell>
          <cell r="C25" t="str">
            <v>C25</v>
          </cell>
          <cell r="F25">
            <v>0</v>
          </cell>
          <cell r="G25">
            <v>0</v>
          </cell>
          <cell r="J25">
            <v>0</v>
          </cell>
          <cell r="K25">
            <v>0</v>
          </cell>
          <cell r="L25">
            <v>0</v>
          </cell>
          <cell r="M25">
            <v>0</v>
          </cell>
          <cell r="N25">
            <v>0</v>
          </cell>
          <cell r="O25">
            <v>0</v>
          </cell>
          <cell r="P25">
            <v>0</v>
          </cell>
          <cell r="Q25">
            <v>0.06</v>
          </cell>
          <cell r="R25">
            <v>2.29</v>
          </cell>
          <cell r="S25">
            <v>2.4900000000000002</v>
          </cell>
          <cell r="T25">
            <v>98</v>
          </cell>
          <cell r="U25">
            <v>976</v>
          </cell>
          <cell r="V25">
            <v>0.68799999999999994</v>
          </cell>
          <cell r="X25">
            <v>0</v>
          </cell>
          <cell r="Y25">
            <v>0</v>
          </cell>
          <cell r="AA25">
            <v>0</v>
          </cell>
          <cell r="AB25">
            <v>0</v>
          </cell>
          <cell r="AC25">
            <v>0.58479999999999999</v>
          </cell>
          <cell r="AD25">
            <v>1.4561519999999999</v>
          </cell>
          <cell r="AE25">
            <v>5.2413768138950738</v>
          </cell>
          <cell r="AF25">
            <v>5.739376813895074</v>
          </cell>
          <cell r="AG25">
            <v>5.9883768138950737</v>
          </cell>
          <cell r="AH25">
            <v>5.9883768138950737</v>
          </cell>
          <cell r="AI25">
            <v>21.41</v>
          </cell>
          <cell r="AJ25">
            <v>12.42</v>
          </cell>
          <cell r="AK25">
            <v>8</v>
          </cell>
          <cell r="AL25">
            <v>0.2</v>
          </cell>
          <cell r="AM25">
            <v>1.4E-2</v>
          </cell>
          <cell r="AN25">
            <v>3.604583740234376E-2</v>
          </cell>
          <cell r="AO25">
            <v>6.5625000000000003E-2</v>
          </cell>
          <cell r="AP25">
            <v>0.18022918701171878</v>
          </cell>
          <cell r="AQ25">
            <v>1.5544337415645531</v>
          </cell>
          <cell r="AR25">
            <v>3.1326009684718326</v>
          </cell>
          <cell r="AS25">
            <v>1.6910176312454894</v>
          </cell>
          <cell r="AT25">
            <v>0.12315312216688967</v>
          </cell>
          <cell r="AU25">
            <v>0.15919895956923344</v>
          </cell>
          <cell r="AV25">
            <v>3.4223022332959703</v>
          </cell>
          <cell r="AW25">
            <v>107.51479554486565</v>
          </cell>
          <cell r="AX25">
            <v>5.569816492276302E-2</v>
          </cell>
          <cell r="AY25">
            <v>110.01375000885056</v>
          </cell>
          <cell r="AZ25" t="str">
            <v>46°24'27''</v>
          </cell>
          <cell r="BA25">
            <v>6.9982626934023706</v>
          </cell>
          <cell r="BB25">
            <v>0.114</v>
          </cell>
          <cell r="BC25">
            <v>0.01</v>
          </cell>
          <cell r="BD25">
            <v>2.4E-2</v>
          </cell>
          <cell r="BE25">
            <v>0.14799999999999999</v>
          </cell>
          <cell r="BF25">
            <v>0.14799999999999999</v>
          </cell>
          <cell r="BG25">
            <v>0</v>
          </cell>
          <cell r="BH25">
            <v>0</v>
          </cell>
          <cell r="BI25">
            <v>0</v>
          </cell>
          <cell r="BJ25">
            <v>0</v>
          </cell>
          <cell r="BK25">
            <v>0</v>
          </cell>
          <cell r="BL25">
            <v>0</v>
          </cell>
          <cell r="BM25">
            <v>0</v>
          </cell>
          <cell r="BN25">
            <v>0.15</v>
          </cell>
          <cell r="BO25">
            <v>700.43299999999988</v>
          </cell>
          <cell r="BP25">
            <v>697.77299999999991</v>
          </cell>
          <cell r="BQ25">
            <v>700.63299999999992</v>
          </cell>
          <cell r="BR25">
            <v>697.97299999999996</v>
          </cell>
          <cell r="BS25">
            <v>701.923</v>
          </cell>
          <cell r="BT25">
            <v>699.173</v>
          </cell>
          <cell r="BU25">
            <v>0</v>
          </cell>
          <cell r="BV25">
            <v>1.2900000000000773</v>
          </cell>
          <cell r="BW25">
            <v>1.2000000000000455</v>
          </cell>
          <cell r="BX25">
            <v>1.4900000000000773</v>
          </cell>
          <cell r="BY25">
            <v>200</v>
          </cell>
          <cell r="BZ25">
            <v>0.65</v>
          </cell>
          <cell r="CA25">
            <v>0.25</v>
          </cell>
          <cell r="CB25">
            <v>1.2450000000000614</v>
          </cell>
          <cell r="CC25">
            <v>1.5630104899036985</v>
          </cell>
          <cell r="CD25">
            <v>1386.7810571670566</v>
          </cell>
          <cell r="CE25">
            <v>6.7611691465736201E-2</v>
          </cell>
          <cell r="CF25">
            <v>557.7964545923237</v>
          </cell>
          <cell r="CG25">
            <v>1944.5775117593803</v>
          </cell>
          <cell r="CH25">
            <v>1.5</v>
          </cell>
          <cell r="CI25">
            <v>2243</v>
          </cell>
          <cell r="CJ25">
            <v>1.3004307925274501</v>
          </cell>
          <cell r="CK25">
            <v>1.5</v>
          </cell>
          <cell r="CL25">
            <v>1</v>
          </cell>
          <cell r="CM25">
            <v>2</v>
          </cell>
        </row>
        <row r="26">
          <cell r="A26">
            <v>43</v>
          </cell>
          <cell r="B26" t="str">
            <v>C25</v>
          </cell>
          <cell r="C26" t="str">
            <v>C26</v>
          </cell>
          <cell r="F26">
            <v>0</v>
          </cell>
          <cell r="G26">
            <v>0</v>
          </cell>
          <cell r="J26">
            <v>0</v>
          </cell>
          <cell r="K26">
            <v>0</v>
          </cell>
          <cell r="L26">
            <v>0</v>
          </cell>
          <cell r="M26">
            <v>0</v>
          </cell>
          <cell r="N26">
            <v>0</v>
          </cell>
          <cell r="O26">
            <v>0</v>
          </cell>
          <cell r="P26">
            <v>0</v>
          </cell>
          <cell r="S26">
            <v>2.4900000000000002</v>
          </cell>
          <cell r="T26">
            <v>98</v>
          </cell>
          <cell r="U26">
            <v>976</v>
          </cell>
          <cell r="V26">
            <v>0.68799999999999994</v>
          </cell>
          <cell r="X26">
            <v>0</v>
          </cell>
          <cell r="Y26">
            <v>0</v>
          </cell>
          <cell r="AA26">
            <v>0</v>
          </cell>
          <cell r="AB26">
            <v>0</v>
          </cell>
          <cell r="AC26">
            <v>0.58479999999999999</v>
          </cell>
          <cell r="AD26">
            <v>1.4561519999999999</v>
          </cell>
          <cell r="AE26">
            <v>5.2413768138950738</v>
          </cell>
          <cell r="AF26">
            <v>5.739376813895074</v>
          </cell>
          <cell r="AG26">
            <v>5.9883768138950737</v>
          </cell>
          <cell r="AH26">
            <v>5.9883768138950737</v>
          </cell>
          <cell r="AI26">
            <v>35.950000000000003</v>
          </cell>
          <cell r="AJ26">
            <v>15.24</v>
          </cell>
          <cell r="AK26">
            <v>8</v>
          </cell>
          <cell r="AL26">
            <v>0.2</v>
          </cell>
          <cell r="AM26">
            <v>1.4E-2</v>
          </cell>
          <cell r="AN26">
            <v>3.4239578247070315E-2</v>
          </cell>
          <cell r="AO26">
            <v>6.5625000000000003E-2</v>
          </cell>
          <cell r="AP26">
            <v>0.17119789123535156</v>
          </cell>
          <cell r="AQ26">
            <v>1.6739046051147981</v>
          </cell>
          <cell r="AR26">
            <v>3.465378469014496</v>
          </cell>
          <cell r="AS26">
            <v>1.9916482940709745</v>
          </cell>
          <cell r="AT26">
            <v>0.14281124500634698</v>
          </cell>
          <cell r="AU26">
            <v>0.17705082325341731</v>
          </cell>
          <cell r="AV26">
            <v>3.7909673693793788</v>
          </cell>
          <cell r="AW26">
            <v>119.09675237640882</v>
          </cell>
          <cell r="AX26">
            <v>5.0281613011315632E-2</v>
          </cell>
          <cell r="AY26">
            <v>124.83245362014297</v>
          </cell>
          <cell r="AZ26" t="str">
            <v>14°49'07''</v>
          </cell>
          <cell r="BA26">
            <v>23.069239201803441</v>
          </cell>
          <cell r="BB26">
            <v>1.7999999999999999E-2</v>
          </cell>
          <cell r="BC26">
            <v>2E-3</v>
          </cell>
          <cell r="BD26">
            <v>7.0000000000000001E-3</v>
          </cell>
          <cell r="BE26">
            <v>2.6999999999999996E-2</v>
          </cell>
          <cell r="BF26">
            <v>2.6999999999999996E-2</v>
          </cell>
          <cell r="BG26">
            <v>0</v>
          </cell>
          <cell r="BH26">
            <v>0</v>
          </cell>
          <cell r="BI26">
            <v>0</v>
          </cell>
          <cell r="BJ26">
            <v>0</v>
          </cell>
          <cell r="BK26">
            <v>0</v>
          </cell>
          <cell r="BL26">
            <v>0</v>
          </cell>
          <cell r="BM26">
            <v>0</v>
          </cell>
          <cell r="BN26">
            <v>0.03</v>
          </cell>
          <cell r="BO26">
            <v>697.75299999999993</v>
          </cell>
          <cell r="BP26">
            <v>692.27299999999991</v>
          </cell>
          <cell r="BQ26">
            <v>697.95299999999997</v>
          </cell>
          <cell r="BR26">
            <v>692.47299999999996</v>
          </cell>
          <cell r="BS26">
            <v>699.173</v>
          </cell>
          <cell r="BT26">
            <v>693.673</v>
          </cell>
          <cell r="BU26">
            <v>0</v>
          </cell>
          <cell r="BV26">
            <v>1.2200000000000273</v>
          </cell>
          <cell r="BW26">
            <v>1.2000000000000455</v>
          </cell>
          <cell r="BX26">
            <v>1.4200000000000272</v>
          </cell>
          <cell r="BY26">
            <v>200</v>
          </cell>
          <cell r="BZ26">
            <v>0.65</v>
          </cell>
          <cell r="CA26">
            <v>0.25</v>
          </cell>
          <cell r="CB26">
            <v>1.2100000000000364</v>
          </cell>
          <cell r="CC26">
            <v>1.5274699047851064</v>
          </cell>
          <cell r="CD26">
            <v>1355.2476730205858</v>
          </cell>
          <cell r="CE26">
            <v>7.1084511354439828E-2</v>
          </cell>
          <cell r="CF26">
            <v>586.44721867412864</v>
          </cell>
          <cell r="CG26">
            <v>1941.6948916947144</v>
          </cell>
          <cell r="CH26">
            <v>1.5</v>
          </cell>
          <cell r="CI26">
            <v>2243</v>
          </cell>
          <cell r="CJ26">
            <v>1.2985030483914719</v>
          </cell>
          <cell r="CK26">
            <v>1.5</v>
          </cell>
          <cell r="CL26">
            <v>1</v>
          </cell>
          <cell r="CM26">
            <v>2</v>
          </cell>
        </row>
        <row r="27">
          <cell r="A27">
            <v>44</v>
          </cell>
          <cell r="B27" t="str">
            <v>C26</v>
          </cell>
          <cell r="C27" t="str">
            <v>C27</v>
          </cell>
          <cell r="F27">
            <v>0</v>
          </cell>
          <cell r="G27">
            <v>0</v>
          </cell>
          <cell r="J27">
            <v>0</v>
          </cell>
          <cell r="K27">
            <v>0</v>
          </cell>
          <cell r="L27">
            <v>0</v>
          </cell>
          <cell r="M27">
            <v>0</v>
          </cell>
          <cell r="N27">
            <v>0</v>
          </cell>
          <cell r="O27">
            <v>0</v>
          </cell>
          <cell r="P27">
            <v>0</v>
          </cell>
          <cell r="R27">
            <v>1.82</v>
          </cell>
          <cell r="S27">
            <v>4.3100000000000005</v>
          </cell>
          <cell r="T27">
            <v>98</v>
          </cell>
          <cell r="U27">
            <v>1689</v>
          </cell>
          <cell r="V27">
            <v>0.68799999999999994</v>
          </cell>
          <cell r="X27">
            <v>0</v>
          </cell>
          <cell r="Y27">
            <v>0</v>
          </cell>
          <cell r="AA27">
            <v>0</v>
          </cell>
          <cell r="AB27">
            <v>0</v>
          </cell>
          <cell r="AC27">
            <v>0.58479999999999999</v>
          </cell>
          <cell r="AD27">
            <v>2.5204879999999998</v>
          </cell>
          <cell r="AE27">
            <v>8.7148022025667249</v>
          </cell>
          <cell r="AF27">
            <v>9.576802202566725</v>
          </cell>
          <cell r="AG27">
            <v>10.007802202566726</v>
          </cell>
          <cell r="AH27">
            <v>10.007802202566726</v>
          </cell>
          <cell r="AI27">
            <v>37.86</v>
          </cell>
          <cell r="AJ27">
            <v>2.37</v>
          </cell>
          <cell r="AK27">
            <v>8</v>
          </cell>
          <cell r="AL27">
            <v>0.2</v>
          </cell>
          <cell r="AM27">
            <v>1.4E-2</v>
          </cell>
          <cell r="AN27">
            <v>7.0972442626953139E-2</v>
          </cell>
          <cell r="AO27">
            <v>8.4375000000000006E-2</v>
          </cell>
          <cell r="AP27">
            <v>0.35486221313476568</v>
          </cell>
          <cell r="AQ27">
            <v>1.0022846586341174</v>
          </cell>
          <cell r="AR27">
            <v>1.3997963163271712</v>
          </cell>
          <cell r="AS27">
            <v>0.58002549139143122</v>
          </cell>
          <cell r="AT27">
            <v>5.1201556418619225E-2</v>
          </cell>
          <cell r="AU27">
            <v>0.12217399904557236</v>
          </cell>
          <cell r="AV27">
            <v>1.4949674462920284</v>
          </cell>
          <cell r="AW27">
            <v>46.965787466269312</v>
          </cell>
          <cell r="AX27">
            <v>0.21308707343093736</v>
          </cell>
          <cell r="AY27">
            <v>156.0577941306515</v>
          </cell>
          <cell r="AZ27" t="str">
            <v>31°13'31''</v>
          </cell>
          <cell r="BA27">
            <v>10.735626297086231</v>
          </cell>
          <cell r="BB27">
            <v>1E-3</v>
          </cell>
          <cell r="BC27">
            <v>1.7999999999999999E-2</v>
          </cell>
          <cell r="BD27">
            <v>5.0000000000000001E-3</v>
          </cell>
          <cell r="BE27">
            <v>2.4E-2</v>
          </cell>
          <cell r="BF27">
            <v>2.3E-2</v>
          </cell>
          <cell r="BG27">
            <v>0</v>
          </cell>
          <cell r="BH27">
            <v>0</v>
          </cell>
          <cell r="BI27">
            <v>0</v>
          </cell>
          <cell r="BJ27">
            <v>0</v>
          </cell>
          <cell r="BK27">
            <v>0</v>
          </cell>
          <cell r="BL27">
            <v>0</v>
          </cell>
          <cell r="BM27">
            <v>0</v>
          </cell>
          <cell r="BN27">
            <v>0.02</v>
          </cell>
          <cell r="BO27">
            <v>692.25299999999993</v>
          </cell>
          <cell r="BP27">
            <v>691.35299999999995</v>
          </cell>
          <cell r="BQ27">
            <v>692.45299999999997</v>
          </cell>
          <cell r="BR27">
            <v>691.553</v>
          </cell>
          <cell r="BS27">
            <v>693.673</v>
          </cell>
          <cell r="BT27">
            <v>692.75300000000016</v>
          </cell>
          <cell r="BU27">
            <v>0</v>
          </cell>
          <cell r="BV27">
            <v>1.2200000000000273</v>
          </cell>
          <cell r="BW27">
            <v>1.2000000000001592</v>
          </cell>
          <cell r="BX27">
            <v>1.4200000000000272</v>
          </cell>
          <cell r="BY27">
            <v>200</v>
          </cell>
          <cell r="BZ27">
            <v>0.65</v>
          </cell>
          <cell r="CA27">
            <v>0.25</v>
          </cell>
          <cell r="CB27">
            <v>1.2100000000000932</v>
          </cell>
          <cell r="CC27">
            <v>1.5274699047851645</v>
          </cell>
          <cell r="CD27">
            <v>1355.2476730206374</v>
          </cell>
          <cell r="CE27">
            <v>7.1084511354432722E-2</v>
          </cell>
          <cell r="CF27">
            <v>586.44721867406997</v>
          </cell>
          <cell r="CG27">
            <v>1941.6948916947074</v>
          </cell>
          <cell r="CH27">
            <v>1.5</v>
          </cell>
          <cell r="CI27">
            <v>2243</v>
          </cell>
          <cell r="CJ27">
            <v>1.2985030483914672</v>
          </cell>
          <cell r="CK27">
            <v>1.5</v>
          </cell>
          <cell r="CL27">
            <v>1</v>
          </cell>
          <cell r="CM27">
            <v>2</v>
          </cell>
        </row>
        <row r="28">
          <cell r="A28">
            <v>45</v>
          </cell>
          <cell r="B28" t="str">
            <v>C27</v>
          </cell>
          <cell r="C28" t="str">
            <v>C28</v>
          </cell>
          <cell r="F28">
            <v>0</v>
          </cell>
          <cell r="G28">
            <v>0</v>
          </cell>
          <cell r="J28">
            <v>0</v>
          </cell>
          <cell r="K28">
            <v>0</v>
          </cell>
          <cell r="L28">
            <v>0</v>
          </cell>
          <cell r="M28">
            <v>0</v>
          </cell>
          <cell r="N28">
            <v>0</v>
          </cell>
          <cell r="O28">
            <v>0</v>
          </cell>
          <cell r="P28">
            <v>0</v>
          </cell>
          <cell r="S28">
            <v>4.3100000000000005</v>
          </cell>
          <cell r="T28">
            <v>98</v>
          </cell>
          <cell r="U28">
            <v>1689</v>
          </cell>
          <cell r="V28">
            <v>0.68799999999999994</v>
          </cell>
          <cell r="X28">
            <v>0</v>
          </cell>
          <cell r="Y28">
            <v>0</v>
          </cell>
          <cell r="AA28">
            <v>0</v>
          </cell>
          <cell r="AB28">
            <v>0</v>
          </cell>
          <cell r="AC28">
            <v>0.58479999999999999</v>
          </cell>
          <cell r="AD28">
            <v>2.5204879999999998</v>
          </cell>
          <cell r="AE28">
            <v>8.7148022025667249</v>
          </cell>
          <cell r="AF28">
            <v>9.576802202566725</v>
          </cell>
          <cell r="AG28">
            <v>10.007802202566726</v>
          </cell>
          <cell r="AH28">
            <v>10.007802202566726</v>
          </cell>
          <cell r="AI28">
            <v>10.66</v>
          </cell>
          <cell r="AJ28">
            <v>28.34</v>
          </cell>
          <cell r="AK28">
            <v>8</v>
          </cell>
          <cell r="AL28">
            <v>0.2</v>
          </cell>
          <cell r="AM28">
            <v>1.4E-2</v>
          </cell>
          <cell r="AN28">
            <v>3.7921905517578125E-2</v>
          </cell>
          <cell r="AO28">
            <v>8.4375000000000006E-2</v>
          </cell>
          <cell r="AP28">
            <v>0.18960952758789063</v>
          </cell>
          <cell r="AQ28">
            <v>2.4151515023277716</v>
          </cell>
          <cell r="AR28">
            <v>4.739217407238173</v>
          </cell>
          <cell r="AS28">
            <v>4.0204471941531734</v>
          </cell>
          <cell r="AT28">
            <v>0.29729647192640635</v>
          </cell>
          <cell r="AU28">
            <v>0.33521837744398447</v>
          </cell>
          <cell r="AV28">
            <v>5.1696064879540211</v>
          </cell>
          <cell r="AW28">
            <v>162.40797764506488</v>
          </cell>
          <cell r="AX28">
            <v>6.1621370745951379E-2</v>
          </cell>
          <cell r="AY28">
            <v>209.63757846663421</v>
          </cell>
          <cell r="AZ28" t="str">
            <v>53°34'47''</v>
          </cell>
          <cell r="BA28">
            <v>5.9415948551823039</v>
          </cell>
          <cell r="BB28">
            <v>0.21299999999999999</v>
          </cell>
          <cell r="BC28">
            <v>2.5000000000000001E-2</v>
          </cell>
          <cell r="BD28">
            <v>0.06</v>
          </cell>
          <cell r="BE28">
            <v>0.29799999999999999</v>
          </cell>
          <cell r="BF28">
            <v>0.29799999999999999</v>
          </cell>
          <cell r="BG28">
            <v>0.17846555509173276</v>
          </cell>
          <cell r="BH28">
            <v>5.9999999999999991</v>
          </cell>
          <cell r="BI28">
            <v>1.2</v>
          </cell>
          <cell r="BJ28">
            <v>0.74048335383162911</v>
          </cell>
          <cell r="BK28">
            <v>0.82485835383162909</v>
          </cell>
          <cell r="BL28">
            <v>1.1824847743831498E-3</v>
          </cell>
          <cell r="BM28">
            <v>0.99124900632721458</v>
          </cell>
          <cell r="BN28">
            <v>0.92</v>
          </cell>
          <cell r="BO28">
            <v>690.84299999999996</v>
          </cell>
          <cell r="BP28">
            <v>687.82299999999998</v>
          </cell>
          <cell r="BQ28">
            <v>691.04300000000001</v>
          </cell>
          <cell r="BR28">
            <v>688.02300000000002</v>
          </cell>
          <cell r="BS28">
            <v>692.75300000000016</v>
          </cell>
          <cell r="BT28">
            <v>689.22299999999996</v>
          </cell>
          <cell r="BU28">
            <v>0</v>
          </cell>
          <cell r="BV28">
            <v>1.7100000000001501</v>
          </cell>
          <cell r="BW28">
            <v>1.1999999999999318</v>
          </cell>
          <cell r="BX28">
            <v>1.91000000000015</v>
          </cell>
          <cell r="BY28">
            <v>200</v>
          </cell>
          <cell r="BZ28">
            <v>0.65</v>
          </cell>
          <cell r="CA28">
            <v>0.25</v>
          </cell>
          <cell r="CB28">
            <v>1.4550000000000409</v>
          </cell>
          <cell r="CC28">
            <v>1.7676352489324805</v>
          </cell>
          <cell r="CD28">
            <v>1568.3343746153434</v>
          </cell>
          <cell r="CE28">
            <v>5.1142665311504576E-2</v>
          </cell>
          <cell r="CF28">
            <v>421.92698881991276</v>
          </cell>
          <cell r="CG28">
            <v>1990.2613634352563</v>
          </cell>
          <cell r="CH28">
            <v>1.5</v>
          </cell>
          <cell r="CI28">
            <v>2243</v>
          </cell>
          <cell r="CJ28">
            <v>1.3309817410400733</v>
          </cell>
          <cell r="CK28">
            <v>1.5</v>
          </cell>
          <cell r="CL28">
            <v>1</v>
          </cell>
          <cell r="CM28">
            <v>2</v>
          </cell>
        </row>
        <row r="29">
          <cell r="A29">
            <v>46</v>
          </cell>
          <cell r="B29" t="str">
            <v>C28</v>
          </cell>
          <cell r="C29" t="str">
            <v>C13</v>
          </cell>
          <cell r="F29">
            <v>0</v>
          </cell>
          <cell r="G29">
            <v>0</v>
          </cell>
          <cell r="J29">
            <v>0</v>
          </cell>
          <cell r="K29">
            <v>0</v>
          </cell>
          <cell r="L29">
            <v>0</v>
          </cell>
          <cell r="M29">
            <v>0</v>
          </cell>
          <cell r="N29">
            <v>0</v>
          </cell>
          <cell r="O29">
            <v>0</v>
          </cell>
          <cell r="P29">
            <v>0</v>
          </cell>
          <cell r="S29">
            <v>4.3100000000000005</v>
          </cell>
          <cell r="T29">
            <v>98</v>
          </cell>
          <cell r="U29">
            <v>1689</v>
          </cell>
          <cell r="V29">
            <v>0.68799999999999994</v>
          </cell>
          <cell r="X29">
            <v>0</v>
          </cell>
          <cell r="Y29">
            <v>0</v>
          </cell>
          <cell r="AA29">
            <v>0</v>
          </cell>
          <cell r="AB29">
            <v>0</v>
          </cell>
          <cell r="AC29">
            <v>0.58479999999999999</v>
          </cell>
          <cell r="AD29">
            <v>2.5204879999999998</v>
          </cell>
          <cell r="AE29">
            <v>8.7148022025667249</v>
          </cell>
          <cell r="AF29">
            <v>9.576802202566725</v>
          </cell>
          <cell r="AG29">
            <v>10.007802202566726</v>
          </cell>
          <cell r="AH29">
            <v>10.007802202566726</v>
          </cell>
          <cell r="AI29">
            <v>23.71</v>
          </cell>
          <cell r="AJ29">
            <v>3.58</v>
          </cell>
          <cell r="AK29">
            <v>8</v>
          </cell>
          <cell r="AL29">
            <v>0.2</v>
          </cell>
          <cell r="AM29">
            <v>1.4E-2</v>
          </cell>
          <cell r="AN29">
            <v>6.3768768310546856E-2</v>
          </cell>
          <cell r="AO29">
            <v>8.4375000000000006E-2</v>
          </cell>
          <cell r="AP29">
            <v>0.31884384155273426</v>
          </cell>
          <cell r="AQ29">
            <v>1.1605158588573394</v>
          </cell>
          <cell r="AR29">
            <v>1.721215988286543</v>
          </cell>
          <cell r="AS29">
            <v>0.79996836719410802</v>
          </cell>
          <cell r="AT29">
            <v>6.8644090655422429E-2</v>
          </cell>
          <cell r="AU29">
            <v>0.13241285896596927</v>
          </cell>
          <cell r="AV29">
            <v>1.837380386461664</v>
          </cell>
          <cell r="AW29">
            <v>57.723007239579395</v>
          </cell>
          <cell r="AX29">
            <v>0.17337631355603725</v>
          </cell>
          <cell r="AY29">
            <v>166.92567948968951</v>
          </cell>
          <cell r="AZ29" t="str">
            <v>42°42'43''</v>
          </cell>
          <cell r="BA29">
            <v>7.6724561551686419</v>
          </cell>
          <cell r="BB29">
            <v>1E-3</v>
          </cell>
          <cell r="BC29">
            <v>4.5999999999999999E-2</v>
          </cell>
          <cell r="BD29">
            <v>6.5000000000000002E-2</v>
          </cell>
          <cell r="BE29">
            <v>0.112</v>
          </cell>
          <cell r="BF29">
            <v>0.111</v>
          </cell>
          <cell r="BG29">
            <v>0</v>
          </cell>
          <cell r="BH29">
            <v>0</v>
          </cell>
          <cell r="BI29">
            <v>0</v>
          </cell>
          <cell r="BJ29">
            <v>0</v>
          </cell>
          <cell r="BK29">
            <v>0</v>
          </cell>
          <cell r="BL29">
            <v>0</v>
          </cell>
          <cell r="BM29">
            <v>0</v>
          </cell>
          <cell r="BN29">
            <v>0.11</v>
          </cell>
          <cell r="BO29">
            <v>687.76299999999992</v>
          </cell>
          <cell r="BP29">
            <v>686.9129999999999</v>
          </cell>
          <cell r="BQ29">
            <v>687.96299999999997</v>
          </cell>
          <cell r="BR29">
            <v>687.11299999999994</v>
          </cell>
          <cell r="BS29">
            <v>689.22299999999996</v>
          </cell>
          <cell r="BT29">
            <v>688.11300000000006</v>
          </cell>
          <cell r="BU29">
            <v>0</v>
          </cell>
          <cell r="BV29">
            <v>1.2599999999999909</v>
          </cell>
          <cell r="BW29">
            <v>1.0000000000001137</v>
          </cell>
          <cell r="BX29">
            <v>1.4599999999999909</v>
          </cell>
          <cell r="BY29">
            <v>200</v>
          </cell>
          <cell r="BZ29">
            <v>0.65</v>
          </cell>
          <cell r="CA29">
            <v>0.25</v>
          </cell>
          <cell r="CB29">
            <v>1.1300000000000523</v>
          </cell>
          <cell r="CC29">
            <v>1.4446357810494874</v>
          </cell>
          <cell r="CD29">
            <v>1281.7530967361579</v>
          </cell>
          <cell r="CE29">
            <v>8.0049116323609004E-2</v>
          </cell>
          <cell r="CF29">
            <v>660.40520966977431</v>
          </cell>
          <cell r="CG29">
            <v>1942.1583064059323</v>
          </cell>
          <cell r="CH29">
            <v>1.5</v>
          </cell>
          <cell r="CI29">
            <v>2243</v>
          </cell>
          <cell r="CJ29">
            <v>1.2988129556883186</v>
          </cell>
          <cell r="CK29">
            <v>1.5</v>
          </cell>
          <cell r="CL29">
            <v>1</v>
          </cell>
          <cell r="CM29">
            <v>2</v>
          </cell>
        </row>
        <row r="30">
          <cell r="A30">
            <v>47</v>
          </cell>
          <cell r="B30" t="str">
            <v>C13</v>
          </cell>
          <cell r="C30" t="str">
            <v>C14</v>
          </cell>
          <cell r="D30">
            <v>0.3</v>
          </cell>
          <cell r="E30">
            <v>0.81999999999999962</v>
          </cell>
          <cell r="F30">
            <v>1.1199999999999997</v>
          </cell>
          <cell r="G30">
            <v>5</v>
          </cell>
          <cell r="J30">
            <v>0</v>
          </cell>
          <cell r="K30">
            <v>1.0409620105724</v>
          </cell>
          <cell r="L30">
            <v>1.0409620105724</v>
          </cell>
          <cell r="M30">
            <v>3</v>
          </cell>
          <cell r="N30">
            <v>471.90281881227315</v>
          </cell>
          <cell r="O30">
            <v>0.62662245173484554</v>
          </cell>
          <cell r="P30">
            <v>331.18948946129882</v>
          </cell>
          <cell r="Q30">
            <v>0.3</v>
          </cell>
          <cell r="R30">
            <v>8.2100000000000009</v>
          </cell>
          <cell r="S30">
            <v>12.820000000000002</v>
          </cell>
          <cell r="T30">
            <v>98</v>
          </cell>
          <cell r="U30">
            <v>5025</v>
          </cell>
          <cell r="V30">
            <v>0.68799999999999994</v>
          </cell>
          <cell r="X30">
            <v>0</v>
          </cell>
          <cell r="Y30">
            <v>0</v>
          </cell>
          <cell r="AA30">
            <v>0</v>
          </cell>
          <cell r="AB30">
            <v>0</v>
          </cell>
          <cell r="AC30">
            <v>0.58479999999999999</v>
          </cell>
          <cell r="AD30">
            <v>7.4971360000000011</v>
          </cell>
          <cell r="AE30">
            <v>23.931354558715341</v>
          </cell>
          <cell r="AF30">
            <v>23.931354558715341</v>
          </cell>
          <cell r="AG30">
            <v>25.213354558715341</v>
          </cell>
          <cell r="AH30">
            <v>356.40284402001419</v>
          </cell>
          <cell r="AI30">
            <v>74.069999999999993</v>
          </cell>
          <cell r="AJ30">
            <v>0.49</v>
          </cell>
          <cell r="AK30">
            <v>18</v>
          </cell>
          <cell r="AL30">
            <v>0.45</v>
          </cell>
          <cell r="AM30">
            <v>1.4E-2</v>
          </cell>
          <cell r="AN30">
            <v>0</v>
          </cell>
          <cell r="AO30">
            <v>0</v>
          </cell>
          <cell r="AP30">
            <v>0</v>
          </cell>
          <cell r="AQ30">
            <v>0</v>
          </cell>
          <cell r="AR30">
            <v>0</v>
          </cell>
          <cell r="AS30">
            <v>0</v>
          </cell>
          <cell r="AT30">
            <v>0</v>
          </cell>
          <cell r="AU30">
            <v>0</v>
          </cell>
          <cell r="AV30">
            <v>1.1671964236528531</v>
          </cell>
          <cell r="AW30">
            <v>185.63457031085673</v>
          </cell>
          <cell r="AX30">
            <v>0</v>
          </cell>
          <cell r="AY30">
            <v>120.48880343979978</v>
          </cell>
          <cell r="AZ30" t="str">
            <v>46°26'13''</v>
          </cell>
          <cell r="BA30">
            <v>3.1081370028379447</v>
          </cell>
          <cell r="BB30">
            <v>0</v>
          </cell>
          <cell r="BC30">
            <v>0</v>
          </cell>
          <cell r="BD30">
            <v>0</v>
          </cell>
          <cell r="BE30">
            <v>0</v>
          </cell>
          <cell r="BF30">
            <v>0</v>
          </cell>
          <cell r="BG30">
            <v>0.83695201556002952</v>
          </cell>
          <cell r="BH30">
            <v>2.6666666666666665</v>
          </cell>
          <cell r="BI30">
            <v>1.2</v>
          </cell>
          <cell r="BJ30">
            <v>0</v>
          </cell>
          <cell r="BK30">
            <v>0</v>
          </cell>
          <cell r="BL30">
            <v>0</v>
          </cell>
          <cell r="BM30">
            <v>1.1004840207873858</v>
          </cell>
          <cell r="BN30">
            <v>0</v>
          </cell>
          <cell r="BO30">
            <v>686.87299999999993</v>
          </cell>
          <cell r="BP30">
            <v>686.51299999999992</v>
          </cell>
          <cell r="BQ30">
            <v>687.32299999999998</v>
          </cell>
          <cell r="BR30">
            <v>686.96299999999997</v>
          </cell>
          <cell r="BS30">
            <v>688.11300000000006</v>
          </cell>
          <cell r="BT30">
            <v>689.41300000000001</v>
          </cell>
          <cell r="BU30">
            <v>0</v>
          </cell>
          <cell r="BV30">
            <v>0.79000000000007731</v>
          </cell>
          <cell r="BW30">
            <v>2.4500000000000455</v>
          </cell>
          <cell r="BX30">
            <v>1.2400000000000773</v>
          </cell>
          <cell r="BY30">
            <v>450</v>
          </cell>
          <cell r="BZ30">
            <v>0.96250000000000002</v>
          </cell>
          <cell r="CA30">
            <v>0.5625</v>
          </cell>
          <cell r="CB30">
            <v>1.6200000000000614</v>
          </cell>
          <cell r="CC30">
            <v>1.4066499719909016</v>
          </cell>
          <cell r="CD30">
            <v>2736.571583790862</v>
          </cell>
          <cell r="CE30">
            <v>9.2702451954917886E-2</v>
          </cell>
          <cell r="CF30">
            <v>764.79522862807255</v>
          </cell>
          <cell r="CG30">
            <v>3501.3668124189344</v>
          </cell>
          <cell r="CH30">
            <v>1.5</v>
          </cell>
          <cell r="CI30">
            <v>4487</v>
          </cell>
          <cell r="CJ30">
            <v>1.1705037260147986</v>
          </cell>
          <cell r="CK30">
            <v>1.5</v>
          </cell>
          <cell r="CL30">
            <v>2</v>
          </cell>
          <cell r="CM30">
            <v>2</v>
          </cell>
        </row>
        <row r="31">
          <cell r="A31">
            <v>48</v>
          </cell>
          <cell r="B31" t="str">
            <v>C14</v>
          </cell>
          <cell r="C31" t="str">
            <v>C15</v>
          </cell>
          <cell r="F31">
            <v>1.1199999999999997</v>
          </cell>
          <cell r="G31">
            <v>5</v>
          </cell>
          <cell r="J31">
            <v>0</v>
          </cell>
          <cell r="K31">
            <v>0.1114086862725861</v>
          </cell>
          <cell r="L31">
            <v>3.1114086862725863</v>
          </cell>
          <cell r="M31">
            <v>3.1114086862725863</v>
          </cell>
          <cell r="N31">
            <v>469.45924466702473</v>
          </cell>
          <cell r="O31">
            <v>0.62989898989898918</v>
          </cell>
          <cell r="P31">
            <v>331.19733249624136</v>
          </cell>
          <cell r="S31">
            <v>12.820000000000002</v>
          </cell>
          <cell r="T31">
            <v>98</v>
          </cell>
          <cell r="U31">
            <v>5025</v>
          </cell>
          <cell r="V31">
            <v>0.68799999999999994</v>
          </cell>
          <cell r="X31">
            <v>0</v>
          </cell>
          <cell r="Y31">
            <v>0</v>
          </cell>
          <cell r="AA31">
            <v>0</v>
          </cell>
          <cell r="AB31">
            <v>0</v>
          </cell>
          <cell r="AC31">
            <v>0.58479999999999999</v>
          </cell>
          <cell r="AD31">
            <v>7.4971360000000011</v>
          </cell>
          <cell r="AE31">
            <v>23.931354558715341</v>
          </cell>
          <cell r="AF31">
            <v>23.931354558715341</v>
          </cell>
          <cell r="AG31">
            <v>25.213354558715341</v>
          </cell>
          <cell r="AH31">
            <v>356.41068705495672</v>
          </cell>
          <cell r="AI31">
            <v>7.92</v>
          </cell>
          <cell r="AJ31">
            <v>0.49</v>
          </cell>
          <cell r="AK31">
            <v>18</v>
          </cell>
          <cell r="AL31">
            <v>0.45</v>
          </cell>
          <cell r="AM31">
            <v>1.4E-2</v>
          </cell>
          <cell r="AN31">
            <v>0</v>
          </cell>
          <cell r="AO31">
            <v>0</v>
          </cell>
          <cell r="AP31">
            <v>0</v>
          </cell>
          <cell r="AQ31">
            <v>0</v>
          </cell>
          <cell r="AR31">
            <v>0</v>
          </cell>
          <cell r="AS31">
            <v>0</v>
          </cell>
          <cell r="AT31">
            <v>0</v>
          </cell>
          <cell r="AU31">
            <v>0</v>
          </cell>
          <cell r="AV31">
            <v>1.1671964236528531</v>
          </cell>
          <cell r="AW31">
            <v>185.63457031085673</v>
          </cell>
          <cell r="AX31">
            <v>0</v>
          </cell>
          <cell r="AY31">
            <v>171.69793098169856</v>
          </cell>
          <cell r="AZ31" t="str">
            <v>51°12'33''</v>
          </cell>
          <cell r="BA31">
            <v>2.7823125836732552</v>
          </cell>
          <cell r="BB31">
            <v>0</v>
          </cell>
          <cell r="BC31">
            <v>0</v>
          </cell>
          <cell r="BD31">
            <v>0</v>
          </cell>
          <cell r="BE31">
            <v>0</v>
          </cell>
          <cell r="BF31">
            <v>0</v>
          </cell>
          <cell r="BG31">
            <v>0.83697043360582635</v>
          </cell>
          <cell r="BH31">
            <v>2.6666666666666665</v>
          </cell>
          <cell r="BI31">
            <v>1.2</v>
          </cell>
          <cell r="BJ31">
            <v>0</v>
          </cell>
          <cell r="BK31">
            <v>0</v>
          </cell>
          <cell r="BL31">
            <v>0</v>
          </cell>
          <cell r="BM31">
            <v>1.1005158192416571</v>
          </cell>
          <cell r="BN31">
            <v>0</v>
          </cell>
          <cell r="BO31">
            <v>686.51299999999992</v>
          </cell>
          <cell r="BP31">
            <v>686.47299999999996</v>
          </cell>
          <cell r="BQ31">
            <v>686.96299999999997</v>
          </cell>
          <cell r="BR31">
            <v>686.923</v>
          </cell>
          <cell r="BS31">
            <v>689.41300000000001</v>
          </cell>
          <cell r="BT31">
            <v>689.03300000000013</v>
          </cell>
          <cell r="BU31">
            <v>0</v>
          </cell>
          <cell r="BV31">
            <v>2.4500000000000455</v>
          </cell>
          <cell r="BW31">
            <v>2.1100000000001273</v>
          </cell>
          <cell r="BX31">
            <v>2.9000000000000457</v>
          </cell>
          <cell r="BY31">
            <v>450</v>
          </cell>
          <cell r="BZ31">
            <v>0.96250000000000002</v>
          </cell>
          <cell r="CA31">
            <v>0.5625</v>
          </cell>
          <cell r="CB31">
            <v>2.2800000000000864</v>
          </cell>
          <cell r="CC31">
            <v>1.8461750726099502</v>
          </cell>
          <cell r="CD31">
            <v>3591.6470643061298</v>
          </cell>
          <cell r="CE31">
            <v>4.9082623821784632E-2</v>
          </cell>
          <cell r="CF31">
            <v>404.9316465297232</v>
          </cell>
          <cell r="CG31">
            <v>3996.5787108358531</v>
          </cell>
          <cell r="CH31">
            <v>1.5</v>
          </cell>
          <cell r="CI31">
            <v>4487</v>
          </cell>
          <cell r="CJ31">
            <v>1.3360526111552886</v>
          </cell>
          <cell r="CK31">
            <v>1.5</v>
          </cell>
          <cell r="CL31">
            <v>2</v>
          </cell>
          <cell r="CM31">
            <v>2</v>
          </cell>
        </row>
        <row r="32">
          <cell r="A32">
            <v>49</v>
          </cell>
          <cell r="B32" t="str">
            <v>C15</v>
          </cell>
          <cell r="C32" t="str">
            <v>C16</v>
          </cell>
          <cell r="F32">
            <v>1.1199999999999997</v>
          </cell>
          <cell r="G32">
            <v>5</v>
          </cell>
          <cell r="J32">
            <v>0</v>
          </cell>
          <cell r="K32">
            <v>3.8589780837585699E-2</v>
          </cell>
          <cell r="L32">
            <v>3.149998467110172</v>
          </cell>
          <cell r="M32">
            <v>3.149998467110172</v>
          </cell>
          <cell r="N32">
            <v>468.61830850381955</v>
          </cell>
          <cell r="O32">
            <v>0.66974137931034572</v>
          </cell>
          <cell r="P32">
            <v>351.51544098432061</v>
          </cell>
          <cell r="S32">
            <v>12.820000000000002</v>
          </cell>
          <cell r="T32">
            <v>98</v>
          </cell>
          <cell r="U32">
            <v>5025</v>
          </cell>
          <cell r="V32">
            <v>0.68799999999999994</v>
          </cell>
          <cell r="X32">
            <v>0</v>
          </cell>
          <cell r="Y32">
            <v>0</v>
          </cell>
          <cell r="AA32">
            <v>0</v>
          </cell>
          <cell r="AB32">
            <v>0</v>
          </cell>
          <cell r="AC32">
            <v>0.58479999999999999</v>
          </cell>
          <cell r="AD32">
            <v>7.4971360000000011</v>
          </cell>
          <cell r="AE32">
            <v>23.931354558715341</v>
          </cell>
          <cell r="AF32">
            <v>23.931354558715341</v>
          </cell>
          <cell r="AG32">
            <v>25.213354558715341</v>
          </cell>
          <cell r="AH32">
            <v>376.72879554303597</v>
          </cell>
          <cell r="AI32">
            <v>5.22</v>
          </cell>
          <cell r="AJ32">
            <v>40.07</v>
          </cell>
          <cell r="AK32">
            <v>18</v>
          </cell>
          <cell r="AL32">
            <v>0.45</v>
          </cell>
          <cell r="AM32">
            <v>1.4E-2</v>
          </cell>
          <cell r="AN32">
            <v>0</v>
          </cell>
          <cell r="AO32">
            <v>0</v>
          </cell>
          <cell r="AP32">
            <v>0</v>
          </cell>
          <cell r="AQ32">
            <v>0</v>
          </cell>
          <cell r="AR32">
            <v>0</v>
          </cell>
          <cell r="AS32">
            <v>0</v>
          </cell>
          <cell r="AT32">
            <v>0</v>
          </cell>
          <cell r="AU32">
            <v>0</v>
          </cell>
          <cell r="AV32">
            <v>10.554935394568046</v>
          </cell>
          <cell r="AW32">
            <v>1678.6899419186741</v>
          </cell>
          <cell r="AX32">
            <v>0</v>
          </cell>
          <cell r="AY32">
            <v>150.5004077340291</v>
          </cell>
          <cell r="AZ32" t="str">
            <v>21°11'51''</v>
          </cell>
          <cell r="BA32">
            <v>7.1254554098055687</v>
          </cell>
          <cell r="BB32">
            <v>0</v>
          </cell>
          <cell r="BC32">
            <v>0</v>
          </cell>
          <cell r="BD32">
            <v>0</v>
          </cell>
          <cell r="BE32">
            <v>0</v>
          </cell>
          <cell r="BF32">
            <v>0</v>
          </cell>
          <cell r="BG32">
            <v>0</v>
          </cell>
          <cell r="BH32">
            <v>0</v>
          </cell>
          <cell r="BI32">
            <v>0</v>
          </cell>
          <cell r="BJ32">
            <v>0</v>
          </cell>
          <cell r="BK32">
            <v>0</v>
          </cell>
          <cell r="BL32">
            <v>0</v>
          </cell>
          <cell r="BM32">
            <v>0</v>
          </cell>
          <cell r="BN32">
            <v>0.1</v>
          </cell>
          <cell r="BO32">
            <v>686.37299999999993</v>
          </cell>
          <cell r="BP32">
            <v>684.2829999999999</v>
          </cell>
          <cell r="BQ32">
            <v>686.82299999999998</v>
          </cell>
          <cell r="BR32">
            <v>684.73299999999995</v>
          </cell>
          <cell r="BS32">
            <v>689.03300000000013</v>
          </cell>
          <cell r="BT32">
            <v>684.62300000000005</v>
          </cell>
          <cell r="BU32">
            <v>0</v>
          </cell>
          <cell r="BV32">
            <v>2.2100000000001501</v>
          </cell>
          <cell r="BW32">
            <v>-0.10999999999989996</v>
          </cell>
          <cell r="BX32">
            <v>2.6600000000001502</v>
          </cell>
          <cell r="BY32">
            <v>450</v>
          </cell>
          <cell r="BZ32">
            <v>0.96250000000000002</v>
          </cell>
          <cell r="CA32">
            <v>0.5625</v>
          </cell>
          <cell r="CB32">
            <v>1.0500000000001251</v>
          </cell>
          <cell r="CC32">
            <v>0.96987335878849579</v>
          </cell>
          <cell r="CD32">
            <v>1886.8431567093255</v>
          </cell>
          <cell r="CE32">
            <v>0.19554065331898984</v>
          </cell>
          <cell r="CF32">
            <v>1613.2103898816663</v>
          </cell>
          <cell r="CG32">
            <v>3500.0535465909916</v>
          </cell>
          <cell r="CH32">
            <v>1.5</v>
          </cell>
          <cell r="CI32">
            <v>4487</v>
          </cell>
          <cell r="CJ32">
            <v>1.1700647024485151</v>
          </cell>
          <cell r="CK32">
            <v>1.5</v>
          </cell>
          <cell r="CL32">
            <v>2</v>
          </cell>
          <cell r="CM32">
            <v>2</v>
          </cell>
        </row>
        <row r="33">
          <cell r="A33">
            <v>50</v>
          </cell>
          <cell r="B33" t="str">
            <v>C16</v>
          </cell>
          <cell r="C33" t="str">
            <v>C17</v>
          </cell>
          <cell r="F33">
            <v>1.1199999999999997</v>
          </cell>
          <cell r="G33">
            <v>5</v>
          </cell>
          <cell r="J33">
            <v>0</v>
          </cell>
          <cell r="K33">
            <v>0.48517237035901284</v>
          </cell>
          <cell r="L33">
            <v>3.6351708374691847</v>
          </cell>
          <cell r="M33">
            <v>3.6351708374691847</v>
          </cell>
          <cell r="N33">
            <v>458.27944425352018</v>
          </cell>
          <cell r="O33">
            <v>0.64210396039604045</v>
          </cell>
          <cell r="P33">
            <v>329.57461165807547</v>
          </cell>
          <cell r="S33">
            <v>12.820000000000002</v>
          </cell>
          <cell r="T33">
            <v>98</v>
          </cell>
          <cell r="U33">
            <v>5025</v>
          </cell>
          <cell r="V33">
            <v>0.68799999999999994</v>
          </cell>
          <cell r="X33">
            <v>0</v>
          </cell>
          <cell r="Y33">
            <v>0</v>
          </cell>
          <cell r="AA33">
            <v>0</v>
          </cell>
          <cell r="AB33">
            <v>0</v>
          </cell>
          <cell r="AC33">
            <v>0.58479999999999999</v>
          </cell>
          <cell r="AD33">
            <v>7.4971360000000011</v>
          </cell>
          <cell r="AE33">
            <v>23.931354558715341</v>
          </cell>
          <cell r="AF33">
            <v>23.931354558715341</v>
          </cell>
          <cell r="AG33">
            <v>25.213354558715341</v>
          </cell>
          <cell r="AH33">
            <v>354.78796621679084</v>
          </cell>
          <cell r="AI33">
            <v>4.04</v>
          </cell>
          <cell r="AJ33">
            <v>26.1</v>
          </cell>
          <cell r="AK33">
            <v>18</v>
          </cell>
          <cell r="AL33">
            <v>0.45</v>
          </cell>
          <cell r="AM33">
            <v>1.4E-2</v>
          </cell>
          <cell r="AN33">
            <v>0</v>
          </cell>
          <cell r="AO33">
            <v>0</v>
          </cell>
          <cell r="AP33">
            <v>0</v>
          </cell>
          <cell r="AQ33">
            <v>0</v>
          </cell>
          <cell r="AR33">
            <v>0</v>
          </cell>
          <cell r="AS33">
            <v>0</v>
          </cell>
          <cell r="AT33">
            <v>0</v>
          </cell>
          <cell r="AU33">
            <v>0</v>
          </cell>
          <cell r="AV33">
            <v>8.5185595128479807</v>
          </cell>
          <cell r="AW33">
            <v>1354.8183517269902</v>
          </cell>
          <cell r="AX33">
            <v>0</v>
          </cell>
          <cell r="AY33">
            <v>150.4994376613574</v>
          </cell>
          <cell r="AZ33" t="str">
            <v>00°00'00''</v>
          </cell>
          <cell r="BA33">
            <v>1000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683.88299999999992</v>
          </cell>
          <cell r="BP33">
            <v>682.83299999999997</v>
          </cell>
          <cell r="BQ33">
            <v>684.33299999999997</v>
          </cell>
          <cell r="BR33">
            <v>683.28300000000002</v>
          </cell>
          <cell r="BS33">
            <v>684.62300000000005</v>
          </cell>
          <cell r="BT33">
            <v>683.44299999999998</v>
          </cell>
          <cell r="BU33">
            <v>0</v>
          </cell>
          <cell r="BV33">
            <v>0.29000000000007731</v>
          </cell>
          <cell r="BW33">
            <v>0.15999999999996817</v>
          </cell>
          <cell r="BX33">
            <v>0.74000000000007726</v>
          </cell>
          <cell r="BY33">
            <v>450</v>
          </cell>
          <cell r="BZ33">
            <v>0.96250000000000002</v>
          </cell>
          <cell r="CA33">
            <v>0.5625</v>
          </cell>
          <cell r="CB33">
            <v>0.22500000000002274</v>
          </cell>
          <cell r="CC33">
            <v>0.22785683862238518</v>
          </cell>
          <cell r="CD33">
            <v>443.28479875054001</v>
          </cell>
          <cell r="CE33">
            <v>0.86521412866045633</v>
          </cell>
          <cell r="CF33">
            <v>9279.4215298833951</v>
          </cell>
          <cell r="CG33">
            <v>9722.7063286339344</v>
          </cell>
          <cell r="CH33">
            <v>1.5</v>
          </cell>
          <cell r="CI33">
            <v>4487</v>
          </cell>
          <cell r="CJ33">
            <v>3.2502918415312911</v>
          </cell>
          <cell r="CK33">
            <v>4</v>
          </cell>
          <cell r="CL33">
            <v>2</v>
          </cell>
          <cell r="CM33">
            <v>2</v>
          </cell>
        </row>
        <row r="34">
          <cell r="A34">
            <v>51</v>
          </cell>
          <cell r="B34" t="str">
            <v>C17</v>
          </cell>
          <cell r="C34" t="str">
            <v>C18</v>
          </cell>
          <cell r="D34">
            <v>0.09</v>
          </cell>
          <cell r="F34">
            <v>1.2099999999999997</v>
          </cell>
          <cell r="G34">
            <v>5</v>
          </cell>
          <cell r="J34">
            <v>0</v>
          </cell>
          <cell r="K34">
            <v>7.674231238376758E-2</v>
          </cell>
          <cell r="L34">
            <v>3.7119131498529523</v>
          </cell>
          <cell r="M34">
            <v>3.7119131498529523</v>
          </cell>
          <cell r="N34">
            <v>456.68279766231387</v>
          </cell>
          <cell r="O34">
            <v>0.6266236233907243</v>
          </cell>
          <cell r="P34">
            <v>346.26355758776015</v>
          </cell>
          <cell r="Q34">
            <v>0.09</v>
          </cell>
          <cell r="S34">
            <v>12.910000000000002</v>
          </cell>
          <cell r="T34">
            <v>98</v>
          </cell>
          <cell r="U34">
            <v>5060</v>
          </cell>
          <cell r="V34">
            <v>0.68799999999999994</v>
          </cell>
          <cell r="X34">
            <v>0</v>
          </cell>
          <cell r="Y34">
            <v>0</v>
          </cell>
          <cell r="AA34">
            <v>0</v>
          </cell>
          <cell r="AB34">
            <v>0</v>
          </cell>
          <cell r="AC34">
            <v>0.58479999999999999</v>
          </cell>
          <cell r="AD34">
            <v>7.5497680000000011</v>
          </cell>
          <cell r="AE34">
            <v>24.087004676164803</v>
          </cell>
          <cell r="AF34">
            <v>24.087004676164803</v>
          </cell>
          <cell r="AG34">
            <v>25.378004676164803</v>
          </cell>
          <cell r="AH34">
            <v>371.64156226392492</v>
          </cell>
          <cell r="AI34">
            <v>64.47</v>
          </cell>
          <cell r="AJ34">
            <v>0.62</v>
          </cell>
          <cell r="AK34">
            <v>18</v>
          </cell>
          <cell r="AL34">
            <v>0.45</v>
          </cell>
          <cell r="AM34">
            <v>1.4E-2</v>
          </cell>
          <cell r="AN34">
            <v>0</v>
          </cell>
          <cell r="AO34">
            <v>0</v>
          </cell>
          <cell r="AP34">
            <v>0</v>
          </cell>
          <cell r="AQ34">
            <v>0</v>
          </cell>
          <cell r="AR34">
            <v>0</v>
          </cell>
          <cell r="AS34">
            <v>0</v>
          </cell>
          <cell r="AT34">
            <v>0</v>
          </cell>
          <cell r="AU34">
            <v>0</v>
          </cell>
          <cell r="AV34">
            <v>1.3129305471944275</v>
          </cell>
          <cell r="AW34">
            <v>208.81258118806932</v>
          </cell>
          <cell r="AX34">
            <v>0</v>
          </cell>
          <cell r="AY34">
            <v>208.24170826422633</v>
          </cell>
          <cell r="AZ34" t="str">
            <v>57°44'32''</v>
          </cell>
          <cell r="BA34">
            <v>2.4182077430262381</v>
          </cell>
          <cell r="BB34">
            <v>0</v>
          </cell>
          <cell r="BC34">
            <v>0</v>
          </cell>
          <cell r="BD34">
            <v>0</v>
          </cell>
          <cell r="BE34">
            <v>0</v>
          </cell>
          <cell r="BF34">
            <v>0</v>
          </cell>
          <cell r="BG34">
            <v>0.87273757721530154</v>
          </cell>
          <cell r="BH34">
            <v>2.6666666666666665</v>
          </cell>
          <cell r="BI34">
            <v>1.2</v>
          </cell>
          <cell r="BJ34">
            <v>0</v>
          </cell>
          <cell r="BK34">
            <v>0</v>
          </cell>
          <cell r="BL34">
            <v>0</v>
          </cell>
          <cell r="BM34">
            <v>1.1635873442743006</v>
          </cell>
          <cell r="BN34">
            <v>0</v>
          </cell>
          <cell r="BO34">
            <v>683.00299999999993</v>
          </cell>
          <cell r="BP34">
            <v>682.60299999999995</v>
          </cell>
          <cell r="BQ34">
            <v>683.45299999999997</v>
          </cell>
          <cell r="BR34">
            <v>683.053</v>
          </cell>
          <cell r="BS34">
            <v>683.44299999999998</v>
          </cell>
          <cell r="BT34">
            <v>684.57300000000009</v>
          </cell>
          <cell r="BU34">
            <v>0</v>
          </cell>
          <cell r="BV34">
            <v>-9.9999999999909051E-3</v>
          </cell>
          <cell r="BW34">
            <v>1.5200000000000955</v>
          </cell>
          <cell r="BX34">
            <v>0.44000000000000911</v>
          </cell>
          <cell r="BY34">
            <v>450</v>
          </cell>
          <cell r="BZ34">
            <v>0.96250000000000002</v>
          </cell>
          <cell r="CA34">
            <v>0.5625</v>
          </cell>
          <cell r="CB34">
            <v>0.7550000000000523</v>
          </cell>
          <cell r="CC34">
            <v>0.72046281976272386</v>
          </cell>
          <cell r="CD34">
            <v>1401.626644153703</v>
          </cell>
          <cell r="CE34">
            <v>0.32021685538789268</v>
          </cell>
          <cell r="CF34">
            <v>2905.9679626451261</v>
          </cell>
          <cell r="CG34">
            <v>4307.5946067988289</v>
          </cell>
          <cell r="CH34">
            <v>1.5</v>
          </cell>
          <cell r="CI34">
            <v>4487</v>
          </cell>
          <cell r="CJ34">
            <v>1.4400249409846764</v>
          </cell>
          <cell r="CK34">
            <v>1.5</v>
          </cell>
          <cell r="CL34">
            <v>2</v>
          </cell>
          <cell r="CM34">
            <v>2</v>
          </cell>
        </row>
        <row r="35">
          <cell r="A35">
            <v>52</v>
          </cell>
          <cell r="B35" t="str">
            <v>C18</v>
          </cell>
          <cell r="C35" t="str">
            <v>C19</v>
          </cell>
          <cell r="D35">
            <v>0.59</v>
          </cell>
          <cell r="E35">
            <v>2.21</v>
          </cell>
          <cell r="F35">
            <v>4.01</v>
          </cell>
          <cell r="G35">
            <v>5</v>
          </cell>
          <cell r="J35">
            <v>0</v>
          </cell>
          <cell r="K35">
            <v>4.9682638660320799E-2</v>
          </cell>
          <cell r="L35">
            <v>3.7615957885132731</v>
          </cell>
          <cell r="M35">
            <v>3.7615957885132731</v>
          </cell>
          <cell r="N35">
            <v>455.65463229924131</v>
          </cell>
          <cell r="O35">
            <v>0.64050518134715029</v>
          </cell>
          <cell r="P35">
            <v>1170.3151030989034</v>
          </cell>
          <cell r="Q35">
            <v>0.59</v>
          </cell>
          <cell r="R35">
            <v>2.21</v>
          </cell>
          <cell r="S35">
            <v>15.71</v>
          </cell>
          <cell r="T35">
            <v>98</v>
          </cell>
          <cell r="U35">
            <v>6158</v>
          </cell>
          <cell r="V35">
            <v>0.68799999999999994</v>
          </cell>
          <cell r="X35">
            <v>0</v>
          </cell>
          <cell r="Y35">
            <v>0</v>
          </cell>
          <cell r="AA35">
            <v>0</v>
          </cell>
          <cell r="AB35">
            <v>0</v>
          </cell>
          <cell r="AC35">
            <v>0.58479999999999999</v>
          </cell>
          <cell r="AD35">
            <v>9.1872080000000018</v>
          </cell>
          <cell r="AE35">
            <v>28.892419965387656</v>
          </cell>
          <cell r="AF35">
            <v>28.892419965387656</v>
          </cell>
          <cell r="AG35">
            <v>30.463419965387658</v>
          </cell>
          <cell r="AH35">
            <v>1200.778523064291</v>
          </cell>
          <cell r="AI35">
            <v>19.3</v>
          </cell>
          <cell r="AJ35">
            <v>14.58</v>
          </cell>
          <cell r="AK35">
            <v>28</v>
          </cell>
          <cell r="AL35">
            <v>0.70000000000000007</v>
          </cell>
          <cell r="AM35">
            <v>1.2999999999999999E-2</v>
          </cell>
          <cell r="AN35">
            <v>0</v>
          </cell>
          <cell r="AO35">
            <v>0</v>
          </cell>
          <cell r="AP35">
            <v>0</v>
          </cell>
          <cell r="AQ35">
            <v>0</v>
          </cell>
          <cell r="AR35">
            <v>0</v>
          </cell>
          <cell r="AS35">
            <v>0</v>
          </cell>
          <cell r="AT35">
            <v>0</v>
          </cell>
          <cell r="AU35">
            <v>0</v>
          </cell>
          <cell r="AV35">
            <v>9.2051959495256561</v>
          </cell>
          <cell r="AW35">
            <v>3542.5745563108298</v>
          </cell>
          <cell r="AX35">
            <v>0</v>
          </cell>
          <cell r="AY35">
            <v>114.73554446443033</v>
          </cell>
          <cell r="AZ35" t="str">
            <v>93°30'22''</v>
          </cell>
          <cell r="BA35">
            <v>1.0077907318737453</v>
          </cell>
          <cell r="BB35">
            <v>0</v>
          </cell>
          <cell r="BC35">
            <v>0</v>
          </cell>
          <cell r="BD35">
            <v>0</v>
          </cell>
          <cell r="BE35">
            <v>0</v>
          </cell>
          <cell r="BF35">
            <v>0</v>
          </cell>
          <cell r="BG35">
            <v>0.9343476434955017</v>
          </cell>
          <cell r="BH35">
            <v>2.1428571428571428</v>
          </cell>
          <cell r="BI35">
            <v>1.2</v>
          </cell>
          <cell r="BJ35">
            <v>0</v>
          </cell>
          <cell r="BK35">
            <v>0</v>
          </cell>
          <cell r="BL35">
            <v>0</v>
          </cell>
          <cell r="BM35">
            <v>1.9886500545321404</v>
          </cell>
          <cell r="BN35">
            <v>0</v>
          </cell>
          <cell r="BO35">
            <v>683.40299999999991</v>
          </cell>
          <cell r="BP35">
            <v>680.59299999999996</v>
          </cell>
          <cell r="BQ35">
            <v>684.10299999999995</v>
          </cell>
          <cell r="BR35">
            <v>681.29300000000001</v>
          </cell>
          <cell r="BS35">
            <v>684.57300000000009</v>
          </cell>
          <cell r="BT35">
            <v>679.55300000000011</v>
          </cell>
          <cell r="BU35">
            <v>0</v>
          </cell>
          <cell r="BV35">
            <v>0.47000000000014097</v>
          </cell>
          <cell r="BW35">
            <v>-1.7399999999998954</v>
          </cell>
          <cell r="BX35">
            <v>1.1700000000001411</v>
          </cell>
          <cell r="BY35">
            <v>700</v>
          </cell>
          <cell r="BZ35">
            <v>1.2749999999999999</v>
          </cell>
          <cell r="CA35">
            <v>0.875</v>
          </cell>
          <cell r="CB35">
            <v>-0.63499999999987722</v>
          </cell>
          <cell r="CC35">
            <v>-0.52634837539558499</v>
          </cell>
          <cell r="CD35">
            <v>-1796.8546632801404</v>
          </cell>
          <cell r="CE35">
            <v>1.4625746628637755</v>
          </cell>
          <cell r="CF35">
            <v>15686.113259213991</v>
          </cell>
          <cell r="CG35">
            <v>13889.25859593385</v>
          </cell>
          <cell r="CH35">
            <v>1.25</v>
          </cell>
          <cell r="CI35">
            <v>4613</v>
          </cell>
          <cell r="CJ35">
            <v>3.763618739414115</v>
          </cell>
          <cell r="CK35">
            <v>4</v>
          </cell>
          <cell r="CL35">
            <v>3</v>
          </cell>
          <cell r="CM35">
            <v>3</v>
          </cell>
        </row>
        <row r="36">
          <cell r="A36">
            <v>53</v>
          </cell>
          <cell r="B36" t="str">
            <v>C19</v>
          </cell>
          <cell r="C36" t="str">
            <v>C20</v>
          </cell>
          <cell r="F36">
            <v>4.01</v>
          </cell>
          <cell r="G36">
            <v>5</v>
          </cell>
          <cell r="J36">
            <v>0</v>
          </cell>
          <cell r="K36">
            <v>4.8647885230008001E-2</v>
          </cell>
          <cell r="L36">
            <v>3.810243673743281</v>
          </cell>
          <cell r="M36">
            <v>3.810243673743281</v>
          </cell>
          <cell r="N36">
            <v>454.65203698934312</v>
          </cell>
          <cell r="O36">
            <v>0.63959865053513276</v>
          </cell>
          <cell r="P36">
            <v>1166.0872655789467</v>
          </cell>
          <cell r="S36">
            <v>15.71</v>
          </cell>
          <cell r="T36">
            <v>98</v>
          </cell>
          <cell r="U36">
            <v>6158</v>
          </cell>
          <cell r="V36">
            <v>0.68799999999999994</v>
          </cell>
          <cell r="X36">
            <v>0</v>
          </cell>
          <cell r="Y36">
            <v>0</v>
          </cell>
          <cell r="AA36">
            <v>0</v>
          </cell>
          <cell r="AB36">
            <v>0</v>
          </cell>
          <cell r="AC36">
            <v>0.58479999999999999</v>
          </cell>
          <cell r="AD36">
            <v>9.1872080000000018</v>
          </cell>
          <cell r="AE36">
            <v>28.892419965387656</v>
          </cell>
          <cell r="AF36">
            <v>28.892419965387656</v>
          </cell>
          <cell r="AG36">
            <v>30.463419965387658</v>
          </cell>
          <cell r="AH36">
            <v>1196.5506855443343</v>
          </cell>
          <cell r="AI36">
            <v>21.49</v>
          </cell>
          <cell r="AJ36">
            <v>20.5</v>
          </cell>
          <cell r="AK36">
            <v>28</v>
          </cell>
          <cell r="AL36">
            <v>0.70000000000000007</v>
          </cell>
          <cell r="AM36">
            <v>1.2999999999999999E-2</v>
          </cell>
          <cell r="AN36">
            <v>0</v>
          </cell>
          <cell r="AO36">
            <v>0</v>
          </cell>
          <cell r="AP36">
            <v>0</v>
          </cell>
          <cell r="AQ36">
            <v>0</v>
          </cell>
          <cell r="AR36">
            <v>0</v>
          </cell>
          <cell r="AS36">
            <v>0</v>
          </cell>
          <cell r="AT36">
            <v>0</v>
          </cell>
          <cell r="AU36">
            <v>0</v>
          </cell>
          <cell r="AV36">
            <v>10.915187647171557</v>
          </cell>
          <cell r="AW36">
            <v>4200.6564823012577</v>
          </cell>
          <cell r="AX36">
            <v>0</v>
          </cell>
          <cell r="AY36">
            <v>114.73715898942989</v>
          </cell>
          <cell r="AZ36" t="str">
            <v>00°00'00''</v>
          </cell>
          <cell r="BA36">
            <v>1000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680.59299999999996</v>
          </cell>
          <cell r="BP36">
            <v>676.18299999999999</v>
          </cell>
          <cell r="BQ36">
            <v>681.29300000000001</v>
          </cell>
          <cell r="BR36">
            <v>676.88300000000004</v>
          </cell>
          <cell r="BS36">
            <v>679.55300000000011</v>
          </cell>
          <cell r="BT36">
            <v>674.35300000000007</v>
          </cell>
          <cell r="BU36">
            <v>0</v>
          </cell>
          <cell r="BV36">
            <v>-1.7399999999998954</v>
          </cell>
          <cell r="BW36">
            <v>-2.5299999999999727</v>
          </cell>
          <cell r="BX36">
            <v>-1.0399999999998952</v>
          </cell>
          <cell r="BY36">
            <v>700</v>
          </cell>
          <cell r="BZ36">
            <v>1.2749999999999999</v>
          </cell>
          <cell r="CA36">
            <v>0.875</v>
          </cell>
          <cell r="CB36">
            <v>-2.1349999999999341</v>
          </cell>
          <cell r="CC36">
            <v>-2.0245852491296268</v>
          </cell>
          <cell r="CD36">
            <v>-6911.5544307943328</v>
          </cell>
          <cell r="CE36">
            <v>1.9151977298689804</v>
          </cell>
          <cell r="CF36">
            <v>20540.495652844817</v>
          </cell>
          <cell r="CG36">
            <v>13628.941222050484</v>
          </cell>
          <cell r="CH36">
            <v>1.25</v>
          </cell>
          <cell r="CI36">
            <v>4613</v>
          </cell>
          <cell r="CJ36">
            <v>3.6930796721359429</v>
          </cell>
          <cell r="CK36">
            <v>4</v>
          </cell>
          <cell r="CL36">
            <v>3</v>
          </cell>
          <cell r="CM36">
            <v>3</v>
          </cell>
        </row>
        <row r="37">
          <cell r="A37">
            <v>54</v>
          </cell>
          <cell r="B37" t="str">
            <v>C20</v>
          </cell>
          <cell r="C37" t="str">
            <v>A21</v>
          </cell>
          <cell r="F37">
            <v>4.01</v>
          </cell>
          <cell r="G37">
            <v>5</v>
          </cell>
          <cell r="J37">
            <v>0</v>
          </cell>
          <cell r="K37">
            <v>0.1971435875675345</v>
          </cell>
          <cell r="L37">
            <v>4.0073872613108152</v>
          </cell>
          <cell r="M37">
            <v>4.0073872613108152</v>
          </cell>
          <cell r="N37">
            <v>450.63065613657886</v>
          </cell>
          <cell r="O37">
            <v>0.63457776427703505</v>
          </cell>
          <cell r="P37">
            <v>1146.7003790862327</v>
          </cell>
          <cell r="S37">
            <v>15.71</v>
          </cell>
          <cell r="T37">
            <v>98</v>
          </cell>
          <cell r="U37">
            <v>6158</v>
          </cell>
          <cell r="V37">
            <v>0.68799999999999994</v>
          </cell>
          <cell r="X37">
            <v>0</v>
          </cell>
          <cell r="Y37">
            <v>0</v>
          </cell>
          <cell r="AA37">
            <v>0</v>
          </cell>
          <cell r="AB37">
            <v>0</v>
          </cell>
          <cell r="AC37">
            <v>0.58479999999999999</v>
          </cell>
          <cell r="AD37">
            <v>9.1872080000000018</v>
          </cell>
          <cell r="AE37">
            <v>28.892419965387656</v>
          </cell>
          <cell r="AF37">
            <v>28.892419965387656</v>
          </cell>
          <cell r="AG37">
            <v>30.463419965387658</v>
          </cell>
          <cell r="AH37">
            <v>1177.1637990516203</v>
          </cell>
          <cell r="AI37">
            <v>16.46</v>
          </cell>
          <cell r="AJ37">
            <v>9.2899999999999991</v>
          </cell>
          <cell r="AK37">
            <v>24</v>
          </cell>
          <cell r="AL37">
            <v>0.60000000000000009</v>
          </cell>
          <cell r="AM37">
            <v>1.2999999999999999E-2</v>
          </cell>
          <cell r="AN37">
            <v>0</v>
          </cell>
          <cell r="AO37">
            <v>0</v>
          </cell>
          <cell r="AP37">
            <v>0</v>
          </cell>
          <cell r="AQ37">
            <v>0</v>
          </cell>
          <cell r="AR37">
            <v>0</v>
          </cell>
          <cell r="AS37">
            <v>0</v>
          </cell>
          <cell r="AT37">
            <v>0</v>
          </cell>
          <cell r="AU37">
            <v>0</v>
          </cell>
          <cell r="AV37">
            <v>6.630265807271055</v>
          </cell>
          <cell r="AW37">
            <v>1874.6634916323314</v>
          </cell>
          <cell r="AX37">
            <v>0</v>
          </cell>
          <cell r="AY37">
            <v>99.698075365859424</v>
          </cell>
          <cell r="AZ37" t="str">
            <v>15°02'21''</v>
          </cell>
          <cell r="BA37">
            <v>9.4697332935740395</v>
          </cell>
          <cell r="BB37">
            <v>0</v>
          </cell>
          <cell r="BC37">
            <v>0</v>
          </cell>
          <cell r="BD37">
            <v>0</v>
          </cell>
          <cell r="BE37">
            <v>0</v>
          </cell>
          <cell r="BF37">
            <v>0</v>
          </cell>
          <cell r="BG37">
            <v>0</v>
          </cell>
          <cell r="BH37">
            <v>0</v>
          </cell>
          <cell r="BI37">
            <v>0</v>
          </cell>
          <cell r="BJ37">
            <v>0</v>
          </cell>
          <cell r="BK37">
            <v>0</v>
          </cell>
          <cell r="BL37">
            <v>0</v>
          </cell>
          <cell r="BM37">
            <v>0</v>
          </cell>
          <cell r="BN37">
            <v>0</v>
          </cell>
          <cell r="BO37">
            <v>676.18299999999999</v>
          </cell>
          <cell r="BP37">
            <v>674.65300000000002</v>
          </cell>
          <cell r="BQ37">
            <v>676.78300000000002</v>
          </cell>
          <cell r="BR37">
            <v>675.25300000000004</v>
          </cell>
          <cell r="BS37">
            <v>674.35300000000007</v>
          </cell>
          <cell r="BT37">
            <v>672.02300000000014</v>
          </cell>
          <cell r="BU37">
            <v>0</v>
          </cell>
          <cell r="BV37">
            <v>-2.42999999999995</v>
          </cell>
          <cell r="BW37">
            <v>-3.2299999999999045</v>
          </cell>
          <cell r="BX37">
            <v>-1.8299999999999499</v>
          </cell>
          <cell r="BY37">
            <v>600</v>
          </cell>
          <cell r="BZ37">
            <v>1.1499999999999999</v>
          </cell>
          <cell r="CA37">
            <v>0.75</v>
          </cell>
          <cell r="CB37">
            <v>-2.8299999999999272</v>
          </cell>
          <cell r="CC37">
            <v>-3.2654364164759015</v>
          </cell>
          <cell r="CD37">
            <v>-9068.9332876576955</v>
          </cell>
          <cell r="CE37">
            <v>1.9570336894141922</v>
          </cell>
          <cell r="CF37">
            <v>20989.186318967211</v>
          </cell>
          <cell r="CG37">
            <v>11920.253031309516</v>
          </cell>
          <cell r="CH37">
            <v>1.25</v>
          </cell>
          <cell r="CI37">
            <v>3954</v>
          </cell>
          <cell r="CJ37">
            <v>3.768415854612265</v>
          </cell>
          <cell r="CK37">
            <v>4</v>
          </cell>
          <cell r="CL37">
            <v>3</v>
          </cell>
          <cell r="CM37">
            <v>3</v>
          </cell>
        </row>
        <row r="38">
          <cell r="A38">
            <v>55</v>
          </cell>
          <cell r="E38">
            <v>-3.1310065197464443</v>
          </cell>
          <cell r="F38">
            <v>0</v>
          </cell>
          <cell r="G38">
            <v>0</v>
          </cell>
          <cell r="J38">
            <v>0</v>
          </cell>
          <cell r="K38">
            <v>0</v>
          </cell>
          <cell r="L38">
            <v>0</v>
          </cell>
          <cell r="M38">
            <v>0</v>
          </cell>
          <cell r="N38">
            <v>0</v>
          </cell>
          <cell r="O38">
            <v>0</v>
          </cell>
          <cell r="P38">
            <v>0</v>
          </cell>
          <cell r="S38">
            <v>0</v>
          </cell>
          <cell r="U38">
            <v>0</v>
          </cell>
          <cell r="X38">
            <v>0</v>
          </cell>
          <cell r="Y38">
            <v>0</v>
          </cell>
          <cell r="AA38">
            <v>0</v>
          </cell>
          <cell r="AB38">
            <v>0</v>
          </cell>
          <cell r="AC38">
            <v>0</v>
          </cell>
          <cell r="AD38">
            <v>0</v>
          </cell>
          <cell r="AE38">
            <v>0</v>
          </cell>
          <cell r="AF38">
            <v>0</v>
          </cell>
          <cell r="AG38">
            <v>0</v>
          </cell>
          <cell r="AH38">
            <v>0</v>
          </cell>
          <cell r="AI38">
            <v>0</v>
          </cell>
          <cell r="AJ38">
            <v>1.74</v>
          </cell>
          <cell r="AK38">
            <v>12</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674.87300000000005</v>
          </cell>
          <cell r="BP38">
            <v>0</v>
          </cell>
          <cell r="BQ38">
            <v>674.87300000000005</v>
          </cell>
          <cell r="BR38">
            <v>0</v>
          </cell>
          <cell r="BS38">
            <v>0</v>
          </cell>
          <cell r="BT38">
            <v>0</v>
          </cell>
          <cell r="BU38">
            <v>0</v>
          </cell>
          <cell r="BV38">
            <v>0</v>
          </cell>
          <cell r="BW38">
            <v>0</v>
          </cell>
          <cell r="BX38">
            <v>0</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56</v>
          </cell>
          <cell r="F39">
            <v>0</v>
          </cell>
          <cell r="G39">
            <v>0</v>
          </cell>
          <cell r="J39">
            <v>0</v>
          </cell>
          <cell r="K39">
            <v>0</v>
          </cell>
          <cell r="L39">
            <v>0</v>
          </cell>
          <cell r="M39">
            <v>0</v>
          </cell>
          <cell r="N39">
            <v>0</v>
          </cell>
          <cell r="O39">
            <v>0</v>
          </cell>
          <cell r="P39">
            <v>0</v>
          </cell>
          <cell r="S39">
            <v>0</v>
          </cell>
          <cell r="U39">
            <v>0</v>
          </cell>
          <cell r="X39">
            <v>0</v>
          </cell>
          <cell r="Y39">
            <v>0</v>
          </cell>
          <cell r="AA39">
            <v>0</v>
          </cell>
          <cell r="AB39">
            <v>0</v>
          </cell>
          <cell r="AC39">
            <v>0</v>
          </cell>
          <cell r="AD39">
            <v>0</v>
          </cell>
          <cell r="AE39">
            <v>0</v>
          </cell>
          <cell r="AF39">
            <v>0</v>
          </cell>
          <cell r="AG39">
            <v>0</v>
          </cell>
          <cell r="AH39">
            <v>0</v>
          </cell>
          <cell r="AI39">
            <v>0</v>
          </cell>
          <cell r="AJ39">
            <v>22.27</v>
          </cell>
          <cell r="AK39">
            <v>8</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0.4</v>
          </cell>
          <cell r="CA39">
            <v>0</v>
          </cell>
          <cell r="CB39">
            <v>0</v>
          </cell>
          <cell r="CC39">
            <v>0</v>
          </cell>
          <cell r="CD39">
            <v>0</v>
          </cell>
          <cell r="CE39" t="e">
            <v>#VALUE!</v>
          </cell>
          <cell r="CF39" t="e">
            <v>#VALUE!</v>
          </cell>
          <cell r="CG39" t="e">
            <v>#VALUE!</v>
          </cell>
          <cell r="CH39">
            <v>1.3</v>
          </cell>
          <cell r="CI39" t="e">
            <v>#VALUE!</v>
          </cell>
          <cell r="CJ39" t="e">
            <v>#VALUE!</v>
          </cell>
          <cell r="CK39" t="e">
            <v>#VALUE!</v>
          </cell>
          <cell r="CL39">
            <v>1</v>
          </cell>
          <cell r="CM39">
            <v>4</v>
          </cell>
        </row>
        <row r="40">
          <cell r="A40">
            <v>57</v>
          </cell>
          <cell r="C40">
            <v>0</v>
          </cell>
          <cell r="F40">
            <v>0</v>
          </cell>
          <cell r="G40">
            <v>0</v>
          </cell>
          <cell r="J40">
            <v>0</v>
          </cell>
          <cell r="K40">
            <v>0</v>
          </cell>
          <cell r="L40">
            <v>0</v>
          </cell>
          <cell r="M40">
            <v>0</v>
          </cell>
          <cell r="N40">
            <v>0</v>
          </cell>
          <cell r="O40">
            <v>0</v>
          </cell>
          <cell r="P40">
            <v>0</v>
          </cell>
          <cell r="S40">
            <v>0</v>
          </cell>
          <cell r="U40">
            <v>0</v>
          </cell>
          <cell r="X40">
            <v>0</v>
          </cell>
          <cell r="Y40">
            <v>0</v>
          </cell>
          <cell r="AA40">
            <v>0</v>
          </cell>
          <cell r="AB40">
            <v>0</v>
          </cell>
          <cell r="AC40">
            <v>0</v>
          </cell>
          <cell r="AD40">
            <v>0</v>
          </cell>
          <cell r="AE40">
            <v>0</v>
          </cell>
          <cell r="AF40">
            <v>0</v>
          </cell>
          <cell r="AG40">
            <v>0</v>
          </cell>
          <cell r="AH40">
            <v>0</v>
          </cell>
          <cell r="AI40">
            <v>0</v>
          </cell>
          <cell r="AJ40">
            <v>22.35</v>
          </cell>
          <cell r="AK40">
            <v>8</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0.4</v>
          </cell>
          <cell r="CA40">
            <v>0</v>
          </cell>
          <cell r="CB40">
            <v>0</v>
          </cell>
          <cell r="CC40">
            <v>0</v>
          </cell>
          <cell r="CD40">
            <v>0</v>
          </cell>
          <cell r="CE40" t="e">
            <v>#VALUE!</v>
          </cell>
          <cell r="CF40" t="e">
            <v>#VALUE!</v>
          </cell>
          <cell r="CG40" t="e">
            <v>#VALUE!</v>
          </cell>
          <cell r="CH40">
            <v>1.3</v>
          </cell>
          <cell r="CI40" t="e">
            <v>#VALUE!</v>
          </cell>
          <cell r="CJ40" t="e">
            <v>#VALUE!</v>
          </cell>
          <cell r="CK40" t="e">
            <v>#VALUE!</v>
          </cell>
          <cell r="CL40">
            <v>1</v>
          </cell>
          <cell r="CM40">
            <v>4</v>
          </cell>
        </row>
        <row r="41">
          <cell r="A41">
            <v>58</v>
          </cell>
          <cell r="B41" t="str">
            <v>C31</v>
          </cell>
          <cell r="C41" t="str">
            <v>C32</v>
          </cell>
          <cell r="F41">
            <v>0</v>
          </cell>
          <cell r="G41">
            <v>0</v>
          </cell>
          <cell r="J41">
            <v>0</v>
          </cell>
          <cell r="K41">
            <v>0</v>
          </cell>
          <cell r="L41">
            <v>0</v>
          </cell>
          <cell r="M41">
            <v>0</v>
          </cell>
          <cell r="N41">
            <v>0</v>
          </cell>
          <cell r="O41">
            <v>0</v>
          </cell>
          <cell r="P41">
            <v>0</v>
          </cell>
          <cell r="Q41">
            <v>0.4</v>
          </cell>
          <cell r="S41">
            <v>0.4</v>
          </cell>
          <cell r="T41">
            <v>98</v>
          </cell>
          <cell r="U41">
            <v>157</v>
          </cell>
          <cell r="V41">
            <v>0.68799999999999994</v>
          </cell>
          <cell r="X41">
            <v>0</v>
          </cell>
          <cell r="Y41">
            <v>0</v>
          </cell>
          <cell r="AA41">
            <v>0</v>
          </cell>
          <cell r="AB41">
            <v>0</v>
          </cell>
          <cell r="AC41">
            <v>0.58479999999999999</v>
          </cell>
          <cell r="AD41">
            <v>0.23392000000000002</v>
          </cell>
          <cell r="AE41">
            <v>0.96275646183025421</v>
          </cell>
          <cell r="AF41">
            <v>1.0427564618302543</v>
          </cell>
          <cell r="AG41">
            <v>1.0827564618302543</v>
          </cell>
          <cell r="AH41">
            <v>1.5</v>
          </cell>
          <cell r="AI41">
            <v>33.06</v>
          </cell>
          <cell r="AJ41">
            <v>12.71</v>
          </cell>
          <cell r="AK41">
            <v>8</v>
          </cell>
          <cell r="AL41">
            <v>0.2</v>
          </cell>
          <cell r="AM41">
            <v>1.4E-2</v>
          </cell>
          <cell r="AN41">
            <v>1.8120574951171874E-2</v>
          </cell>
          <cell r="AO41">
            <v>3.125E-2</v>
          </cell>
          <cell r="AP41">
            <v>9.0602874755859361E-2</v>
          </cell>
          <cell r="AQ41">
            <v>1.0606024579340583</v>
          </cell>
          <cell r="AR41">
            <v>3.0484361958124309</v>
          </cell>
          <cell r="AS41">
            <v>0.97496141568254013</v>
          </cell>
          <cell r="AT41">
            <v>5.7333209672567068E-2</v>
          </cell>
          <cell r="AU41">
            <v>7.5453784623738945E-2</v>
          </cell>
          <cell r="AV41">
            <v>3.4620261029663735</v>
          </cell>
          <cell r="AW41">
            <v>108.76275771615262</v>
          </cell>
          <cell r="AX41">
            <v>1.379148553693974E-2</v>
          </cell>
          <cell r="AY41">
            <v>180.47667380172905</v>
          </cell>
          <cell r="AZ41" t="b">
            <v>0</v>
          </cell>
          <cell r="BA41">
            <v>0</v>
          </cell>
          <cell r="BB41">
            <v>1E-3</v>
          </cell>
          <cell r="BC41">
            <v>0</v>
          </cell>
          <cell r="BD41">
            <v>0</v>
          </cell>
          <cell r="BE41">
            <v>1E-3</v>
          </cell>
          <cell r="BF41">
            <v>0</v>
          </cell>
          <cell r="BG41">
            <v>2.6748963180841235E-2</v>
          </cell>
          <cell r="BH41">
            <v>5.9999999999999991</v>
          </cell>
          <cell r="BI41">
            <v>1.2</v>
          </cell>
          <cell r="BJ41">
            <v>0.10752081245013895</v>
          </cell>
          <cell r="BK41">
            <v>0.13877081245013895</v>
          </cell>
          <cell r="BL41">
            <v>7.4482604539801915E-6</v>
          </cell>
          <cell r="BM41">
            <v>0.16653391285271152</v>
          </cell>
          <cell r="BN41">
            <v>0</v>
          </cell>
          <cell r="BO41">
            <v>703.05299999999988</v>
          </cell>
          <cell r="BP41">
            <v>698.85299999999984</v>
          </cell>
          <cell r="BQ41">
            <v>703.25299999999993</v>
          </cell>
          <cell r="BR41">
            <v>699.05299999999988</v>
          </cell>
          <cell r="BS41">
            <v>704.45299999999997</v>
          </cell>
          <cell r="BT41">
            <v>699.85300000000007</v>
          </cell>
          <cell r="BU41" t="b">
            <v>0</v>
          </cell>
          <cell r="BV41">
            <v>1.2000000000000455</v>
          </cell>
          <cell r="BW41">
            <v>0.8000000000001819</v>
          </cell>
          <cell r="BX41">
            <v>1.4000000000000454</v>
          </cell>
          <cell r="BY41">
            <v>200</v>
          </cell>
          <cell r="BZ41">
            <v>0.65</v>
          </cell>
          <cell r="CA41">
            <v>0.25</v>
          </cell>
          <cell r="CB41">
            <v>1.0000000000001137</v>
          </cell>
          <cell r="CC41">
            <v>1.3051536509443407</v>
          </cell>
          <cell r="CD41">
            <v>1157.9975768003665</v>
          </cell>
          <cell r="CE41">
            <v>9.8449303549506206E-2</v>
          </cell>
          <cell r="CF41">
            <v>812.20675428342622</v>
          </cell>
          <cell r="CG41">
            <v>1970.2043310837926</v>
          </cell>
          <cell r="CH41">
            <v>1.5</v>
          </cell>
          <cell r="CI41">
            <v>2243</v>
          </cell>
          <cell r="CJ41">
            <v>1.3175686565428839</v>
          </cell>
          <cell r="CK41">
            <v>1.5</v>
          </cell>
          <cell r="CL41">
            <v>1</v>
          </cell>
          <cell r="CM41">
            <v>2</v>
          </cell>
        </row>
        <row r="42">
          <cell r="A42">
            <v>59</v>
          </cell>
          <cell r="B42" t="str">
            <v>C32</v>
          </cell>
          <cell r="C42" t="str">
            <v>C33</v>
          </cell>
          <cell r="F42">
            <v>0</v>
          </cell>
          <cell r="G42">
            <v>0</v>
          </cell>
          <cell r="J42">
            <v>0</v>
          </cell>
          <cell r="K42">
            <v>0</v>
          </cell>
          <cell r="L42">
            <v>0</v>
          </cell>
          <cell r="M42">
            <v>0</v>
          </cell>
          <cell r="N42">
            <v>0</v>
          </cell>
          <cell r="O42">
            <v>0</v>
          </cell>
          <cell r="P42">
            <v>0</v>
          </cell>
          <cell r="S42">
            <v>0.4</v>
          </cell>
          <cell r="T42">
            <v>98</v>
          </cell>
          <cell r="U42">
            <v>157</v>
          </cell>
          <cell r="V42">
            <v>0.68799999999999994</v>
          </cell>
          <cell r="X42">
            <v>0</v>
          </cell>
          <cell r="Y42">
            <v>0</v>
          </cell>
          <cell r="AA42">
            <v>0</v>
          </cell>
          <cell r="AB42">
            <v>0</v>
          </cell>
          <cell r="AC42">
            <v>0.58479999999999999</v>
          </cell>
          <cell r="AD42">
            <v>0.23392000000000002</v>
          </cell>
          <cell r="AE42">
            <v>0.96275646183025421</v>
          </cell>
          <cell r="AF42">
            <v>1.0427564618302543</v>
          </cell>
          <cell r="AG42">
            <v>1.0827564618302543</v>
          </cell>
          <cell r="AH42">
            <v>1.5</v>
          </cell>
          <cell r="AI42">
            <v>14.62</v>
          </cell>
          <cell r="AJ42">
            <v>22.67</v>
          </cell>
          <cell r="AK42">
            <v>8</v>
          </cell>
          <cell r="AL42">
            <v>0.2</v>
          </cell>
          <cell r="AM42">
            <v>1.4E-2</v>
          </cell>
          <cell r="AN42">
            <v>1.5719604492187501E-2</v>
          </cell>
          <cell r="AO42">
            <v>3.125E-2</v>
          </cell>
          <cell r="AP42">
            <v>7.85980224609375E-2</v>
          </cell>
          <cell r="AQ42">
            <v>1.3076246347994489</v>
          </cell>
          <cell r="AR42">
            <v>4.0408094936548542</v>
          </cell>
          <cell r="AS42">
            <v>1.550829268095187</v>
          </cell>
          <cell r="AT42">
            <v>8.7149958487991439E-2</v>
          </cell>
          <cell r="AU42">
            <v>0.10286956298017894</v>
          </cell>
          <cell r="AV42">
            <v>4.6236326602931452</v>
          </cell>
          <cell r="AW42">
            <v>145.25570398474781</v>
          </cell>
          <cell r="AX42">
            <v>1.0326616847745294E-2</v>
          </cell>
          <cell r="AY42">
            <v>204.8504252470143</v>
          </cell>
          <cell r="AZ42" t="str">
            <v>24°22'26''</v>
          </cell>
          <cell r="BA42">
            <v>13.890953541458391</v>
          </cell>
          <cell r="BB42">
            <v>2.7E-2</v>
          </cell>
          <cell r="BC42">
            <v>3.0000000000000001E-3</v>
          </cell>
          <cell r="BD42">
            <v>4.0000000000000001E-3</v>
          </cell>
          <cell r="BE42">
            <v>3.4000000000000002E-2</v>
          </cell>
          <cell r="BF42">
            <v>3.4000000000000002E-2</v>
          </cell>
          <cell r="BG42">
            <v>0</v>
          </cell>
          <cell r="BH42">
            <v>0</v>
          </cell>
          <cell r="BI42">
            <v>0</v>
          </cell>
          <cell r="BJ42">
            <v>0</v>
          </cell>
          <cell r="BK42">
            <v>0</v>
          </cell>
          <cell r="BL42">
            <v>0</v>
          </cell>
          <cell r="BM42">
            <v>0</v>
          </cell>
          <cell r="BN42">
            <v>0.03</v>
          </cell>
          <cell r="BO42">
            <v>698.82299999999987</v>
          </cell>
          <cell r="BP42">
            <v>695.51299999999992</v>
          </cell>
          <cell r="BQ42">
            <v>699.02299999999991</v>
          </cell>
          <cell r="BR42">
            <v>695.71299999999997</v>
          </cell>
          <cell r="BS42">
            <v>699.85300000000007</v>
          </cell>
          <cell r="BT42">
            <v>696.53300000000013</v>
          </cell>
          <cell r="BU42">
            <v>0</v>
          </cell>
          <cell r="BV42">
            <v>0.83000000000015461</v>
          </cell>
          <cell r="BW42">
            <v>0.82000000000016371</v>
          </cell>
          <cell r="BX42">
            <v>1.0300000000001546</v>
          </cell>
          <cell r="BY42">
            <v>200</v>
          </cell>
          <cell r="BZ42">
            <v>0.65</v>
          </cell>
          <cell r="CA42">
            <v>0.25</v>
          </cell>
          <cell r="CB42">
            <v>0.82500000000015916</v>
          </cell>
          <cell r="CC42">
            <v>1.1074302853340923</v>
          </cell>
          <cell r="CD42">
            <v>982.56752066267336</v>
          </cell>
          <cell r="CE42">
            <v>0.13420744962108144</v>
          </cell>
          <cell r="CF42">
            <v>1217.9326053113141</v>
          </cell>
          <cell r="CG42">
            <v>2200.5001259739875</v>
          </cell>
          <cell r="CH42">
            <v>1.5</v>
          </cell>
          <cell r="CI42">
            <v>2243</v>
          </cell>
          <cell r="CJ42">
            <v>1.4715783276687389</v>
          </cell>
          <cell r="CK42">
            <v>1.5</v>
          </cell>
          <cell r="CL42">
            <v>1</v>
          </cell>
          <cell r="CM42">
            <v>2</v>
          </cell>
        </row>
        <row r="43">
          <cell r="A43">
            <v>60</v>
          </cell>
          <cell r="B43" t="str">
            <v>C33</v>
          </cell>
          <cell r="C43" t="str">
            <v>C34</v>
          </cell>
          <cell r="F43">
            <v>0</v>
          </cell>
          <cell r="G43">
            <v>0</v>
          </cell>
          <cell r="J43">
            <v>0</v>
          </cell>
          <cell r="K43">
            <v>0</v>
          </cell>
          <cell r="L43">
            <v>0</v>
          </cell>
          <cell r="M43">
            <v>0</v>
          </cell>
          <cell r="N43">
            <v>0</v>
          </cell>
          <cell r="O43">
            <v>0</v>
          </cell>
          <cell r="P43">
            <v>0</v>
          </cell>
          <cell r="S43">
            <v>0.4</v>
          </cell>
          <cell r="T43">
            <v>98</v>
          </cell>
          <cell r="U43">
            <v>157</v>
          </cell>
          <cell r="V43">
            <v>0.68799999999999994</v>
          </cell>
          <cell r="X43">
            <v>0</v>
          </cell>
          <cell r="Y43">
            <v>0</v>
          </cell>
          <cell r="AA43">
            <v>0</v>
          </cell>
          <cell r="AB43">
            <v>0</v>
          </cell>
          <cell r="AC43">
            <v>0.58479999999999999</v>
          </cell>
          <cell r="AD43">
            <v>0.23392000000000002</v>
          </cell>
          <cell r="AE43">
            <v>0.96275646183025421</v>
          </cell>
          <cell r="AF43">
            <v>1.0427564618302543</v>
          </cell>
          <cell r="AG43">
            <v>1.0827564618302543</v>
          </cell>
          <cell r="AH43">
            <v>1.5</v>
          </cell>
          <cell r="AI43">
            <v>15.64</v>
          </cell>
          <cell r="AJ43">
            <v>21.09</v>
          </cell>
          <cell r="AK43">
            <v>8</v>
          </cell>
          <cell r="AL43">
            <v>0.2</v>
          </cell>
          <cell r="AM43">
            <v>1.4E-2</v>
          </cell>
          <cell r="AN43">
            <v>1.6001129150390623E-2</v>
          </cell>
          <cell r="AO43">
            <v>3.125E-2</v>
          </cell>
          <cell r="AP43">
            <v>8.0005645751953111E-2</v>
          </cell>
          <cell r="AQ43">
            <v>1.2738496815705684</v>
          </cell>
          <cell r="AR43">
            <v>3.9010338681074201</v>
          </cell>
          <cell r="AS43">
            <v>1.4634068275683341</v>
          </cell>
          <cell r="AT43">
            <v>8.2706065812305746E-2</v>
          </cell>
          <cell r="AU43">
            <v>9.8707194962696365E-2</v>
          </cell>
          <cell r="AV43">
            <v>4.4595994439352431</v>
          </cell>
          <cell r="AW43">
            <v>140.1024485102009</v>
          </cell>
          <cell r="AX43">
            <v>1.0706451000324841E-2</v>
          </cell>
          <cell r="AY43">
            <v>227.42337412800077</v>
          </cell>
          <cell r="AZ43" t="str">
            <v>22°34'23''</v>
          </cell>
          <cell r="BA43">
            <v>15.03200026335843</v>
          </cell>
          <cell r="BB43">
            <v>1E-3</v>
          </cell>
          <cell r="BC43">
            <v>1E-3</v>
          </cell>
          <cell r="BD43">
            <v>4.0000000000000001E-3</v>
          </cell>
          <cell r="BE43">
            <v>6.0000000000000001E-3</v>
          </cell>
          <cell r="BF43">
            <v>5.0000000000000001E-3</v>
          </cell>
          <cell r="BG43">
            <v>0</v>
          </cell>
          <cell r="BH43">
            <v>0</v>
          </cell>
          <cell r="BI43">
            <v>0</v>
          </cell>
          <cell r="BJ43">
            <v>0</v>
          </cell>
          <cell r="BK43">
            <v>0</v>
          </cell>
          <cell r="BL43">
            <v>0</v>
          </cell>
          <cell r="BM43">
            <v>0</v>
          </cell>
          <cell r="BN43">
            <v>0.01</v>
          </cell>
          <cell r="BO43">
            <v>695.50299999999993</v>
          </cell>
          <cell r="BP43">
            <v>692.20299999999997</v>
          </cell>
          <cell r="BQ43">
            <v>695.70299999999997</v>
          </cell>
          <cell r="BR43">
            <v>692.40300000000002</v>
          </cell>
          <cell r="BS43">
            <v>696.53300000000013</v>
          </cell>
          <cell r="BT43">
            <v>693.23299999999995</v>
          </cell>
          <cell r="BU43">
            <v>0</v>
          </cell>
          <cell r="BV43">
            <v>0.83000000000015461</v>
          </cell>
          <cell r="BW43">
            <v>0.82999999999992724</v>
          </cell>
          <cell r="BX43">
            <v>1.0300000000001546</v>
          </cell>
          <cell r="BY43">
            <v>200</v>
          </cell>
          <cell r="BZ43">
            <v>0.65</v>
          </cell>
          <cell r="CA43">
            <v>0.25</v>
          </cell>
          <cell r="CB43">
            <v>0.83000000000004093</v>
          </cell>
          <cell r="CC43">
            <v>1.1132435599236561</v>
          </cell>
          <cell r="CD43">
            <v>987.72534854226399</v>
          </cell>
          <cell r="CE43">
            <v>0.13295061126629726</v>
          </cell>
          <cell r="CF43">
            <v>1206.5267972416477</v>
          </cell>
          <cell r="CG43">
            <v>2194.2521457839116</v>
          </cell>
          <cell r="CH43">
            <v>1.5</v>
          </cell>
          <cell r="CI43">
            <v>2243</v>
          </cell>
          <cell r="CJ43">
            <v>1.4674000083262895</v>
          </cell>
          <cell r="CK43">
            <v>1.5</v>
          </cell>
          <cell r="CL43">
            <v>1</v>
          </cell>
          <cell r="CM43">
            <v>2</v>
          </cell>
        </row>
        <row r="44">
          <cell r="A44">
            <v>61</v>
          </cell>
          <cell r="B44" t="str">
            <v>C34</v>
          </cell>
          <cell r="C44" t="str">
            <v>C35</v>
          </cell>
          <cell r="F44">
            <v>0</v>
          </cell>
          <cell r="G44">
            <v>0</v>
          </cell>
          <cell r="J44">
            <v>0</v>
          </cell>
          <cell r="K44">
            <v>0</v>
          </cell>
          <cell r="L44">
            <v>0</v>
          </cell>
          <cell r="M44">
            <v>0</v>
          </cell>
          <cell r="N44">
            <v>0</v>
          </cell>
          <cell r="O44">
            <v>0</v>
          </cell>
          <cell r="P44">
            <v>0</v>
          </cell>
          <cell r="S44">
            <v>0.4</v>
          </cell>
          <cell r="T44">
            <v>98</v>
          </cell>
          <cell r="U44">
            <v>157</v>
          </cell>
          <cell r="V44">
            <v>0.68799999999999994</v>
          </cell>
          <cell r="X44">
            <v>0</v>
          </cell>
          <cell r="Y44">
            <v>0</v>
          </cell>
          <cell r="AA44">
            <v>0</v>
          </cell>
          <cell r="AB44">
            <v>0</v>
          </cell>
          <cell r="AC44">
            <v>0.58479999999999999</v>
          </cell>
          <cell r="AD44">
            <v>0.23392000000000002</v>
          </cell>
          <cell r="AE44">
            <v>0.96275646183025421</v>
          </cell>
          <cell r="AF44">
            <v>1.0427564618302543</v>
          </cell>
          <cell r="AG44">
            <v>1.0827564618302543</v>
          </cell>
          <cell r="AH44">
            <v>1.5</v>
          </cell>
          <cell r="AI44">
            <v>7.92</v>
          </cell>
          <cell r="AJ44">
            <v>6.27</v>
          </cell>
          <cell r="AK44">
            <v>8</v>
          </cell>
          <cell r="AL44">
            <v>0.2</v>
          </cell>
          <cell r="AM44">
            <v>1.4E-2</v>
          </cell>
          <cell r="AN44">
            <v>2.1549987792968753E-2</v>
          </cell>
          <cell r="AO44">
            <v>3.125E-2</v>
          </cell>
          <cell r="AP44">
            <v>0.10774993896484376</v>
          </cell>
          <cell r="AQ44">
            <v>0.8222695745335582</v>
          </cell>
          <cell r="AR44">
            <v>2.1628664938405349</v>
          </cell>
          <cell r="AS44">
            <v>0.55470527901471955</v>
          </cell>
          <cell r="AT44">
            <v>3.4461124016493309E-2</v>
          </cell>
          <cell r="AU44">
            <v>5.6011111809462062E-2</v>
          </cell>
          <cell r="AV44">
            <v>2.4315955122590709</v>
          </cell>
          <cell r="AW44">
            <v>76.39082597815009</v>
          </cell>
          <cell r="AX44">
            <v>1.9635865704987165E-2</v>
          </cell>
          <cell r="AY44">
            <v>232.97954529330997</v>
          </cell>
          <cell r="AZ44" t="str">
            <v>05°33'22''</v>
          </cell>
          <cell r="BA44">
            <v>61.824091446618468</v>
          </cell>
          <cell r="BB44">
            <v>1E-3</v>
          </cell>
          <cell r="BC44">
            <v>0.01</v>
          </cell>
          <cell r="BD44">
            <v>3.0000000000000001E-3</v>
          </cell>
          <cell r="BE44">
            <v>1.3999999999999999E-2</v>
          </cell>
          <cell r="BF44">
            <v>1.3000000000000001E-2</v>
          </cell>
          <cell r="BG44">
            <v>0</v>
          </cell>
          <cell r="BH44">
            <v>0</v>
          </cell>
          <cell r="BI44">
            <v>0</v>
          </cell>
          <cell r="BJ44">
            <v>0</v>
          </cell>
          <cell r="BK44">
            <v>0</v>
          </cell>
          <cell r="BL44">
            <v>0</v>
          </cell>
          <cell r="BM44">
            <v>0</v>
          </cell>
          <cell r="BN44">
            <v>0.01</v>
          </cell>
          <cell r="BO44">
            <v>692.19299999999998</v>
          </cell>
          <cell r="BP44">
            <v>691.69299999999998</v>
          </cell>
          <cell r="BQ44">
            <v>692.39300000000003</v>
          </cell>
          <cell r="BR44">
            <v>691.89300000000003</v>
          </cell>
          <cell r="BS44">
            <v>693.23299999999995</v>
          </cell>
          <cell r="BT44">
            <v>692.71299999999997</v>
          </cell>
          <cell r="BU44">
            <v>0</v>
          </cell>
          <cell r="BV44">
            <v>0.83999999999991815</v>
          </cell>
          <cell r="BW44">
            <v>0.81999999999993634</v>
          </cell>
          <cell r="BX44">
            <v>1.0399999999999181</v>
          </cell>
          <cell r="BY44">
            <v>200</v>
          </cell>
          <cell r="BZ44">
            <v>0.65</v>
          </cell>
          <cell r="CA44">
            <v>0.25</v>
          </cell>
          <cell r="CB44">
            <v>0.82999999999992724</v>
          </cell>
          <cell r="CC44">
            <v>1.1132435599235238</v>
          </cell>
          <cell r="CD44">
            <v>987.72534854214655</v>
          </cell>
          <cell r="CE44">
            <v>0.13295061126632512</v>
          </cell>
          <cell r="CF44">
            <v>1206.5267972419006</v>
          </cell>
          <cell r="CG44">
            <v>2194.2521457840471</v>
          </cell>
          <cell r="CH44">
            <v>1.5</v>
          </cell>
          <cell r="CI44">
            <v>2243</v>
          </cell>
          <cell r="CJ44">
            <v>1.4674000083263803</v>
          </cell>
          <cell r="CK44">
            <v>1.5</v>
          </cell>
          <cell r="CL44">
            <v>1</v>
          </cell>
          <cell r="CM44">
            <v>2</v>
          </cell>
        </row>
        <row r="45">
          <cell r="A45">
            <v>62</v>
          </cell>
          <cell r="B45" t="str">
            <v>C35</v>
          </cell>
          <cell r="C45" t="str">
            <v>C36</v>
          </cell>
          <cell r="F45">
            <v>0</v>
          </cell>
          <cell r="G45">
            <v>0</v>
          </cell>
          <cell r="J45">
            <v>0</v>
          </cell>
          <cell r="K45">
            <v>0</v>
          </cell>
          <cell r="L45">
            <v>0</v>
          </cell>
          <cell r="M45">
            <v>0</v>
          </cell>
          <cell r="N45">
            <v>0</v>
          </cell>
          <cell r="O45">
            <v>0</v>
          </cell>
          <cell r="P45">
            <v>0</v>
          </cell>
          <cell r="Q45">
            <v>0.37</v>
          </cell>
          <cell r="S45">
            <v>0.77</v>
          </cell>
          <cell r="T45">
            <v>98</v>
          </cell>
          <cell r="U45">
            <v>302</v>
          </cell>
          <cell r="V45">
            <v>0.68799999999999994</v>
          </cell>
          <cell r="X45">
            <v>0</v>
          </cell>
          <cell r="Y45">
            <v>0</v>
          </cell>
          <cell r="AA45">
            <v>0</v>
          </cell>
          <cell r="AB45">
            <v>0</v>
          </cell>
          <cell r="AC45">
            <v>0.58479999999999999</v>
          </cell>
          <cell r="AD45">
            <v>0.45029600000000003</v>
          </cell>
          <cell r="AE45">
            <v>1.7664380181782624</v>
          </cell>
          <cell r="AF45">
            <v>1.9204380181782623</v>
          </cell>
          <cell r="AG45">
            <v>1.9974380181782623</v>
          </cell>
          <cell r="AH45">
            <v>1.9974380181782623</v>
          </cell>
          <cell r="AI45">
            <v>70.47</v>
          </cell>
          <cell r="AJ45">
            <v>0.5</v>
          </cell>
          <cell r="AK45">
            <v>8</v>
          </cell>
          <cell r="AL45">
            <v>0.2</v>
          </cell>
          <cell r="AM45">
            <v>1.4E-2</v>
          </cell>
          <cell r="AN45">
            <v>4.6388244628906249E-2</v>
          </cell>
          <cell r="AO45">
            <v>3.7500000000000006E-2</v>
          </cell>
          <cell r="AP45">
            <v>0.23194122314453122</v>
          </cell>
          <cell r="AQ45">
            <v>0.36158566651884705</v>
          </cell>
          <cell r="AR45">
            <v>0.63767018541147014</v>
          </cell>
          <cell r="AS45">
            <v>8.4915358629070098E-2</v>
          </cell>
          <cell r="AT45">
            <v>6.6638223359775156E-3</v>
          </cell>
          <cell r="AU45">
            <v>5.3052066964883765E-2</v>
          </cell>
          <cell r="AV45">
            <v>0.68666128978778085</v>
          </cell>
          <cell r="AW45">
            <v>21.572100635017847</v>
          </cell>
          <cell r="AX45">
            <v>9.2593579641281412E-2</v>
          </cell>
          <cell r="AY45">
            <v>225.3794367014097</v>
          </cell>
          <cell r="BA45">
            <v>0</v>
          </cell>
          <cell r="BB45">
            <v>1E-3</v>
          </cell>
          <cell r="BC45">
            <v>0</v>
          </cell>
          <cell r="BD45">
            <v>0</v>
          </cell>
          <cell r="BE45">
            <v>1E-3</v>
          </cell>
          <cell r="BF45">
            <v>1E-3</v>
          </cell>
          <cell r="BG45">
            <v>3.5619597336175209E-2</v>
          </cell>
          <cell r="BH45">
            <v>5.9999999999999991</v>
          </cell>
          <cell r="BI45">
            <v>1.2</v>
          </cell>
          <cell r="BJ45">
            <v>5.1796114780220366E-3</v>
          </cell>
          <cell r="BK45">
            <v>4.2679611478022045E-2</v>
          </cell>
          <cell r="BL45">
            <v>1.6001287763291672E-5</v>
          </cell>
          <cell r="BM45">
            <v>5.1234735318942404E-2</v>
          </cell>
          <cell r="BN45">
            <v>0.03</v>
          </cell>
          <cell r="BO45">
            <v>691.66300000000001</v>
          </cell>
          <cell r="BP45">
            <v>691.31299999999999</v>
          </cell>
          <cell r="BQ45">
            <v>691.86300000000006</v>
          </cell>
          <cell r="BR45">
            <v>691.51300000000003</v>
          </cell>
          <cell r="BS45">
            <v>692.71299999999997</v>
          </cell>
          <cell r="BT45">
            <v>693.90300000000002</v>
          </cell>
          <cell r="BU45">
            <v>0</v>
          </cell>
          <cell r="BV45">
            <v>0.84999999999990905</v>
          </cell>
          <cell r="BW45">
            <v>2.3899999999999864</v>
          </cell>
          <cell r="BX45">
            <v>1.049999999999909</v>
          </cell>
          <cell r="BY45">
            <v>200</v>
          </cell>
          <cell r="BZ45">
            <v>0.65</v>
          </cell>
          <cell r="CA45">
            <v>0.25</v>
          </cell>
          <cell r="CB45">
            <v>1.6199999999999477</v>
          </cell>
          <cell r="CC45">
            <v>1.9185135744830206</v>
          </cell>
          <cell r="CD45">
            <v>1702.2011689600604</v>
          </cell>
          <cell r="CE45">
            <v>4.1998103242530949E-2</v>
          </cell>
          <cell r="CF45">
            <v>346.48435175088031</v>
          </cell>
          <cell r="CG45">
            <v>2048.6855207109406</v>
          </cell>
          <cell r="CH45">
            <v>1.5</v>
          </cell>
          <cell r="CI45">
            <v>2243</v>
          </cell>
          <cell r="CJ45">
            <v>1.3700527334223858</v>
          </cell>
          <cell r="CK45">
            <v>1.5</v>
          </cell>
          <cell r="CL45">
            <v>1</v>
          </cell>
          <cell r="CM45">
            <v>2</v>
          </cell>
        </row>
        <row r="46">
          <cell r="A46">
            <v>63</v>
          </cell>
          <cell r="F46">
            <v>0</v>
          </cell>
          <cell r="G46">
            <v>0</v>
          </cell>
          <cell r="J46">
            <v>0</v>
          </cell>
          <cell r="K46">
            <v>0</v>
          </cell>
          <cell r="L46">
            <v>0</v>
          </cell>
          <cell r="M46">
            <v>0</v>
          </cell>
          <cell r="N46">
            <v>0</v>
          </cell>
          <cell r="O46">
            <v>0</v>
          </cell>
          <cell r="P46">
            <v>0</v>
          </cell>
          <cell r="S46">
            <v>0</v>
          </cell>
          <cell r="U46">
            <v>0</v>
          </cell>
          <cell r="X46">
            <v>0</v>
          </cell>
          <cell r="Y46">
            <v>0</v>
          </cell>
          <cell r="AA46">
            <v>0</v>
          </cell>
          <cell r="AB46">
            <v>0</v>
          </cell>
          <cell r="AC46">
            <v>0</v>
          </cell>
          <cell r="AD46">
            <v>0</v>
          </cell>
          <cell r="AE46">
            <v>0</v>
          </cell>
          <cell r="AF46">
            <v>0</v>
          </cell>
          <cell r="AG46">
            <v>0</v>
          </cell>
          <cell r="AH46">
            <v>0</v>
          </cell>
          <cell r="AI46">
            <v>0</v>
          </cell>
          <cell r="AJ46">
            <v>16.149999999999999</v>
          </cell>
          <cell r="AK46">
            <v>8</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691.31299999999999</v>
          </cell>
          <cell r="BP46">
            <v>0</v>
          </cell>
          <cell r="BQ46">
            <v>691.31299999999999</v>
          </cell>
          <cell r="BR46">
            <v>0</v>
          </cell>
          <cell r="BS46">
            <v>0</v>
          </cell>
          <cell r="BT46">
            <v>0</v>
          </cell>
          <cell r="BU46">
            <v>0</v>
          </cell>
          <cell r="BV46">
            <v>0</v>
          </cell>
          <cell r="BW46">
            <v>0</v>
          </cell>
          <cell r="BX46">
            <v>0</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64</v>
          </cell>
          <cell r="C47">
            <v>0</v>
          </cell>
          <cell r="F47">
            <v>0</v>
          </cell>
          <cell r="G47">
            <v>0</v>
          </cell>
          <cell r="J47">
            <v>0</v>
          </cell>
          <cell r="K47">
            <v>0</v>
          </cell>
          <cell r="L47">
            <v>0</v>
          </cell>
          <cell r="M47">
            <v>0</v>
          </cell>
          <cell r="N47">
            <v>0</v>
          </cell>
          <cell r="O47">
            <v>0</v>
          </cell>
          <cell r="P47">
            <v>0</v>
          </cell>
          <cell r="S47">
            <v>0</v>
          </cell>
          <cell r="U47">
            <v>0</v>
          </cell>
          <cell r="X47">
            <v>0</v>
          </cell>
          <cell r="Y47">
            <v>0</v>
          </cell>
          <cell r="AA47">
            <v>0</v>
          </cell>
          <cell r="AB47">
            <v>0</v>
          </cell>
          <cell r="AC47">
            <v>0</v>
          </cell>
          <cell r="AD47">
            <v>0</v>
          </cell>
          <cell r="AE47">
            <v>0</v>
          </cell>
          <cell r="AF47">
            <v>0</v>
          </cell>
          <cell r="AG47">
            <v>0</v>
          </cell>
          <cell r="AH47">
            <v>0</v>
          </cell>
          <cell r="AI47">
            <v>0</v>
          </cell>
          <cell r="AJ47">
            <v>2.12</v>
          </cell>
          <cell r="AK47">
            <v>8</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-0.09</v>
          </cell>
          <cell r="BP47">
            <v>0</v>
          </cell>
          <cell r="BQ47">
            <v>-0.09</v>
          </cell>
          <cell r="BR47">
            <v>0</v>
          </cell>
          <cell r="BS47">
            <v>0</v>
          </cell>
          <cell r="BT47">
            <v>0</v>
          </cell>
          <cell r="BU47">
            <v>0</v>
          </cell>
          <cell r="BV47">
            <v>0</v>
          </cell>
          <cell r="BW47">
            <v>0</v>
          </cell>
          <cell r="BX47">
            <v>0</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65</v>
          </cell>
          <cell r="B48" t="str">
            <v>C41</v>
          </cell>
          <cell r="C48" t="str">
            <v>C42</v>
          </cell>
          <cell r="F48">
            <v>0</v>
          </cell>
          <cell r="G48">
            <v>0</v>
          </cell>
          <cell r="J48">
            <v>0</v>
          </cell>
          <cell r="K48">
            <v>0</v>
          </cell>
          <cell r="L48">
            <v>0</v>
          </cell>
          <cell r="M48">
            <v>0</v>
          </cell>
          <cell r="N48">
            <v>0</v>
          </cell>
          <cell r="O48">
            <v>0</v>
          </cell>
          <cell r="P48">
            <v>0</v>
          </cell>
          <cell r="Q48">
            <v>0.06</v>
          </cell>
          <cell r="S48">
            <v>0.06</v>
          </cell>
          <cell r="T48">
            <v>98</v>
          </cell>
          <cell r="U48">
            <v>24</v>
          </cell>
          <cell r="V48">
            <v>0.68799999999999994</v>
          </cell>
          <cell r="X48">
            <v>0</v>
          </cell>
          <cell r="Y48">
            <v>0</v>
          </cell>
          <cell r="AA48">
            <v>0</v>
          </cell>
          <cell r="AB48">
            <v>0</v>
          </cell>
          <cell r="AC48">
            <v>0.58479999999999999</v>
          </cell>
          <cell r="AD48">
            <v>3.5088000000000001E-2</v>
          </cell>
          <cell r="AE48">
            <v>0.16595877174464532</v>
          </cell>
          <cell r="AF48">
            <v>0.17795877174464533</v>
          </cell>
          <cell r="AG48">
            <v>0.18395877174464534</v>
          </cell>
          <cell r="AH48">
            <v>1.5</v>
          </cell>
          <cell r="AI48">
            <v>22.03</v>
          </cell>
          <cell r="AJ48">
            <v>3.16</v>
          </cell>
          <cell r="AK48">
            <v>8</v>
          </cell>
          <cell r="AL48">
            <v>0.2</v>
          </cell>
          <cell r="AM48">
            <v>1.4E-2</v>
          </cell>
          <cell r="AN48">
            <v>2.5486755371093753E-2</v>
          </cell>
          <cell r="AO48">
            <v>3.125E-2</v>
          </cell>
          <cell r="AP48">
            <v>0.12743377685546875</v>
          </cell>
          <cell r="AQ48">
            <v>0.64346053825354355</v>
          </cell>
          <cell r="AR48">
            <v>1.5526440762324012</v>
          </cell>
          <cell r="AS48">
            <v>0.32228175403597431</v>
          </cell>
          <cell r="AT48">
            <v>2.1103030799670741E-2</v>
          </cell>
          <cell r="AU48">
            <v>4.6589786170764494E-2</v>
          </cell>
          <cell r="AV48">
            <v>1.7262397150928601</v>
          </cell>
          <cell r="AW48">
            <v>54.231420072706683</v>
          </cell>
          <cell r="AX48">
            <v>2.7659242520092379E-2</v>
          </cell>
          <cell r="AY48">
            <v>129.05298451941783</v>
          </cell>
          <cell r="AZ48" t="b">
            <v>0</v>
          </cell>
          <cell r="BA48">
            <v>0</v>
          </cell>
          <cell r="BB48">
            <v>1E-3</v>
          </cell>
          <cell r="BC48">
            <v>0</v>
          </cell>
          <cell r="BD48">
            <v>0</v>
          </cell>
          <cell r="BE48">
            <v>1E-3</v>
          </cell>
          <cell r="BF48">
            <v>0</v>
          </cell>
          <cell r="BG48">
            <v>2.6748963180841235E-2</v>
          </cell>
          <cell r="BH48">
            <v>5.9999999999999991</v>
          </cell>
          <cell r="BI48">
            <v>1.2</v>
          </cell>
          <cell r="BJ48">
            <v>2.6732161081230461E-2</v>
          </cell>
          <cell r="BK48">
            <v>5.7982161081230457E-2</v>
          </cell>
          <cell r="BL48">
            <v>7.4482604539801915E-6</v>
          </cell>
          <cell r="BM48">
            <v>6.9587531210021314E-2</v>
          </cell>
          <cell r="BN48">
            <v>0</v>
          </cell>
          <cell r="BO48">
            <v>734.95299999999997</v>
          </cell>
          <cell r="BP48">
            <v>734.25299999999993</v>
          </cell>
          <cell r="BQ48">
            <v>735.15300000000002</v>
          </cell>
          <cell r="BR48">
            <v>734.45299999999997</v>
          </cell>
          <cell r="BS48">
            <v>736.41300000000001</v>
          </cell>
          <cell r="BT48">
            <v>735.45299999999997</v>
          </cell>
          <cell r="BU48" t="b">
            <v>0</v>
          </cell>
          <cell r="BV48">
            <v>1.2599999999999909</v>
          </cell>
          <cell r="BW48">
            <v>1</v>
          </cell>
          <cell r="BX48">
            <v>1.4599999999999909</v>
          </cell>
          <cell r="BY48">
            <v>200</v>
          </cell>
          <cell r="BZ48">
            <v>0.65</v>
          </cell>
          <cell r="CA48">
            <v>0.25</v>
          </cell>
          <cell r="CB48">
            <v>1.1299999999999955</v>
          </cell>
          <cell r="CC48">
            <v>1.4446357810494279</v>
          </cell>
          <cell r="CD48">
            <v>1281.7530967361049</v>
          </cell>
          <cell r="CE48">
            <v>8.0049116323616665E-2</v>
          </cell>
          <cell r="CF48">
            <v>660.40520966983752</v>
          </cell>
          <cell r="CG48">
            <v>1942.1583064059423</v>
          </cell>
          <cell r="CH48">
            <v>1.5</v>
          </cell>
          <cell r="CI48">
            <v>2243</v>
          </cell>
          <cell r="CJ48">
            <v>1.2988129556883252</v>
          </cell>
          <cell r="CK48">
            <v>1.5</v>
          </cell>
          <cell r="CL48">
            <v>1</v>
          </cell>
          <cell r="CM48">
            <v>2</v>
          </cell>
        </row>
        <row r="49">
          <cell r="A49">
            <v>66</v>
          </cell>
          <cell r="B49" t="str">
            <v>C42</v>
          </cell>
          <cell r="C49" t="str">
            <v>C43</v>
          </cell>
          <cell r="F49">
            <v>0</v>
          </cell>
          <cell r="G49">
            <v>0</v>
          </cell>
          <cell r="J49">
            <v>0</v>
          </cell>
          <cell r="K49">
            <v>0</v>
          </cell>
          <cell r="L49">
            <v>0</v>
          </cell>
          <cell r="M49">
            <v>0</v>
          </cell>
          <cell r="N49">
            <v>0</v>
          </cell>
          <cell r="O49">
            <v>0</v>
          </cell>
          <cell r="P49">
            <v>0</v>
          </cell>
          <cell r="Q49">
            <v>0.4</v>
          </cell>
          <cell r="S49">
            <v>0.46</v>
          </cell>
          <cell r="T49">
            <v>98</v>
          </cell>
          <cell r="U49">
            <v>181</v>
          </cell>
          <cell r="V49">
            <v>0.68799999999999994</v>
          </cell>
          <cell r="X49">
            <v>0</v>
          </cell>
          <cell r="Y49">
            <v>0</v>
          </cell>
          <cell r="AA49">
            <v>0</v>
          </cell>
          <cell r="AB49">
            <v>0</v>
          </cell>
          <cell r="AC49">
            <v>0.58479999999999999</v>
          </cell>
          <cell r="AD49">
            <v>0.26900800000000002</v>
          </cell>
          <cell r="AE49">
            <v>1.0958853742696166</v>
          </cell>
          <cell r="AF49">
            <v>1.1878853742696167</v>
          </cell>
          <cell r="AG49">
            <v>1.2338853742696168</v>
          </cell>
          <cell r="AH49">
            <v>1.5</v>
          </cell>
          <cell r="AI49">
            <v>66.78</v>
          </cell>
          <cell r="AJ49">
            <v>16.2</v>
          </cell>
          <cell r="AK49">
            <v>8</v>
          </cell>
          <cell r="AL49">
            <v>0.2</v>
          </cell>
          <cell r="AM49">
            <v>1.4E-2</v>
          </cell>
          <cell r="AN49">
            <v>1.7072296142578127E-2</v>
          </cell>
          <cell r="AO49">
            <v>3.125E-2</v>
          </cell>
          <cell r="AP49">
            <v>8.5361480712890625E-2</v>
          </cell>
          <cell r="AQ49">
            <v>1.1578313604856028</v>
          </cell>
          <cell r="AR49">
            <v>3.4306096134168564</v>
          </cell>
          <cell r="AS49">
            <v>1.1841931528911851</v>
          </cell>
          <cell r="AT49">
            <v>6.8326883757591314E-2</v>
          </cell>
          <cell r="AU49">
            <v>8.5399179900169445E-2</v>
          </cell>
          <cell r="AV49">
            <v>3.9085445822369489</v>
          </cell>
          <cell r="AW49">
            <v>122.79054945783788</v>
          </cell>
          <cell r="AX49">
            <v>1.2215923836345803E-2</v>
          </cell>
          <cell r="AY49">
            <v>149.423962754852</v>
          </cell>
          <cell r="AZ49" t="str">
            <v>20°22'16''</v>
          </cell>
          <cell r="BA49">
            <v>16.697561856392234</v>
          </cell>
          <cell r="BB49">
            <v>3.9E-2</v>
          </cell>
          <cell r="BC49">
            <v>5.0000000000000001E-3</v>
          </cell>
          <cell r="BD49">
            <v>2E-3</v>
          </cell>
          <cell r="BE49">
            <v>4.5999999999999999E-2</v>
          </cell>
          <cell r="BF49">
            <v>4.5999999999999999E-2</v>
          </cell>
          <cell r="BG49">
            <v>0</v>
          </cell>
          <cell r="BH49">
            <v>0</v>
          </cell>
          <cell r="BI49">
            <v>0</v>
          </cell>
          <cell r="BJ49">
            <v>0</v>
          </cell>
          <cell r="BK49">
            <v>0</v>
          </cell>
          <cell r="BL49">
            <v>0</v>
          </cell>
          <cell r="BM49">
            <v>0</v>
          </cell>
          <cell r="BN49">
            <v>0.05</v>
          </cell>
          <cell r="BO49">
            <v>734.20299999999997</v>
          </cell>
          <cell r="BP49">
            <v>723.38299999999992</v>
          </cell>
          <cell r="BQ49">
            <v>734.40300000000002</v>
          </cell>
          <cell r="BR49">
            <v>723.58299999999997</v>
          </cell>
          <cell r="BS49">
            <v>735.45299999999997</v>
          </cell>
          <cell r="BT49">
            <v>724.58300000000008</v>
          </cell>
          <cell r="BU49">
            <v>0</v>
          </cell>
          <cell r="BV49">
            <v>1.0499999999999545</v>
          </cell>
          <cell r="BW49">
            <v>1.0000000000001137</v>
          </cell>
          <cell r="BX49">
            <v>1.2499999999999545</v>
          </cell>
          <cell r="BY49">
            <v>200</v>
          </cell>
          <cell r="BZ49">
            <v>0.65</v>
          </cell>
          <cell r="CA49">
            <v>0.25</v>
          </cell>
          <cell r="CB49">
            <v>1.0250000000000341</v>
          </cell>
          <cell r="CC49">
            <v>1.3324559091383172</v>
          </cell>
          <cell r="CD49">
            <v>1182.2215053829721</v>
          </cell>
          <cell r="CE49">
            <v>9.4473964477023609E-2</v>
          </cell>
          <cell r="CF49">
            <v>779.41020693544476</v>
          </cell>
          <cell r="CG49">
            <v>1961.6317123184167</v>
          </cell>
          <cell r="CH49">
            <v>1.5</v>
          </cell>
          <cell r="CI49">
            <v>2243</v>
          </cell>
          <cell r="CJ49">
            <v>1.3118357416306845</v>
          </cell>
          <cell r="CK49">
            <v>1.5</v>
          </cell>
          <cell r="CL49">
            <v>1</v>
          </cell>
          <cell r="CM49">
            <v>2</v>
          </cell>
        </row>
        <row r="50">
          <cell r="A50">
            <v>67</v>
          </cell>
          <cell r="B50" t="str">
            <v>C43</v>
          </cell>
          <cell r="C50" t="str">
            <v>C44</v>
          </cell>
          <cell r="F50">
            <v>0</v>
          </cell>
          <cell r="G50">
            <v>0</v>
          </cell>
          <cell r="J50">
            <v>0</v>
          </cell>
          <cell r="K50">
            <v>0</v>
          </cell>
          <cell r="L50">
            <v>0</v>
          </cell>
          <cell r="M50">
            <v>0</v>
          </cell>
          <cell r="N50">
            <v>0</v>
          </cell>
          <cell r="O50">
            <v>0</v>
          </cell>
          <cell r="P50">
            <v>0</v>
          </cell>
          <cell r="S50">
            <v>0.46</v>
          </cell>
          <cell r="T50">
            <v>98</v>
          </cell>
          <cell r="U50">
            <v>181</v>
          </cell>
          <cell r="V50">
            <v>0.68799999999999994</v>
          </cell>
          <cell r="X50">
            <v>0</v>
          </cell>
          <cell r="Y50">
            <v>0</v>
          </cell>
          <cell r="AA50">
            <v>0</v>
          </cell>
          <cell r="AB50">
            <v>0</v>
          </cell>
          <cell r="AC50">
            <v>0.58479999999999999</v>
          </cell>
          <cell r="AD50">
            <v>0.26900800000000002</v>
          </cell>
          <cell r="AE50">
            <v>1.0958853742696166</v>
          </cell>
          <cell r="AF50">
            <v>1.1878853742696167</v>
          </cell>
          <cell r="AG50">
            <v>1.2338853742696168</v>
          </cell>
          <cell r="AH50">
            <v>1.5</v>
          </cell>
          <cell r="AI50">
            <v>58.58</v>
          </cell>
          <cell r="AJ50">
            <v>1.02</v>
          </cell>
          <cell r="AK50">
            <v>8</v>
          </cell>
          <cell r="AL50">
            <v>0.2</v>
          </cell>
          <cell r="AM50">
            <v>1.4E-2</v>
          </cell>
          <cell r="AN50">
            <v>3.3689880371093758E-2</v>
          </cell>
          <cell r="AO50">
            <v>3.125E-2</v>
          </cell>
          <cell r="AP50">
            <v>0.16844940185546878</v>
          </cell>
          <cell r="AQ50">
            <v>0.42919142702492158</v>
          </cell>
          <cell r="AR50">
            <v>0.89607259602776035</v>
          </cell>
          <cell r="AS50">
            <v>0.13157878423470801</v>
          </cell>
          <cell r="AT50">
            <v>9.3886483706263294E-3</v>
          </cell>
          <cell r="AU50">
            <v>4.3078528741720086E-2</v>
          </cell>
          <cell r="AV50">
            <v>0.98074849113407159</v>
          </cell>
          <cell r="AW50">
            <v>30.811122547660744</v>
          </cell>
          <cell r="AX50">
            <v>4.868371795541359E-2</v>
          </cell>
          <cell r="AY50">
            <v>151.54051515442359</v>
          </cell>
          <cell r="AZ50" t="str">
            <v>02°06'60''</v>
          </cell>
          <cell r="BA50">
            <v>162.40353070436817</v>
          </cell>
          <cell r="BB50">
            <v>1E-3</v>
          </cell>
          <cell r="BC50">
            <v>1.2E-2</v>
          </cell>
          <cell r="BD50">
            <v>2E-3</v>
          </cell>
          <cell r="BE50">
            <v>1.5000000000000001E-2</v>
          </cell>
          <cell r="BF50">
            <v>1.5000000000000001E-2</v>
          </cell>
          <cell r="BG50">
            <v>2.6748963180841235E-2</v>
          </cell>
          <cell r="BH50">
            <v>5.9999999999999991</v>
          </cell>
          <cell r="BI50">
            <v>1.2</v>
          </cell>
          <cell r="BJ50">
            <v>8.6287355388781836E-3</v>
          </cell>
          <cell r="BK50">
            <v>3.9878735538878184E-2</v>
          </cell>
          <cell r="BL50">
            <v>7.4482604539801915E-6</v>
          </cell>
          <cell r="BM50">
            <v>4.7863420559198594E-2</v>
          </cell>
          <cell r="BN50">
            <v>0.03</v>
          </cell>
          <cell r="BO50">
            <v>723.35299999999995</v>
          </cell>
          <cell r="BP50">
            <v>722.75299999999993</v>
          </cell>
          <cell r="BQ50">
            <v>723.553</v>
          </cell>
          <cell r="BR50">
            <v>722.95299999999997</v>
          </cell>
          <cell r="BS50">
            <v>724.58300000000008</v>
          </cell>
          <cell r="BT50">
            <v>723.94299999999998</v>
          </cell>
          <cell r="BU50">
            <v>0</v>
          </cell>
          <cell r="BV50">
            <v>1.0300000000000864</v>
          </cell>
          <cell r="BW50">
            <v>0.99000000000000909</v>
          </cell>
          <cell r="BX50">
            <v>1.2300000000000864</v>
          </cell>
          <cell r="BY50">
            <v>200</v>
          </cell>
          <cell r="BZ50">
            <v>0.65</v>
          </cell>
          <cell r="CA50">
            <v>0.25</v>
          </cell>
          <cell r="CB50">
            <v>1.0100000000000477</v>
          </cell>
          <cell r="CC50">
            <v>1.3161022842942249</v>
          </cell>
          <cell r="CD50">
            <v>1167.7117517400513</v>
          </cell>
          <cell r="CE50">
            <v>9.6831221955225311E-2</v>
          </cell>
          <cell r="CF50">
            <v>798.85758113060876</v>
          </cell>
          <cell r="CG50">
            <v>1966.5693328706602</v>
          </cell>
          <cell r="CH50">
            <v>1.5</v>
          </cell>
          <cell r="CI50">
            <v>2243</v>
          </cell>
          <cell r="CJ50">
            <v>1.3151377616165807</v>
          </cell>
          <cell r="CK50">
            <v>1.5</v>
          </cell>
          <cell r="CL50">
            <v>1</v>
          </cell>
          <cell r="CM50">
            <v>2</v>
          </cell>
        </row>
        <row r="51">
          <cell r="A51">
            <v>68</v>
          </cell>
          <cell r="B51" t="str">
            <v>C44</v>
          </cell>
          <cell r="C51" t="str">
            <v>C45</v>
          </cell>
          <cell r="F51">
            <v>0</v>
          </cell>
          <cell r="G51">
            <v>0</v>
          </cell>
          <cell r="J51">
            <v>0</v>
          </cell>
          <cell r="K51">
            <v>0</v>
          </cell>
          <cell r="L51">
            <v>0</v>
          </cell>
          <cell r="M51">
            <v>0</v>
          </cell>
          <cell r="N51">
            <v>0</v>
          </cell>
          <cell r="O51">
            <v>0</v>
          </cell>
          <cell r="P51">
            <v>0</v>
          </cell>
          <cell r="Q51">
            <v>0.55000000000000004</v>
          </cell>
          <cell r="S51">
            <v>1.01</v>
          </cell>
          <cell r="T51">
            <v>98</v>
          </cell>
          <cell r="U51">
            <v>397</v>
          </cell>
          <cell r="V51">
            <v>0.68799999999999994</v>
          </cell>
          <cell r="X51">
            <v>0</v>
          </cell>
          <cell r="Y51">
            <v>0</v>
          </cell>
          <cell r="AA51">
            <v>0</v>
          </cell>
          <cell r="AB51">
            <v>0</v>
          </cell>
          <cell r="AC51">
            <v>0.58479999999999999</v>
          </cell>
          <cell r="AD51">
            <v>0.59064800000000006</v>
          </cell>
          <cell r="AE51">
            <v>2.2713918613405624</v>
          </cell>
          <cell r="AF51">
            <v>2.4733918613405623</v>
          </cell>
          <cell r="AG51">
            <v>2.5743918613405623</v>
          </cell>
          <cell r="AH51">
            <v>2.5743918613405623</v>
          </cell>
          <cell r="AI51">
            <v>40.86</v>
          </cell>
          <cell r="AJ51">
            <v>3.93</v>
          </cell>
          <cell r="AK51">
            <v>8</v>
          </cell>
          <cell r="AL51">
            <v>0.2</v>
          </cell>
          <cell r="AM51">
            <v>1.4E-2</v>
          </cell>
          <cell r="AN51">
            <v>3.1508636474609372E-2</v>
          </cell>
          <cell r="AO51">
            <v>4.3750000000000004E-2</v>
          </cell>
          <cell r="AP51">
            <v>0.15754318237304685</v>
          </cell>
          <cell r="AQ51">
            <v>0.81143091089001462</v>
          </cell>
          <cell r="AR51">
            <v>1.7542720763360946</v>
          </cell>
          <cell r="AS51">
            <v>0.48000565074156676</v>
          </cell>
          <cell r="AT51">
            <v>3.3558619936177307E-2</v>
          </cell>
          <cell r="AU51">
            <v>6.5067256410786672E-2</v>
          </cell>
          <cell r="AV51">
            <v>1.9251024111405417</v>
          </cell>
          <cell r="AW51">
            <v>60.478875922471246</v>
          </cell>
          <cell r="AX51">
            <v>4.2566794142151594E-2</v>
          </cell>
          <cell r="AY51">
            <v>61.296419678570132</v>
          </cell>
          <cell r="BA51">
            <v>0</v>
          </cell>
          <cell r="BB51">
            <v>2.1999999999999999E-2</v>
          </cell>
          <cell r="BC51">
            <v>0</v>
          </cell>
          <cell r="BD51">
            <v>0</v>
          </cell>
          <cell r="BE51">
            <v>2.1999999999999999E-2</v>
          </cell>
          <cell r="BF51">
            <v>2.1999999999999999E-2</v>
          </cell>
          <cell r="BG51">
            <v>4.5908208741370686E-2</v>
          </cell>
          <cell r="BH51">
            <v>5.9999999999999991</v>
          </cell>
          <cell r="BI51">
            <v>1.2</v>
          </cell>
          <cell r="BJ51">
            <v>4.8900961027134641E-2</v>
          </cell>
          <cell r="BK51">
            <v>9.2650961027134646E-2</v>
          </cell>
          <cell r="BL51">
            <v>3.1505945597283584E-5</v>
          </cell>
          <cell r="BM51">
            <v>0.11121896036727831</v>
          </cell>
          <cell r="BN51">
            <v>0.08</v>
          </cell>
          <cell r="BO51">
            <v>722.67299999999989</v>
          </cell>
          <cell r="BP51">
            <v>721.06299999999987</v>
          </cell>
          <cell r="BQ51">
            <v>722.87299999999993</v>
          </cell>
          <cell r="BR51">
            <v>721.26299999999992</v>
          </cell>
          <cell r="BS51">
            <v>723.94299999999998</v>
          </cell>
          <cell r="BT51">
            <v>722.99299999999994</v>
          </cell>
          <cell r="BU51">
            <v>0</v>
          </cell>
          <cell r="BV51">
            <v>1.07000000000005</v>
          </cell>
          <cell r="BW51">
            <v>1.7300000000000182</v>
          </cell>
          <cell r="BX51">
            <v>1.27000000000005</v>
          </cell>
          <cell r="BY51">
            <v>200</v>
          </cell>
          <cell r="BZ51">
            <v>0.65</v>
          </cell>
          <cell r="CA51">
            <v>0.25</v>
          </cell>
          <cell r="CB51">
            <v>1.4000000000000341</v>
          </cell>
          <cell r="CC51">
            <v>1.7154407714474724</v>
          </cell>
          <cell r="CD51">
            <v>1522.02482446677</v>
          </cell>
          <cell r="CE51">
            <v>5.4840080383548595E-2</v>
          </cell>
          <cell r="CF51">
            <v>452.43066316427593</v>
          </cell>
          <cell r="CG51">
            <v>1974.455487631046</v>
          </cell>
          <cell r="CH51">
            <v>1.5</v>
          </cell>
          <cell r="CI51">
            <v>2243</v>
          </cell>
          <cell r="CJ51">
            <v>1.3204116056382387</v>
          </cell>
          <cell r="CK51">
            <v>1.5</v>
          </cell>
          <cell r="CL51">
            <v>1</v>
          </cell>
          <cell r="CM51">
            <v>2</v>
          </cell>
        </row>
        <row r="52">
          <cell r="A52">
            <v>69</v>
          </cell>
          <cell r="F52">
            <v>0</v>
          </cell>
          <cell r="G52">
            <v>0</v>
          </cell>
          <cell r="J52">
            <v>0</v>
          </cell>
          <cell r="L52">
            <v>0</v>
          </cell>
          <cell r="M52">
            <v>0</v>
          </cell>
          <cell r="N52">
            <v>0</v>
          </cell>
          <cell r="O52">
            <v>0</v>
          </cell>
          <cell r="P52">
            <v>0</v>
          </cell>
          <cell r="S52">
            <v>0</v>
          </cell>
          <cell r="U52">
            <v>0</v>
          </cell>
          <cell r="X52">
            <v>0</v>
          </cell>
          <cell r="Y52">
            <v>0</v>
          </cell>
          <cell r="AA52">
            <v>0</v>
          </cell>
          <cell r="AB52">
            <v>0</v>
          </cell>
          <cell r="AC52">
            <v>0</v>
          </cell>
          <cell r="AD52">
            <v>0</v>
          </cell>
          <cell r="AE52">
            <v>0</v>
          </cell>
          <cell r="AF52">
            <v>0</v>
          </cell>
          <cell r="AG52">
            <v>0</v>
          </cell>
          <cell r="AH52">
            <v>0</v>
          </cell>
          <cell r="AI52">
            <v>0</v>
          </cell>
          <cell r="AJ52">
            <v>0.02</v>
          </cell>
          <cell r="AK52">
            <v>30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721.06299999999987</v>
          </cell>
          <cell r="BP52">
            <v>0</v>
          </cell>
          <cell r="BQ52">
            <v>721.06299999999987</v>
          </cell>
          <cell r="BR52">
            <v>0</v>
          </cell>
          <cell r="BS52">
            <v>0</v>
          </cell>
          <cell r="BT52">
            <v>0</v>
          </cell>
          <cell r="BU52">
            <v>0</v>
          </cell>
          <cell r="BV52">
            <v>0</v>
          </cell>
          <cell r="BW52">
            <v>0</v>
          </cell>
          <cell r="BX52">
            <v>0</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70</v>
          </cell>
          <cell r="C53">
            <v>0</v>
          </cell>
          <cell r="F53">
            <v>0</v>
          </cell>
          <cell r="G53">
            <v>0</v>
          </cell>
          <cell r="J53">
            <v>0</v>
          </cell>
          <cell r="L53">
            <v>0</v>
          </cell>
          <cell r="M53">
            <v>0</v>
          </cell>
          <cell r="N53">
            <v>0</v>
          </cell>
          <cell r="O53">
            <v>0</v>
          </cell>
          <cell r="P53">
            <v>0</v>
          </cell>
          <cell r="S53">
            <v>0</v>
          </cell>
          <cell r="U53">
            <v>0</v>
          </cell>
          <cell r="X53">
            <v>0</v>
          </cell>
          <cell r="Y53">
            <v>0</v>
          </cell>
          <cell r="AA53">
            <v>0</v>
          </cell>
          <cell r="AB53">
            <v>0</v>
          </cell>
          <cell r="AC53">
            <v>0</v>
          </cell>
          <cell r="AD53">
            <v>0</v>
          </cell>
          <cell r="AE53">
            <v>0</v>
          </cell>
          <cell r="AF53">
            <v>0</v>
          </cell>
          <cell r="AG53">
            <v>0</v>
          </cell>
          <cell r="AH53">
            <v>0</v>
          </cell>
          <cell r="AI53">
            <v>0</v>
          </cell>
          <cell r="AJ53">
            <v>0.02</v>
          </cell>
          <cell r="AK53">
            <v>30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71</v>
          </cell>
          <cell r="B54" t="str">
            <v>C46</v>
          </cell>
          <cell r="C54" t="str">
            <v>C45</v>
          </cell>
          <cell r="F54">
            <v>0</v>
          </cell>
          <cell r="G54">
            <v>0</v>
          </cell>
          <cell r="J54">
            <v>0</v>
          </cell>
          <cell r="L54">
            <v>0</v>
          </cell>
          <cell r="M54">
            <v>0</v>
          </cell>
          <cell r="N54">
            <v>0</v>
          </cell>
          <cell r="O54">
            <v>0</v>
          </cell>
          <cell r="P54">
            <v>0</v>
          </cell>
          <cell r="Q54">
            <v>0.13</v>
          </cell>
          <cell r="S54">
            <v>0.13</v>
          </cell>
          <cell r="T54">
            <v>98</v>
          </cell>
          <cell r="U54">
            <v>51</v>
          </cell>
          <cell r="V54">
            <v>0.68799999999999994</v>
          </cell>
          <cell r="X54">
            <v>0</v>
          </cell>
          <cell r="Y54">
            <v>0</v>
          </cell>
          <cell r="AA54">
            <v>0</v>
          </cell>
          <cell r="AB54">
            <v>0</v>
          </cell>
          <cell r="AC54">
            <v>0.58479999999999999</v>
          </cell>
          <cell r="AD54">
            <v>7.6023999999999994E-2</v>
          </cell>
          <cell r="AE54">
            <v>0.33976508894512442</v>
          </cell>
          <cell r="AF54">
            <v>0.36576508894512444</v>
          </cell>
          <cell r="AG54">
            <v>0.37876508894512445</v>
          </cell>
          <cell r="AH54">
            <v>1.5</v>
          </cell>
          <cell r="AI54">
            <v>38</v>
          </cell>
          <cell r="AJ54">
            <v>1.58</v>
          </cell>
          <cell r="AK54">
            <v>8</v>
          </cell>
          <cell r="AL54">
            <v>0.2</v>
          </cell>
          <cell r="AM54">
            <v>1.4E-2</v>
          </cell>
          <cell r="AN54">
            <v>3.0216979980468753E-2</v>
          </cell>
          <cell r="AO54">
            <v>3.125E-2</v>
          </cell>
          <cell r="AP54">
            <v>0.15108489990234375</v>
          </cell>
          <cell r="AQ54">
            <v>0.50235407755737227</v>
          </cell>
          <cell r="AR54">
            <v>1.1099545398487596</v>
          </cell>
          <cell r="AS54">
            <v>0.18635205970990193</v>
          </cell>
          <cell r="AT54">
            <v>1.2862365914297574E-2</v>
          </cell>
          <cell r="AU54">
            <v>4.3079345894766329E-2</v>
          </cell>
          <cell r="AV54">
            <v>1.220635808495695</v>
          </cell>
          <cell r="AW54">
            <v>38.347404886787139</v>
          </cell>
          <cell r="AX54">
            <v>3.9116075896881236E-2</v>
          </cell>
          <cell r="AY54">
            <v>129.70537742247888</v>
          </cell>
          <cell r="AZ54" t="b">
            <v>0</v>
          </cell>
          <cell r="BA54">
            <v>0</v>
          </cell>
          <cell r="BB54">
            <v>1E-3</v>
          </cell>
          <cell r="BC54">
            <v>0</v>
          </cell>
          <cell r="BD54">
            <v>0</v>
          </cell>
          <cell r="BE54">
            <v>1E-3</v>
          </cell>
          <cell r="BF54">
            <v>0</v>
          </cell>
          <cell r="BG54">
            <v>2.6748963180841235E-2</v>
          </cell>
          <cell r="BH54">
            <v>5.9999999999999991</v>
          </cell>
          <cell r="BI54">
            <v>1.2</v>
          </cell>
          <cell r="BJ54">
            <v>1.336608054061523E-2</v>
          </cell>
          <cell r="BK54">
            <v>4.4616080540615229E-2</v>
          </cell>
          <cell r="BL54">
            <v>7.4482604539801915E-6</v>
          </cell>
          <cell r="BM54">
            <v>5.3548234561283048E-2</v>
          </cell>
          <cell r="BN54">
            <v>0</v>
          </cell>
          <cell r="BO54">
            <v>720.29299999999989</v>
          </cell>
          <cell r="BP54">
            <v>719.69299999999987</v>
          </cell>
          <cell r="BQ54">
            <v>720.49299999999994</v>
          </cell>
          <cell r="BR54">
            <v>719.89299999999992</v>
          </cell>
          <cell r="BS54">
            <v>721.69299999999998</v>
          </cell>
          <cell r="BT54">
            <v>722.99299999999994</v>
          </cell>
          <cell r="BU54" t="b">
            <v>0</v>
          </cell>
          <cell r="BV54">
            <v>1.2000000000000455</v>
          </cell>
          <cell r="BW54">
            <v>3.1000000000000227</v>
          </cell>
          <cell r="BX54">
            <v>1.4000000000000454</v>
          </cell>
          <cell r="BY54">
            <v>200</v>
          </cell>
          <cell r="BZ54">
            <v>0.65</v>
          </cell>
          <cell r="CA54">
            <v>0.25</v>
          </cell>
          <cell r="CB54">
            <v>2.1500000000000341</v>
          </cell>
          <cell r="CC54">
            <v>2.3498983093777586</v>
          </cell>
          <cell r="CD54">
            <v>2084.9472749954166</v>
          </cell>
          <cell r="CE54">
            <v>2.4653292845232655E-2</v>
          </cell>
          <cell r="CF54">
            <v>203.3896659731694</v>
          </cell>
          <cell r="CG54">
            <v>2288.3369409685861</v>
          </cell>
          <cell r="CH54">
            <v>1.5</v>
          </cell>
          <cell r="CI54">
            <v>2243</v>
          </cell>
          <cell r="CJ54">
            <v>1.5303189529437715</v>
          </cell>
          <cell r="CK54">
            <v>1.9</v>
          </cell>
          <cell r="CL54">
            <v>1</v>
          </cell>
          <cell r="CM54">
            <v>2</v>
          </cell>
        </row>
        <row r="55">
          <cell r="A55">
            <v>72</v>
          </cell>
          <cell r="B55" t="str">
            <v>C45</v>
          </cell>
          <cell r="C55" t="str">
            <v>C47</v>
          </cell>
          <cell r="F55">
            <v>0</v>
          </cell>
          <cell r="G55">
            <v>0</v>
          </cell>
          <cell r="J55">
            <v>0</v>
          </cell>
          <cell r="L55">
            <v>0</v>
          </cell>
          <cell r="M55">
            <v>0</v>
          </cell>
          <cell r="N55">
            <v>0</v>
          </cell>
          <cell r="O55">
            <v>0</v>
          </cell>
          <cell r="P55">
            <v>0</v>
          </cell>
          <cell r="Q55">
            <v>0.09</v>
          </cell>
          <cell r="S55">
            <v>0.22</v>
          </cell>
          <cell r="U55">
            <v>51</v>
          </cell>
          <cell r="X55">
            <v>0</v>
          </cell>
          <cell r="Y55">
            <v>0</v>
          </cell>
          <cell r="AA55">
            <v>0</v>
          </cell>
          <cell r="AB55">
            <v>0</v>
          </cell>
          <cell r="AC55">
            <v>0</v>
          </cell>
          <cell r="AD55">
            <v>7.6023999999999994E-2</v>
          </cell>
          <cell r="AE55">
            <v>0.33976508894512442</v>
          </cell>
          <cell r="AF55">
            <v>0.3837650889451244</v>
          </cell>
          <cell r="AG55">
            <v>0.40576508894512442</v>
          </cell>
          <cell r="AH55">
            <v>1.5</v>
          </cell>
          <cell r="AI55">
            <v>28.68</v>
          </cell>
          <cell r="AJ55">
            <v>4.3099999999999996</v>
          </cell>
          <cell r="AK55">
            <v>8</v>
          </cell>
          <cell r="AL55">
            <v>0.2</v>
          </cell>
          <cell r="AM55">
            <v>1.4E-2</v>
          </cell>
          <cell r="AN55">
            <v>2.3622131347656249E-2</v>
          </cell>
          <cell r="AO55">
            <v>3.125E-2</v>
          </cell>
          <cell r="AP55">
            <v>0.11811065673828124</v>
          </cell>
          <cell r="AQ55">
            <v>0.71892268326763675</v>
          </cell>
          <cell r="AR55">
            <v>1.8039432477314221</v>
          </cell>
          <cell r="AS55">
            <v>0.41197095698228831</v>
          </cell>
          <cell r="AT55">
            <v>2.6343008385154881E-2</v>
          </cell>
          <cell r="AU55">
            <v>4.996513973281113E-2</v>
          </cell>
          <cell r="AV55">
            <v>2.016026320715536</v>
          </cell>
          <cell r="AW55">
            <v>63.335334786035894</v>
          </cell>
          <cell r="AX55">
            <v>2.3683462084275877E-2</v>
          </cell>
          <cell r="AY55">
            <v>135.40113735125379</v>
          </cell>
          <cell r="AZ55" t="str">
            <v>05°41'45''</v>
          </cell>
          <cell r="BA55">
            <v>60.306531114032445</v>
          </cell>
          <cell r="BB55">
            <v>7.0000000000000001E-3</v>
          </cell>
          <cell r="BC55">
            <v>1E-3</v>
          </cell>
          <cell r="BD55">
            <v>1E-3</v>
          </cell>
          <cell r="BE55">
            <v>9.0000000000000011E-3</v>
          </cell>
          <cell r="BF55">
            <v>9.0000000000000011E-3</v>
          </cell>
          <cell r="BG55">
            <v>0</v>
          </cell>
          <cell r="BH55">
            <v>0</v>
          </cell>
          <cell r="BI55">
            <v>0</v>
          </cell>
          <cell r="BJ55">
            <v>0</v>
          </cell>
          <cell r="BK55">
            <v>0</v>
          </cell>
          <cell r="BL55">
            <v>0</v>
          </cell>
          <cell r="BM55">
            <v>0</v>
          </cell>
          <cell r="BN55">
            <v>0.01</v>
          </cell>
          <cell r="BO55">
            <v>719.68299999999988</v>
          </cell>
          <cell r="BP55">
            <v>718.44299999999987</v>
          </cell>
          <cell r="BQ55">
            <v>719.88299999999992</v>
          </cell>
          <cell r="BR55">
            <v>718.64299999999992</v>
          </cell>
          <cell r="BS55">
            <v>722.99299999999994</v>
          </cell>
          <cell r="BT55">
            <v>719.75300000000016</v>
          </cell>
          <cell r="BU55">
            <v>0</v>
          </cell>
          <cell r="BV55">
            <v>3.1100000000000136</v>
          </cell>
          <cell r="BW55">
            <v>1.110000000000241</v>
          </cell>
          <cell r="BX55">
            <v>3.3100000000000138</v>
          </cell>
          <cell r="BY55">
            <v>200</v>
          </cell>
          <cell r="BZ55">
            <v>0.65</v>
          </cell>
          <cell r="CA55">
            <v>0.25</v>
          </cell>
          <cell r="CB55">
            <v>2.1100000000001273</v>
          </cell>
          <cell r="CC55">
            <v>2.3199717329199707</v>
          </cell>
          <cell r="CD55">
            <v>2058.3949200332445</v>
          </cell>
          <cell r="CE55">
            <v>2.5553001286404253E-2</v>
          </cell>
          <cell r="CF55">
            <v>210.81226061283508</v>
          </cell>
          <cell r="CG55">
            <v>2269.2071806460795</v>
          </cell>
          <cell r="CH55">
            <v>1.5</v>
          </cell>
          <cell r="CI55" t="b">
            <v>0</v>
          </cell>
          <cell r="CJ55" t="e">
            <v>#DIV/0!</v>
          </cell>
          <cell r="CK55" t="e">
            <v>#DIV/0!</v>
          </cell>
          <cell r="CL55">
            <v>5</v>
          </cell>
          <cell r="CM55">
            <v>2</v>
          </cell>
        </row>
        <row r="56">
          <cell r="A56">
            <v>73</v>
          </cell>
          <cell r="F56">
            <v>0</v>
          </cell>
          <cell r="G56">
            <v>0</v>
          </cell>
          <cell r="J56">
            <v>0</v>
          </cell>
          <cell r="L56">
            <v>0</v>
          </cell>
          <cell r="M56">
            <v>0</v>
          </cell>
          <cell r="N56">
            <v>0</v>
          </cell>
          <cell r="O56">
            <v>0</v>
          </cell>
          <cell r="P56">
            <v>0</v>
          </cell>
          <cell r="S56">
            <v>0</v>
          </cell>
          <cell r="U56">
            <v>0</v>
          </cell>
          <cell r="X56">
            <v>0</v>
          </cell>
          <cell r="Y56">
            <v>0</v>
          </cell>
          <cell r="AA56">
            <v>0</v>
          </cell>
          <cell r="AB56">
            <v>0</v>
          </cell>
          <cell r="AC56">
            <v>0</v>
          </cell>
          <cell r="AD56">
            <v>0</v>
          </cell>
          <cell r="AE56">
            <v>0</v>
          </cell>
          <cell r="AF56">
            <v>0</v>
          </cell>
          <cell r="AG56">
            <v>0</v>
          </cell>
          <cell r="AH56">
            <v>0</v>
          </cell>
          <cell r="AI56">
            <v>0</v>
          </cell>
          <cell r="AJ56">
            <v>0.02</v>
          </cell>
          <cell r="AK56">
            <v>30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718.44299999999987</v>
          </cell>
          <cell r="BP56">
            <v>0</v>
          </cell>
          <cell r="BQ56">
            <v>718.44299999999987</v>
          </cell>
          <cell r="BR56">
            <v>0</v>
          </cell>
          <cell r="BS56">
            <v>0</v>
          </cell>
          <cell r="BT56">
            <v>0</v>
          </cell>
          <cell r="BU56">
            <v>0</v>
          </cell>
          <cell r="BV56">
            <v>0</v>
          </cell>
          <cell r="BW56">
            <v>0</v>
          </cell>
          <cell r="BX56">
            <v>0</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74</v>
          </cell>
          <cell r="F57">
            <v>0</v>
          </cell>
          <cell r="G57">
            <v>0</v>
          </cell>
          <cell r="J57">
            <v>0</v>
          </cell>
          <cell r="L57">
            <v>0</v>
          </cell>
          <cell r="M57">
            <v>0</v>
          </cell>
          <cell r="N57">
            <v>0</v>
          </cell>
          <cell r="O57">
            <v>0</v>
          </cell>
          <cell r="P57">
            <v>0</v>
          </cell>
          <cell r="S57">
            <v>0</v>
          </cell>
          <cell r="U57">
            <v>0</v>
          </cell>
          <cell r="X57">
            <v>0</v>
          </cell>
          <cell r="Y57">
            <v>0</v>
          </cell>
          <cell r="AA57">
            <v>0</v>
          </cell>
          <cell r="AB57">
            <v>0</v>
          </cell>
          <cell r="AC57">
            <v>0</v>
          </cell>
          <cell r="AD57">
            <v>0</v>
          </cell>
          <cell r="AE57">
            <v>0</v>
          </cell>
          <cell r="AF57">
            <v>0</v>
          </cell>
          <cell r="AG57">
            <v>0</v>
          </cell>
          <cell r="AH57">
            <v>0</v>
          </cell>
          <cell r="AI57">
            <v>0</v>
          </cell>
          <cell r="AJ57">
            <v>0.02</v>
          </cell>
          <cell r="AK57">
            <v>30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75</v>
          </cell>
          <cell r="C58">
            <v>0</v>
          </cell>
          <cell r="F58">
            <v>0</v>
          </cell>
          <cell r="G58">
            <v>0</v>
          </cell>
          <cell r="J58">
            <v>0</v>
          </cell>
          <cell r="L58">
            <v>0</v>
          </cell>
          <cell r="M58">
            <v>0</v>
          </cell>
          <cell r="N58">
            <v>0</v>
          </cell>
          <cell r="O58">
            <v>0</v>
          </cell>
          <cell r="P58">
            <v>0</v>
          </cell>
          <cell r="S58">
            <v>0</v>
          </cell>
          <cell r="U58">
            <v>0</v>
          </cell>
          <cell r="X58">
            <v>0</v>
          </cell>
          <cell r="Y58">
            <v>0</v>
          </cell>
          <cell r="AA58">
            <v>0</v>
          </cell>
          <cell r="AB58">
            <v>0</v>
          </cell>
          <cell r="AC58">
            <v>0</v>
          </cell>
          <cell r="AD58">
            <v>0</v>
          </cell>
          <cell r="AE58">
            <v>0</v>
          </cell>
          <cell r="AF58">
            <v>0</v>
          </cell>
          <cell r="AG58">
            <v>0</v>
          </cell>
          <cell r="AH58">
            <v>0</v>
          </cell>
          <cell r="AI58">
            <v>0</v>
          </cell>
          <cell r="AJ58">
            <v>0.02</v>
          </cell>
          <cell r="AK58">
            <v>30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76</v>
          </cell>
          <cell r="B59" t="str">
            <v>A21</v>
          </cell>
          <cell r="C59" t="str">
            <v>C51</v>
          </cell>
          <cell r="E59">
            <v>3.13</v>
          </cell>
          <cell r="F59">
            <v>3.13</v>
          </cell>
          <cell r="G59">
            <v>5</v>
          </cell>
          <cell r="J59">
            <v>0</v>
          </cell>
          <cell r="K59">
            <v>0.11460125141746949</v>
          </cell>
          <cell r="L59">
            <v>0.11460125141746949</v>
          </cell>
          <cell r="M59">
            <v>3</v>
          </cell>
          <cell r="N59">
            <v>471.90281881227315</v>
          </cell>
          <cell r="O59">
            <v>0.63012548262548296</v>
          </cell>
          <cell r="P59">
            <v>930.73051325856159</v>
          </cell>
          <cell r="S59">
            <v>0</v>
          </cell>
          <cell r="U59">
            <v>0</v>
          </cell>
          <cell r="X59">
            <v>0</v>
          </cell>
          <cell r="Y59">
            <v>0</v>
          </cell>
          <cell r="AA59">
            <v>0</v>
          </cell>
          <cell r="AB59">
            <v>0</v>
          </cell>
          <cell r="AC59">
            <v>0</v>
          </cell>
          <cell r="AD59">
            <v>0</v>
          </cell>
          <cell r="AE59">
            <v>0</v>
          </cell>
          <cell r="AF59">
            <v>0</v>
          </cell>
          <cell r="AG59">
            <v>0</v>
          </cell>
          <cell r="AH59">
            <v>932.23051325856159</v>
          </cell>
          <cell r="AI59">
            <v>12.95</v>
          </cell>
          <cell r="AJ59">
            <v>2.87</v>
          </cell>
          <cell r="AK59">
            <v>24</v>
          </cell>
          <cell r="AL59">
            <v>0.60000000000000009</v>
          </cell>
          <cell r="AM59">
            <v>1.2999999999999999E-2</v>
          </cell>
          <cell r="AN59">
            <v>0.49235315322875989</v>
          </cell>
          <cell r="AO59">
            <v>0.57410888671875016</v>
          </cell>
          <cell r="AP59">
            <v>0.82058858871459972</v>
          </cell>
          <cell r="AQ59">
            <v>3.7544882511630981</v>
          </cell>
          <cell r="AR59">
            <v>1.6309463093775045</v>
          </cell>
          <cell r="AS59">
            <v>4.1994002348634876</v>
          </cell>
          <cell r="AT59">
            <v>0.71845983833444127</v>
          </cell>
          <cell r="AU59">
            <v>1.2108129915632011</v>
          </cell>
          <cell r="AV59">
            <v>3.6852251891975691</v>
          </cell>
          <cell r="AW59">
            <v>1041.972874308643</v>
          </cell>
          <cell r="AX59">
            <v>0.8946782936908062</v>
          </cell>
          <cell r="AY59">
            <v>54.859778276292957</v>
          </cell>
          <cell r="AZ59" t="b">
            <v>0</v>
          </cell>
          <cell r="BA59">
            <v>0</v>
          </cell>
          <cell r="BB59">
            <v>1E-3</v>
          </cell>
          <cell r="BC59">
            <v>0</v>
          </cell>
          <cell r="BD59">
            <v>0</v>
          </cell>
          <cell r="BE59">
            <v>1E-3</v>
          </cell>
          <cell r="BF59">
            <v>0</v>
          </cell>
          <cell r="BG59">
            <v>1.0664386366702769</v>
          </cell>
          <cell r="BH59">
            <v>1.9999999999999996</v>
          </cell>
          <cell r="BI59">
            <v>1.3</v>
          </cell>
          <cell r="BJ59">
            <v>0</v>
          </cell>
          <cell r="BK59">
            <v>0</v>
          </cell>
          <cell r="BL59">
            <v>0</v>
          </cell>
          <cell r="BM59">
            <v>2.2403366767437505</v>
          </cell>
          <cell r="BN59">
            <v>0</v>
          </cell>
          <cell r="BO59">
            <v>669.80300000000011</v>
          </cell>
          <cell r="BP59">
            <v>669.43300000000011</v>
          </cell>
          <cell r="BQ59">
            <v>670.40300000000013</v>
          </cell>
          <cell r="BR59">
            <v>670.03300000000013</v>
          </cell>
          <cell r="BS59">
            <v>672.02300000000014</v>
          </cell>
          <cell r="BT59">
            <v>671.34300000000007</v>
          </cell>
          <cell r="BU59" t="b">
            <v>0</v>
          </cell>
          <cell r="BV59">
            <v>1.6200000000000045</v>
          </cell>
          <cell r="BW59">
            <v>1.3099999999999454</v>
          </cell>
          <cell r="BX59">
            <v>2.2200000000000046</v>
          </cell>
          <cell r="BY59">
            <v>600</v>
          </cell>
          <cell r="BZ59">
            <v>1.1499999999999999</v>
          </cell>
          <cell r="CA59">
            <v>0.75</v>
          </cell>
          <cell r="CB59">
            <v>1.464999999999975</v>
          </cell>
          <cell r="CC59">
            <v>1.1109699718449539</v>
          </cell>
          <cell r="CD59">
            <v>3085.4413543063979</v>
          </cell>
          <cell r="CE59">
            <v>0.1448753769562664</v>
          </cell>
          <cell r="CF59">
            <v>1195.2218598891977</v>
          </cell>
          <cell r="CG59">
            <v>4280.6632141955961</v>
          </cell>
          <cell r="CH59">
            <v>1.25</v>
          </cell>
          <cell r="CI59">
            <v>2928</v>
          </cell>
          <cell r="CJ59">
            <v>1.8274689268253057</v>
          </cell>
          <cell r="CK59">
            <v>1.9</v>
          </cell>
          <cell r="CL59">
            <v>2</v>
          </cell>
          <cell r="CM59">
            <v>3</v>
          </cell>
        </row>
        <row r="60">
          <cell r="A60">
            <v>77</v>
          </cell>
          <cell r="B60" t="str">
            <v>C51</v>
          </cell>
          <cell r="C60" t="str">
            <v>C52</v>
          </cell>
          <cell r="E60">
            <v>1.4109083086337395</v>
          </cell>
          <cell r="F60">
            <v>4.540908308633739</v>
          </cell>
          <cell r="G60">
            <v>5</v>
          </cell>
          <cell r="J60">
            <v>0</v>
          </cell>
          <cell r="K60">
            <v>0.207825604811361</v>
          </cell>
          <cell r="L60">
            <v>3.2078256048113611</v>
          </cell>
          <cell r="M60">
            <v>3.2078256048113611</v>
          </cell>
          <cell r="N60">
            <v>467.36338090484503</v>
          </cell>
          <cell r="O60">
            <v>0.63583333333333336</v>
          </cell>
          <cell r="P60">
            <v>1349.4</v>
          </cell>
          <cell r="S60">
            <v>0</v>
          </cell>
          <cell r="U60">
            <v>0</v>
          </cell>
          <cell r="X60">
            <v>0</v>
          </cell>
          <cell r="Y60">
            <v>0</v>
          </cell>
          <cell r="AA60">
            <v>0</v>
          </cell>
          <cell r="AB60">
            <v>0</v>
          </cell>
          <cell r="AC60">
            <v>0</v>
          </cell>
          <cell r="AD60">
            <v>0</v>
          </cell>
          <cell r="AE60">
            <v>0</v>
          </cell>
          <cell r="AF60">
            <v>0</v>
          </cell>
          <cell r="AG60">
            <v>0</v>
          </cell>
          <cell r="AH60">
            <v>1350.9</v>
          </cell>
          <cell r="AI60">
            <v>12</v>
          </cell>
          <cell r="AJ60">
            <v>11.3</v>
          </cell>
          <cell r="AK60">
            <v>24</v>
          </cell>
          <cell r="AL60">
            <v>0.60000000000000009</v>
          </cell>
          <cell r="AM60">
            <v>1.2999999999999999E-2</v>
          </cell>
          <cell r="AN60">
            <v>0.39710397720336921</v>
          </cell>
          <cell r="AO60">
            <v>0.59384765625000013</v>
          </cell>
          <cell r="AP60">
            <v>0.66183996200561523</v>
          </cell>
          <cell r="AQ60">
            <v>6.8021114336172364</v>
          </cell>
          <cell r="AR60">
            <v>3.6686319484017798</v>
          </cell>
          <cell r="AS60">
            <v>14.00169953154499</v>
          </cell>
          <cell r="AT60">
            <v>2.3582426073061331</v>
          </cell>
          <cell r="AU60">
            <v>2.7553465845095024</v>
          </cell>
          <cell r="AV60">
            <v>7.3124398101596899</v>
          </cell>
          <cell r="AW60">
            <v>2067.5436468673711</v>
          </cell>
          <cell r="AX60">
            <v>0.65338402990757161</v>
          </cell>
          <cell r="AY60">
            <v>0.3797372051886222</v>
          </cell>
          <cell r="AZ60" t="str">
            <v>54°28'48''</v>
          </cell>
          <cell r="BA60">
            <v>2.4280638163390891</v>
          </cell>
          <cell r="BB60">
            <v>1.5449999999999999</v>
          </cell>
          <cell r="BC60">
            <v>0.16400000000000001</v>
          </cell>
          <cell r="BD60">
            <v>0.56799999999999995</v>
          </cell>
          <cell r="BE60">
            <v>2.2769999999999997</v>
          </cell>
          <cell r="BF60">
            <v>2.2769999999999997</v>
          </cell>
          <cell r="BG60">
            <v>1.5453816773730737</v>
          </cell>
          <cell r="BH60">
            <v>1.9999999999999996</v>
          </cell>
          <cell r="BI60">
            <v>1.3</v>
          </cell>
          <cell r="BJ60">
            <v>0</v>
          </cell>
          <cell r="BK60">
            <v>0</v>
          </cell>
          <cell r="BL60">
            <v>0</v>
          </cell>
          <cell r="BM60">
            <v>4.1039471069472668</v>
          </cell>
          <cell r="BN60">
            <v>3.61</v>
          </cell>
          <cell r="BO60">
            <v>669.10300000000007</v>
          </cell>
          <cell r="BP60">
            <v>667.74300000000005</v>
          </cell>
          <cell r="BQ60">
            <v>669.70300000000009</v>
          </cell>
          <cell r="BR60">
            <v>668.34300000000007</v>
          </cell>
          <cell r="BS60">
            <v>671.34300000000007</v>
          </cell>
          <cell r="BT60">
            <v>669.34300000000007</v>
          </cell>
          <cell r="BU60">
            <v>0</v>
          </cell>
          <cell r="BV60">
            <v>1.6399999999999864</v>
          </cell>
          <cell r="BW60">
            <v>1</v>
          </cell>
          <cell r="BX60">
            <v>2.2399999999999864</v>
          </cell>
          <cell r="BY60">
            <v>600</v>
          </cell>
          <cell r="BZ60">
            <v>1.1499999999999999</v>
          </cell>
          <cell r="CA60">
            <v>0.75</v>
          </cell>
          <cell r="CB60">
            <v>1.3199999999999932</v>
          </cell>
          <cell r="CC60">
            <v>1.0143667052529992</v>
          </cell>
          <cell r="CD60">
            <v>2817.1499321638912</v>
          </cell>
          <cell r="CE60">
            <v>0.17316357276338468</v>
          </cell>
          <cell r="CF60">
            <v>1428.5994752979236</v>
          </cell>
          <cell r="CG60">
            <v>4245.7494074618153</v>
          </cell>
          <cell r="CH60">
            <v>1.25</v>
          </cell>
          <cell r="CI60">
            <v>2928</v>
          </cell>
          <cell r="CJ60">
            <v>1.8125637839232476</v>
          </cell>
          <cell r="CK60">
            <v>1.9</v>
          </cell>
          <cell r="CL60">
            <v>2</v>
          </cell>
          <cell r="CM60">
            <v>3</v>
          </cell>
        </row>
        <row r="61">
          <cell r="A61">
            <v>78</v>
          </cell>
          <cell r="B61" t="str">
            <v>C52</v>
          </cell>
          <cell r="C61" t="str">
            <v>C53</v>
          </cell>
          <cell r="F61">
            <v>4.540908308633739</v>
          </cell>
          <cell r="G61">
            <v>5</v>
          </cell>
          <cell r="J61">
            <v>0</v>
          </cell>
          <cell r="K61">
            <v>6.9013978503485104E-2</v>
          </cell>
          <cell r="L61">
            <v>3.276839583314846</v>
          </cell>
          <cell r="M61">
            <v>3.276839583314846</v>
          </cell>
          <cell r="N61">
            <v>465.87382715726278</v>
          </cell>
          <cell r="O61">
            <v>0.6375000000000004</v>
          </cell>
          <cell r="P61">
            <v>1348.6250869773014</v>
          </cell>
          <cell r="S61">
            <v>0</v>
          </cell>
          <cell r="U61">
            <v>0</v>
          </cell>
          <cell r="X61">
            <v>0</v>
          </cell>
          <cell r="Y61">
            <v>0</v>
          </cell>
          <cell r="AA61">
            <v>0</v>
          </cell>
          <cell r="AB61">
            <v>0</v>
          </cell>
          <cell r="AC61">
            <v>0</v>
          </cell>
          <cell r="AD61">
            <v>0</v>
          </cell>
          <cell r="AE61">
            <v>0</v>
          </cell>
          <cell r="AF61">
            <v>0</v>
          </cell>
          <cell r="AG61">
            <v>0</v>
          </cell>
          <cell r="AH61">
            <v>1350.1250869773014</v>
          </cell>
          <cell r="AI61">
            <v>12</v>
          </cell>
          <cell r="AJ61">
            <v>15.18</v>
          </cell>
          <cell r="AK61">
            <v>24</v>
          </cell>
          <cell r="AL61">
            <v>0.60000000000000009</v>
          </cell>
          <cell r="AM61">
            <v>1.2999999999999999E-2</v>
          </cell>
          <cell r="AN61">
            <v>0.36289826631546029</v>
          </cell>
          <cell r="AO61">
            <v>0.59383850097656266</v>
          </cell>
          <cell r="AP61">
            <v>0.60483044385910045</v>
          </cell>
          <cell r="AQ61">
            <v>7.5496718176491209</v>
          </cell>
          <cell r="AR61">
            <v>4.362050511219449</v>
          </cell>
          <cell r="AS61">
            <v>17.482995322190245</v>
          </cell>
          <cell r="AT61">
            <v>2.9050736266159727</v>
          </cell>
          <cell r="AU61">
            <v>3.267971892931433</v>
          </cell>
          <cell r="AV61">
            <v>8.4753758855428263</v>
          </cell>
          <cell r="AW61">
            <v>2396.3560756590095</v>
          </cell>
          <cell r="AX61">
            <v>0.56340754226435674</v>
          </cell>
          <cell r="AY61">
            <v>0.37973720525858901</v>
          </cell>
          <cell r="AZ61" t="str">
            <v>00°00'00''</v>
          </cell>
          <cell r="BA61">
            <v>1000</v>
          </cell>
          <cell r="BB61">
            <v>0.51300000000000001</v>
          </cell>
          <cell r="BC61">
            <v>5.5E-2</v>
          </cell>
          <cell r="BD61">
            <v>0.13100000000000001</v>
          </cell>
          <cell r="BE61">
            <v>0.69900000000000007</v>
          </cell>
          <cell r="BF61">
            <v>0.69900000000000007</v>
          </cell>
          <cell r="BG61">
            <v>0</v>
          </cell>
          <cell r="BH61">
            <v>0</v>
          </cell>
          <cell r="BI61">
            <v>0</v>
          </cell>
          <cell r="BJ61">
            <v>0</v>
          </cell>
          <cell r="BK61">
            <v>0</v>
          </cell>
          <cell r="BL61">
            <v>0</v>
          </cell>
          <cell r="BM61">
            <v>0</v>
          </cell>
          <cell r="BN61">
            <v>0.7</v>
          </cell>
          <cell r="BO61">
            <v>667.16300000000001</v>
          </cell>
          <cell r="BP61">
            <v>665.34299999999996</v>
          </cell>
          <cell r="BQ61">
            <v>667.76300000000003</v>
          </cell>
          <cell r="BR61">
            <v>665.94299999999998</v>
          </cell>
          <cell r="BS61">
            <v>669.34300000000007</v>
          </cell>
          <cell r="BT61">
            <v>666.94299999999998</v>
          </cell>
          <cell r="BU61">
            <v>0</v>
          </cell>
          <cell r="BV61">
            <v>1.5800000000000409</v>
          </cell>
          <cell r="BW61">
            <v>1</v>
          </cell>
          <cell r="BX61">
            <v>2.180000000000041</v>
          </cell>
          <cell r="BY61">
            <v>600</v>
          </cell>
          <cell r="BZ61">
            <v>1.1499999999999999</v>
          </cell>
          <cell r="CA61">
            <v>0.75</v>
          </cell>
          <cell r="CB61">
            <v>1.2900000000000205</v>
          </cell>
          <cell r="CC61">
            <v>0.99404306734130532</v>
          </cell>
          <cell r="CD61">
            <v>2760.7061087736402</v>
          </cell>
          <cell r="CE61">
            <v>0.17997720574508347</v>
          </cell>
          <cell r="CF61">
            <v>1484.8119473969386</v>
          </cell>
          <cell r="CG61">
            <v>4245.5180561705783</v>
          </cell>
          <cell r="CH61">
            <v>1.25</v>
          </cell>
          <cell r="CI61">
            <v>2928</v>
          </cell>
          <cell r="CJ61">
            <v>1.8124650171493248</v>
          </cell>
          <cell r="CK61">
            <v>1.9</v>
          </cell>
          <cell r="CL61">
            <v>2</v>
          </cell>
          <cell r="CM61">
            <v>3</v>
          </cell>
        </row>
        <row r="62">
          <cell r="A62">
            <v>79</v>
          </cell>
          <cell r="B62" t="str">
            <v>C53</v>
          </cell>
          <cell r="C62" t="str">
            <v>C54</v>
          </cell>
          <cell r="F62">
            <v>4.540908308633739</v>
          </cell>
          <cell r="G62">
            <v>5</v>
          </cell>
          <cell r="J62">
            <v>0</v>
          </cell>
          <cell r="K62">
            <v>6.9013978503485104E-2</v>
          </cell>
          <cell r="L62">
            <v>3.3458535618183309</v>
          </cell>
          <cell r="M62">
            <v>3.3458535618183309</v>
          </cell>
          <cell r="N62">
            <v>464.39306287061709</v>
          </cell>
          <cell r="O62">
            <v>0.63312529056252875</v>
          </cell>
          <cell r="P62">
            <v>1335.1132875976296</v>
          </cell>
          <cell r="S62">
            <v>0</v>
          </cell>
          <cell r="U62">
            <v>0</v>
          </cell>
          <cell r="X62">
            <v>0</v>
          </cell>
          <cell r="Y62">
            <v>0</v>
          </cell>
          <cell r="AA62">
            <v>0</v>
          </cell>
          <cell r="AB62">
            <v>0</v>
          </cell>
          <cell r="AC62">
            <v>0</v>
          </cell>
          <cell r="AD62">
            <v>0</v>
          </cell>
          <cell r="AE62">
            <v>0</v>
          </cell>
          <cell r="AF62">
            <v>0</v>
          </cell>
          <cell r="AG62">
            <v>0</v>
          </cell>
          <cell r="AH62">
            <v>1336.6132875976296</v>
          </cell>
          <cell r="AI62">
            <v>21.51</v>
          </cell>
          <cell r="AJ62">
            <v>9.23</v>
          </cell>
          <cell r="AK62">
            <v>24</v>
          </cell>
          <cell r="AL62">
            <v>0.60000000000000009</v>
          </cell>
          <cell r="AM62">
            <v>1.2999999999999999E-2</v>
          </cell>
          <cell r="AN62">
            <v>0.4206632137298586</v>
          </cell>
          <cell r="AO62">
            <v>0.59358215332031261</v>
          </cell>
          <cell r="AP62">
            <v>0.70110535621643089</v>
          </cell>
          <cell r="AQ62">
            <v>6.3117093251869303</v>
          </cell>
          <cell r="AR62">
            <v>3.2428305568054996</v>
          </cell>
          <cell r="AS62">
            <v>11.972322232648592</v>
          </cell>
          <cell r="AT62">
            <v>2.0304625181269955</v>
          </cell>
          <cell r="AU62">
            <v>2.451125731856854</v>
          </cell>
          <cell r="AV62">
            <v>6.6088201473996433</v>
          </cell>
          <cell r="AW62">
            <v>1868.5998741570247</v>
          </cell>
          <cell r="AX62">
            <v>0.71530203233081746</v>
          </cell>
          <cell r="AY62">
            <v>7.0463928157493481</v>
          </cell>
          <cell r="AZ62" t="str">
            <v>06°39'60''</v>
          </cell>
          <cell r="BA62">
            <v>21.461706834955795</v>
          </cell>
          <cell r="BB62">
            <v>1E-3</v>
          </cell>
          <cell r="BC62">
            <v>0.17499999999999999</v>
          </cell>
          <cell r="BD62">
            <v>0.122</v>
          </cell>
          <cell r="BE62">
            <v>0.29799999999999999</v>
          </cell>
          <cell r="BF62">
            <v>0.29699999999999999</v>
          </cell>
          <cell r="BG62">
            <v>0</v>
          </cell>
          <cell r="BH62">
            <v>0</v>
          </cell>
          <cell r="BI62">
            <v>0</v>
          </cell>
          <cell r="BJ62">
            <v>0</v>
          </cell>
          <cell r="BK62">
            <v>0</v>
          </cell>
          <cell r="BL62">
            <v>0</v>
          </cell>
          <cell r="BM62">
            <v>0</v>
          </cell>
          <cell r="BN62">
            <v>0.3</v>
          </cell>
          <cell r="BO62">
            <v>665.11300000000006</v>
          </cell>
          <cell r="BP62">
            <v>663.12300000000005</v>
          </cell>
          <cell r="BQ62">
            <v>665.71300000000008</v>
          </cell>
          <cell r="BR62">
            <v>663.72300000000007</v>
          </cell>
          <cell r="BS62">
            <v>666.94299999999998</v>
          </cell>
          <cell r="BT62">
            <v>664.52300000000014</v>
          </cell>
          <cell r="BU62">
            <v>0</v>
          </cell>
          <cell r="BV62">
            <v>1.2299999999999045</v>
          </cell>
          <cell r="BW62">
            <v>0.80000000000006821</v>
          </cell>
          <cell r="BX62">
            <v>1.8299999999999046</v>
          </cell>
          <cell r="BY62">
            <v>600</v>
          </cell>
          <cell r="BZ62">
            <v>1.1499999999999999</v>
          </cell>
          <cell r="CA62">
            <v>0.75</v>
          </cell>
          <cell r="CB62">
            <v>1.0149999999999864</v>
          </cell>
          <cell r="CC62">
            <v>0.80220603694993275</v>
          </cell>
          <cell r="CD62">
            <v>2227.9267161192001</v>
          </cell>
          <cell r="CE62">
            <v>0.26408571234109723</v>
          </cell>
          <cell r="CF62">
            <v>2178.7071268140521</v>
          </cell>
          <cell r="CG62">
            <v>4406.6338429332518</v>
          </cell>
          <cell r="CH62">
            <v>1.25</v>
          </cell>
          <cell r="CI62">
            <v>3954</v>
          </cell>
          <cell r="CJ62">
            <v>1.393093652925282</v>
          </cell>
          <cell r="CK62">
            <v>1.5</v>
          </cell>
          <cell r="CL62">
            <v>3</v>
          </cell>
          <cell r="CM62">
            <v>3</v>
          </cell>
        </row>
        <row r="63">
          <cell r="A63">
            <v>80</v>
          </cell>
          <cell r="B63" t="str">
            <v>C54</v>
          </cell>
          <cell r="C63" t="str">
            <v>B02</v>
          </cell>
          <cell r="F63">
            <v>4.540908308633739</v>
          </cell>
          <cell r="G63">
            <v>5</v>
          </cell>
          <cell r="J63">
            <v>0</v>
          </cell>
          <cell r="K63">
            <v>6.9013978503485104E-2</v>
          </cell>
          <cell r="L63">
            <v>3.4148675403218158</v>
          </cell>
          <cell r="M63">
            <v>3.4148675403218158</v>
          </cell>
          <cell r="N63">
            <v>462.92101245913631</v>
          </cell>
          <cell r="O63">
            <v>0.66360108303249099</v>
          </cell>
          <cell r="P63">
            <v>1394.9438066942571</v>
          </cell>
          <cell r="S63">
            <v>0</v>
          </cell>
          <cell r="U63">
            <v>0</v>
          </cell>
          <cell r="X63">
            <v>0</v>
          </cell>
          <cell r="Y63">
            <v>0</v>
          </cell>
          <cell r="AA63">
            <v>0</v>
          </cell>
          <cell r="AB63">
            <v>0</v>
          </cell>
          <cell r="AC63">
            <v>0</v>
          </cell>
          <cell r="AD63">
            <v>0</v>
          </cell>
          <cell r="AE63">
            <v>0</v>
          </cell>
          <cell r="AF63">
            <v>0</v>
          </cell>
          <cell r="AG63">
            <v>0</v>
          </cell>
          <cell r="AH63">
            <v>1396.4438066942571</v>
          </cell>
          <cell r="AI63">
            <v>2.77</v>
          </cell>
          <cell r="AJ63">
            <v>3.25</v>
          </cell>
          <cell r="AK63">
            <v>28</v>
          </cell>
          <cell r="AL63">
            <v>0.70000000000000007</v>
          </cell>
          <cell r="AM63">
            <v>1.2999999999999999E-2</v>
          </cell>
          <cell r="AN63">
            <v>0.54538080692291269</v>
          </cell>
          <cell r="AO63">
            <v>0.67180175781250018</v>
          </cell>
          <cell r="AP63">
            <v>0.77911543846130371</v>
          </cell>
          <cell r="AQ63">
            <v>4.3406905213677565</v>
          </cell>
          <cell r="AR63">
            <v>1.8604714294665938</v>
          </cell>
          <cell r="AS63">
            <v>5.3362671375072201</v>
          </cell>
          <cell r="AT63">
            <v>0.9603259022574866</v>
          </cell>
          <cell r="AU63">
            <v>1.5057067091803993</v>
          </cell>
          <cell r="AV63">
            <v>4.34606238639598</v>
          </cell>
          <cell r="AW63">
            <v>1672.5608139802059</v>
          </cell>
          <cell r="AX63">
            <v>0.83491362168836714</v>
          </cell>
          <cell r="AY63">
            <v>59.642394106660248</v>
          </cell>
          <cell r="AZ63" t="str">
            <v>52°35'46''</v>
          </cell>
          <cell r="BA63">
            <v>2.168061441678244</v>
          </cell>
          <cell r="BB63">
            <v>1E-3</v>
          </cell>
          <cell r="BC63">
            <v>0.214</v>
          </cell>
          <cell r="BD63">
            <v>0.57799999999999996</v>
          </cell>
          <cell r="BE63">
            <v>0.79299999999999993</v>
          </cell>
          <cell r="BF63">
            <v>0.79199999999999993</v>
          </cell>
          <cell r="BG63">
            <v>1.0865983651414863</v>
          </cell>
          <cell r="BH63">
            <v>2.1428571428571428</v>
          </cell>
          <cell r="BI63">
            <v>1.2</v>
          </cell>
          <cell r="BJ63">
            <v>0</v>
          </cell>
          <cell r="BK63">
            <v>0</v>
          </cell>
          <cell r="BL63">
            <v>0</v>
          </cell>
          <cell r="BM63">
            <v>2.4823086738364051</v>
          </cell>
          <cell r="BN63">
            <v>2.06</v>
          </cell>
          <cell r="BO63">
            <v>662.86300000000006</v>
          </cell>
          <cell r="BP63">
            <v>662.77300000000002</v>
          </cell>
          <cell r="BQ63">
            <v>663.5630000000001</v>
          </cell>
          <cell r="BR63">
            <v>663.47300000000007</v>
          </cell>
          <cell r="BS63">
            <v>664.52300000000014</v>
          </cell>
          <cell r="BT63">
            <v>662.52300000000014</v>
          </cell>
          <cell r="BU63">
            <v>0</v>
          </cell>
          <cell r="BV63">
            <v>0.96000000000003638</v>
          </cell>
          <cell r="BW63">
            <v>-0.94999999999993179</v>
          </cell>
          <cell r="BX63">
            <v>1.6600000000000366</v>
          </cell>
          <cell r="BY63">
            <v>700</v>
          </cell>
          <cell r="BZ63">
            <v>1.2749999999999999</v>
          </cell>
          <cell r="CA63">
            <v>0.875</v>
          </cell>
          <cell r="CB63">
            <v>5.0000000000522959E-3</v>
          </cell>
          <cell r="CC63">
            <v>3.9198774568215515E-3</v>
          </cell>
          <cell r="CD63">
            <v>13.381726660565622</v>
          </cell>
          <cell r="CE63">
            <v>0.99999906137175432</v>
          </cell>
          <cell r="CF63">
            <v>10724.989933212066</v>
          </cell>
          <cell r="CG63">
            <v>10738.371659872631</v>
          </cell>
          <cell r="CH63">
            <v>1.25</v>
          </cell>
          <cell r="CI63">
            <v>3416</v>
          </cell>
          <cell r="CJ63">
            <v>3.9294392783491774</v>
          </cell>
          <cell r="CK63">
            <v>4</v>
          </cell>
          <cell r="CL63">
            <v>2</v>
          </cell>
          <cell r="CM63">
            <v>3</v>
          </cell>
        </row>
        <row r="64">
          <cell r="A64">
            <v>81</v>
          </cell>
          <cell r="F64">
            <v>0</v>
          </cell>
          <cell r="G64">
            <v>0</v>
          </cell>
          <cell r="J64">
            <v>0</v>
          </cell>
          <cell r="L64">
            <v>0</v>
          </cell>
          <cell r="M64">
            <v>0</v>
          </cell>
          <cell r="N64">
            <v>0</v>
          </cell>
          <cell r="O64">
            <v>0</v>
          </cell>
          <cell r="P64">
            <v>0</v>
          </cell>
          <cell r="S64">
            <v>0</v>
          </cell>
          <cell r="U64">
            <v>0</v>
          </cell>
          <cell r="X64">
            <v>0</v>
          </cell>
          <cell r="Y64">
            <v>0</v>
          </cell>
          <cell r="AA64">
            <v>0</v>
          </cell>
          <cell r="AB64">
            <v>0</v>
          </cell>
          <cell r="AC64">
            <v>0</v>
          </cell>
          <cell r="AD64">
            <v>0</v>
          </cell>
          <cell r="AE64">
            <v>0</v>
          </cell>
          <cell r="AF64">
            <v>0</v>
          </cell>
          <cell r="AG64">
            <v>0</v>
          </cell>
          <cell r="AH64">
            <v>0</v>
          </cell>
          <cell r="AI64">
            <v>0</v>
          </cell>
          <cell r="AJ64">
            <v>0.02</v>
          </cell>
          <cell r="AK64">
            <v>30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662.77300000000002</v>
          </cell>
          <cell r="BP64">
            <v>0</v>
          </cell>
          <cell r="BQ64">
            <v>662.77300000000002</v>
          </cell>
          <cell r="BR64">
            <v>0</v>
          </cell>
          <cell r="BS64">
            <v>0</v>
          </cell>
          <cell r="BT64">
            <v>0</v>
          </cell>
          <cell r="BU64">
            <v>0</v>
          </cell>
          <cell r="BV64">
            <v>0</v>
          </cell>
          <cell r="BW64">
            <v>0</v>
          </cell>
          <cell r="BX64">
            <v>0</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82</v>
          </cell>
          <cell r="C65">
            <v>0</v>
          </cell>
          <cell r="F65">
            <v>0</v>
          </cell>
          <cell r="G65">
            <v>0</v>
          </cell>
          <cell r="J65">
            <v>0</v>
          </cell>
          <cell r="L65">
            <v>0</v>
          </cell>
          <cell r="M65">
            <v>0</v>
          </cell>
          <cell r="N65">
            <v>0</v>
          </cell>
          <cell r="O65">
            <v>0</v>
          </cell>
          <cell r="P65">
            <v>0</v>
          </cell>
          <cell r="S65">
            <v>0</v>
          </cell>
          <cell r="U65">
            <v>0</v>
          </cell>
          <cell r="X65">
            <v>0</v>
          </cell>
          <cell r="Y65">
            <v>0</v>
          </cell>
          <cell r="AA65">
            <v>0</v>
          </cell>
          <cell r="AB65">
            <v>0</v>
          </cell>
          <cell r="AC65">
            <v>0</v>
          </cell>
          <cell r="AD65">
            <v>0</v>
          </cell>
          <cell r="AE65">
            <v>0</v>
          </cell>
          <cell r="AF65">
            <v>0</v>
          </cell>
          <cell r="AG65">
            <v>0</v>
          </cell>
          <cell r="AH65">
            <v>0</v>
          </cell>
          <cell r="AI65">
            <v>0</v>
          </cell>
          <cell r="AJ65">
            <v>0.02</v>
          </cell>
          <cell r="AK65">
            <v>30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83</v>
          </cell>
          <cell r="B66" t="str">
            <v>A12</v>
          </cell>
          <cell r="C66" t="str">
            <v>B01</v>
          </cell>
          <cell r="D66">
            <v>1.36</v>
          </cell>
          <cell r="F66">
            <v>1.36</v>
          </cell>
          <cell r="G66">
            <v>5</v>
          </cell>
          <cell r="J66">
            <v>0</v>
          </cell>
          <cell r="K66">
            <v>6.9013978503485104E-2</v>
          </cell>
          <cell r="L66">
            <v>6.9013978503485104E-2</v>
          </cell>
          <cell r="M66">
            <v>3</v>
          </cell>
          <cell r="N66">
            <v>471.90281881227315</v>
          </cell>
          <cell r="O66">
            <v>0.63517830045523482</v>
          </cell>
          <cell r="P66">
            <v>407.6497053891714</v>
          </cell>
          <cell r="S66">
            <v>0</v>
          </cell>
          <cell r="U66">
            <v>0</v>
          </cell>
          <cell r="X66">
            <v>0</v>
          </cell>
          <cell r="Y66">
            <v>0</v>
          </cell>
          <cell r="AA66">
            <v>0</v>
          </cell>
          <cell r="AB66">
            <v>0</v>
          </cell>
          <cell r="AC66">
            <v>0</v>
          </cell>
          <cell r="AD66">
            <v>0</v>
          </cell>
          <cell r="AE66">
            <v>0</v>
          </cell>
          <cell r="AF66">
            <v>0</v>
          </cell>
          <cell r="AG66">
            <v>0</v>
          </cell>
          <cell r="AH66">
            <v>409.1497053891714</v>
          </cell>
          <cell r="AI66">
            <v>13.18</v>
          </cell>
          <cell r="AJ66">
            <v>3.66</v>
          </cell>
          <cell r="AK66">
            <v>18</v>
          </cell>
          <cell r="AL66">
            <v>0.45</v>
          </cell>
          <cell r="AM66">
            <v>1.4E-2</v>
          </cell>
          <cell r="AN66">
            <v>0.34205310344696049</v>
          </cell>
          <cell r="AO66">
            <v>0.421875</v>
          </cell>
          <cell r="AP66">
            <v>0.76011800765991222</v>
          </cell>
          <cell r="AQ66">
            <v>3.1542870759603714</v>
          </cell>
          <cell r="AR66">
            <v>1.7319779487330151</v>
          </cell>
          <cell r="AS66">
            <v>3.7911630619146761</v>
          </cell>
          <cell r="AT66">
            <v>0.50711146572735111</v>
          </cell>
          <cell r="AU66">
            <v>0.8491645691743116</v>
          </cell>
          <cell r="AV66">
            <v>3.1899689136992531</v>
          </cell>
          <cell r="AW66">
            <v>507.34263453815521</v>
          </cell>
          <cell r="AX66">
            <v>0.80645638181310952</v>
          </cell>
          <cell r="AY66">
            <v>12.083830182408475</v>
          </cell>
          <cell r="AZ66" t="b">
            <v>0</v>
          </cell>
          <cell r="BA66">
            <v>0</v>
          </cell>
          <cell r="BB66">
            <v>1E-3</v>
          </cell>
          <cell r="BC66">
            <v>0</v>
          </cell>
          <cell r="BD66">
            <v>0</v>
          </cell>
          <cell r="BE66">
            <v>1E-3</v>
          </cell>
          <cell r="BF66">
            <v>0</v>
          </cell>
          <cell r="BG66">
            <v>0.96081913019759546</v>
          </cell>
          <cell r="BH66">
            <v>2.6666666666666665</v>
          </cell>
          <cell r="BI66">
            <v>1.2</v>
          </cell>
          <cell r="BJ66">
            <v>0</v>
          </cell>
          <cell r="BK66">
            <v>0</v>
          </cell>
          <cell r="BL66">
            <v>0</v>
          </cell>
          <cell r="BM66">
            <v>1.3301610457436088</v>
          </cell>
          <cell r="BN66">
            <v>0</v>
          </cell>
          <cell r="BO66">
            <v>686.28699999999992</v>
          </cell>
          <cell r="BP66">
            <v>685.8069999999999</v>
          </cell>
          <cell r="BQ66">
            <v>686.73699999999997</v>
          </cell>
          <cell r="BR66">
            <v>686.25699999999995</v>
          </cell>
          <cell r="BS66">
            <v>688.78700000000003</v>
          </cell>
          <cell r="BT66">
            <v>686.76300000000015</v>
          </cell>
          <cell r="BU66" t="b">
            <v>0</v>
          </cell>
          <cell r="BV66">
            <v>2.0500000000000682</v>
          </cell>
          <cell r="BW66">
            <v>0.50600000000019918</v>
          </cell>
          <cell r="BX66">
            <v>2.5000000000000684</v>
          </cell>
          <cell r="BY66">
            <v>450</v>
          </cell>
          <cell r="BZ66">
            <v>0.96250000000000002</v>
          </cell>
          <cell r="CA66">
            <v>0.5625</v>
          </cell>
          <cell r="CB66">
            <v>1.2780000000001337</v>
          </cell>
          <cell r="CC66">
            <v>1.1514400187524345</v>
          </cell>
          <cell r="CD66">
            <v>2240.0725827319825</v>
          </cell>
          <cell r="CE66">
            <v>0.14096662455078157</v>
          </cell>
          <cell r="CF66">
            <v>1162.974652543948</v>
          </cell>
          <cell r="CG66">
            <v>3403.0472352759307</v>
          </cell>
          <cell r="CH66">
            <v>1.5</v>
          </cell>
          <cell r="CI66">
            <v>4487</v>
          </cell>
          <cell r="CJ66">
            <v>1.1376355812154881</v>
          </cell>
          <cell r="CK66">
            <v>1.5</v>
          </cell>
          <cell r="CL66">
            <v>2</v>
          </cell>
          <cell r="CM66">
            <v>2</v>
          </cell>
        </row>
      </sheetData>
      <sheetData sheetId="3" refreshError="1">
        <row r="12">
          <cell r="A12">
            <v>1</v>
          </cell>
          <cell r="B12" t="str">
            <v>C01</v>
          </cell>
          <cell r="C12" t="str">
            <v>C02</v>
          </cell>
          <cell r="D12">
            <v>0.02</v>
          </cell>
          <cell r="E12">
            <v>0.17</v>
          </cell>
          <cell r="F12">
            <v>0.19</v>
          </cell>
          <cell r="G12">
            <v>5</v>
          </cell>
          <cell r="H12">
            <v>100</v>
          </cell>
          <cell r="I12">
            <v>50</v>
          </cell>
          <cell r="J12">
            <v>50</v>
          </cell>
          <cell r="K12">
            <v>0.27664946512301691</v>
          </cell>
          <cell r="L12">
            <v>3.095626019591704</v>
          </cell>
          <cell r="M12">
            <v>3.095626019591704</v>
          </cell>
          <cell r="N12">
            <v>469.8039831565884</v>
          </cell>
          <cell r="O12">
            <v>0.6253233636078922</v>
          </cell>
          <cell r="P12">
            <v>55.818087326934048</v>
          </cell>
          <cell r="R12">
            <v>0.17</v>
          </cell>
          <cell r="S12">
            <v>0.17</v>
          </cell>
          <cell r="T12">
            <v>98</v>
          </cell>
          <cell r="U12">
            <v>67</v>
          </cell>
          <cell r="V12">
            <v>0.68799999999999994</v>
          </cell>
          <cell r="X12">
            <v>0</v>
          </cell>
          <cell r="Y12">
            <v>0</v>
          </cell>
          <cell r="AA12">
            <v>0</v>
          </cell>
          <cell r="AB12">
            <v>0</v>
          </cell>
          <cell r="AC12">
            <v>0.58479999999999999</v>
          </cell>
          <cell r="AD12">
            <v>9.9416000000000004E-2</v>
          </cell>
          <cell r="AE12">
            <v>0.4356567664164121</v>
          </cell>
          <cell r="AF12">
            <v>0.4356567664164121</v>
          </cell>
          <cell r="AG12">
            <v>0.45265676641641212</v>
          </cell>
          <cell r="AH12">
            <v>57.318087326934048</v>
          </cell>
          <cell r="AI12">
            <v>31.93</v>
          </cell>
          <cell r="AJ12">
            <v>1.8</v>
          </cell>
          <cell r="AK12">
            <v>10</v>
          </cell>
          <cell r="AL12">
            <v>0.25</v>
          </cell>
          <cell r="AM12">
            <v>1.4E-2</v>
          </cell>
          <cell r="AN12">
            <v>0.18444585800170898</v>
          </cell>
          <cell r="AO12">
            <v>0.1953125</v>
          </cell>
          <cell r="AP12">
            <v>0.73778343200683594</v>
          </cell>
          <cell r="AQ12">
            <v>1.4763484214637064</v>
          </cell>
          <cell r="AR12">
            <v>1.1208831667985493</v>
          </cell>
          <cell r="AS12">
            <v>1.0123203162045067</v>
          </cell>
          <cell r="AT12">
            <v>0.11109096134344432</v>
          </cell>
          <cell r="AU12">
            <v>0.2955368193451533</v>
          </cell>
          <cell r="AV12">
            <v>1.5118214073823955</v>
          </cell>
          <cell r="AW12">
            <v>74.211359796442437</v>
          </cell>
          <cell r="AX12">
            <v>0.77236271487484287</v>
          </cell>
          <cell r="AY12">
            <v>195.8006893534214</v>
          </cell>
          <cell r="BO12">
            <v>729.91300000000001</v>
          </cell>
          <cell r="BP12">
            <v>729.34299999999996</v>
          </cell>
          <cell r="BQ12">
            <v>730.16300000000001</v>
          </cell>
          <cell r="BR12">
            <v>729.59299999999996</v>
          </cell>
          <cell r="BS12">
            <v>731.36300000000006</v>
          </cell>
          <cell r="BT12">
            <v>732.75300000000016</v>
          </cell>
          <cell r="BU12" t="b">
            <v>0</v>
          </cell>
          <cell r="BV12">
            <v>1.2000000000000455</v>
          </cell>
          <cell r="BW12">
            <v>3.1600000000001955</v>
          </cell>
          <cell r="BX12">
            <v>1.4500000000000455</v>
          </cell>
          <cell r="BY12">
            <v>250</v>
          </cell>
          <cell r="BZ12">
            <v>0.71250000000000002</v>
          </cell>
          <cell r="CA12">
            <v>0.3125</v>
          </cell>
          <cell r="CB12">
            <v>2.1800000000001205</v>
          </cell>
          <cell r="CC12">
            <v>2.2267586221582389</v>
          </cell>
          <cell r="CD12">
            <v>2373.8986567380389</v>
          </cell>
          <cell r="CE12">
            <v>2.9965888982830813E-2</v>
          </cell>
          <cell r="CF12">
            <v>247.21858410835421</v>
          </cell>
          <cell r="CG12">
            <v>2621.1172408463931</v>
          </cell>
          <cell r="CH12">
            <v>1.5</v>
          </cell>
          <cell r="CI12">
            <v>2957</v>
          </cell>
          <cell r="CJ12">
            <v>1.3296164562967836</v>
          </cell>
          <cell r="CK12">
            <v>1.5</v>
          </cell>
          <cell r="CL12">
            <v>2</v>
          </cell>
          <cell r="CM12">
            <v>2</v>
          </cell>
        </row>
        <row r="13">
          <cell r="A13">
            <v>2</v>
          </cell>
          <cell r="B13" t="str">
            <v>C02</v>
          </cell>
          <cell r="C13" t="str">
            <v>C03</v>
          </cell>
          <cell r="D13">
            <v>7.0000000000000007E-2</v>
          </cell>
          <cell r="E13">
            <v>1.06</v>
          </cell>
          <cell r="F13">
            <v>1.32</v>
          </cell>
          <cell r="G13">
            <v>5</v>
          </cell>
          <cell r="J13">
            <v>0</v>
          </cell>
          <cell r="K13">
            <v>0.13864702779471333</v>
          </cell>
          <cell r="L13">
            <v>3.2342730473864174</v>
          </cell>
          <cell r="M13">
            <v>3.2342730473864174</v>
          </cell>
          <cell r="N13">
            <v>466.79151255448659</v>
          </cell>
          <cell r="O13">
            <v>0.63917076167076192</v>
          </cell>
          <cell r="P13">
            <v>393.8345223395857</v>
          </cell>
          <cell r="Q13">
            <v>7.0000000000000007E-2</v>
          </cell>
          <cell r="R13">
            <v>1.06</v>
          </cell>
          <cell r="S13">
            <v>1.3</v>
          </cell>
          <cell r="T13">
            <v>98</v>
          </cell>
          <cell r="U13">
            <v>510</v>
          </cell>
          <cell r="V13">
            <v>0.68799999999999994</v>
          </cell>
          <cell r="X13">
            <v>0</v>
          </cell>
          <cell r="Y13">
            <v>0</v>
          </cell>
          <cell r="AA13">
            <v>0</v>
          </cell>
          <cell r="AB13">
            <v>0</v>
          </cell>
          <cell r="AC13">
            <v>0.58479999999999999</v>
          </cell>
          <cell r="AD13">
            <v>0.76024000000000003</v>
          </cell>
          <cell r="AE13">
            <v>2.8699792237869337</v>
          </cell>
          <cell r="AF13">
            <v>2.8699792237869337</v>
          </cell>
          <cell r="AG13">
            <v>2.9999792237869336</v>
          </cell>
          <cell r="AH13">
            <v>396.83450156337261</v>
          </cell>
          <cell r="AI13">
            <v>28.49</v>
          </cell>
          <cell r="AJ13">
            <v>16</v>
          </cell>
          <cell r="AK13">
            <v>18</v>
          </cell>
          <cell r="AL13">
            <v>0.45</v>
          </cell>
          <cell r="AM13">
            <v>1.4E-2</v>
          </cell>
          <cell r="AN13">
            <v>0.21567631959915157</v>
          </cell>
          <cell r="AO13">
            <v>0.41879882812499997</v>
          </cell>
          <cell r="AP13">
            <v>0.4792807102203368</v>
          </cell>
          <cell r="AQ13">
            <v>5.2681488071739047</v>
          </cell>
          <cell r="AR13">
            <v>4.1057521210051311</v>
          </cell>
          <cell r="AS13">
            <v>11.371762549399705</v>
          </cell>
          <cell r="AT13">
            <v>1.4145459660819486</v>
          </cell>
          <cell r="AU13">
            <v>1.6302222856811002</v>
          </cell>
          <cell r="AV13">
            <v>6.6696938494448759</v>
          </cell>
          <cell r="AW13">
            <v>1060.7689732048957</v>
          </cell>
          <cell r="AX13">
            <v>0.3741007812138572</v>
          </cell>
          <cell r="AY13">
            <v>144.99166753125877</v>
          </cell>
          <cell r="AZ13" t="str">
            <v>50°48'32''</v>
          </cell>
          <cell r="BA13">
            <v>2.8074230182531519</v>
          </cell>
          <cell r="BB13">
            <v>1.335</v>
          </cell>
          <cell r="BC13">
            <v>0.13</v>
          </cell>
          <cell r="BD13">
            <v>0.23200000000000001</v>
          </cell>
          <cell r="BE13">
            <v>1.6969999999999998</v>
          </cell>
          <cell r="BF13">
            <v>1.6969999999999998</v>
          </cell>
          <cell r="BG13">
            <v>0.9318989494611698</v>
          </cell>
          <cell r="BH13">
            <v>2.6666666666666665</v>
          </cell>
          <cell r="BI13">
            <v>1.2</v>
          </cell>
          <cell r="BJ13">
            <v>0</v>
          </cell>
          <cell r="BK13">
            <v>0</v>
          </cell>
          <cell r="BL13">
            <v>0</v>
          </cell>
          <cell r="BM13">
            <v>1.2737045314798463</v>
          </cell>
          <cell r="BN13">
            <v>1.0900000000000001</v>
          </cell>
          <cell r="BO13">
            <v>729.02299999999991</v>
          </cell>
          <cell r="BP13">
            <v>724.46299999999997</v>
          </cell>
          <cell r="BQ13">
            <v>729.47299999999996</v>
          </cell>
          <cell r="BR13">
            <v>724.91300000000001</v>
          </cell>
          <cell r="BS13">
            <v>732.75300000000016</v>
          </cell>
          <cell r="BT13">
            <v>726.10300000000007</v>
          </cell>
          <cell r="BU13">
            <v>0</v>
          </cell>
          <cell r="BV13">
            <v>3.2800000000002001</v>
          </cell>
          <cell r="BW13">
            <v>1.1900000000000546</v>
          </cell>
          <cell r="BX13">
            <v>3.7300000000002003</v>
          </cell>
          <cell r="BY13">
            <v>450</v>
          </cell>
          <cell r="BZ13">
            <v>0.96250000000000002</v>
          </cell>
          <cell r="CA13">
            <v>0.5625</v>
          </cell>
          <cell r="CB13">
            <v>2.2350000000001273</v>
          </cell>
          <cell r="CC13">
            <v>1.8182677779848908</v>
          </cell>
          <cell r="CD13">
            <v>3537.3547307675126</v>
          </cell>
          <cell r="CE13">
            <v>5.0975674788497072E-2</v>
          </cell>
          <cell r="CF13">
            <v>420.54931700510082</v>
          </cell>
          <cell r="CG13">
            <v>3957.9040477726135</v>
          </cell>
          <cell r="CH13">
            <v>1.5</v>
          </cell>
          <cell r="CI13">
            <v>4487</v>
          </cell>
          <cell r="CJ13">
            <v>1.3231237066322532</v>
          </cell>
          <cell r="CK13">
            <v>1.5</v>
          </cell>
          <cell r="CL13">
            <v>2</v>
          </cell>
          <cell r="CM13">
            <v>2</v>
          </cell>
        </row>
        <row r="14">
          <cell r="A14">
            <v>3</v>
          </cell>
          <cell r="B14" t="str">
            <v>C03</v>
          </cell>
          <cell r="C14" t="str">
            <v>C04</v>
          </cell>
          <cell r="D14">
            <v>0.08</v>
          </cell>
          <cell r="F14">
            <v>1.4000000000000001</v>
          </cell>
          <cell r="G14">
            <v>5</v>
          </cell>
          <cell r="J14">
            <v>0</v>
          </cell>
          <cell r="K14">
            <v>7.1464170340705999E-2</v>
          </cell>
          <cell r="L14">
            <v>3.3057372177271236</v>
          </cell>
          <cell r="M14">
            <v>3.3057372177271236</v>
          </cell>
          <cell r="N14">
            <v>465.2527340804084</v>
          </cell>
          <cell r="O14">
            <v>0.64032555282555292</v>
          </cell>
          <cell r="P14">
            <v>417.07849981509253</v>
          </cell>
          <cell r="Q14">
            <v>0.08</v>
          </cell>
          <cell r="S14">
            <v>1.3800000000000001</v>
          </cell>
          <cell r="T14">
            <v>98</v>
          </cell>
          <cell r="U14">
            <v>541</v>
          </cell>
          <cell r="V14">
            <v>0.68799999999999994</v>
          </cell>
          <cell r="X14">
            <v>0</v>
          </cell>
          <cell r="Y14">
            <v>0</v>
          </cell>
          <cell r="AA14">
            <v>0</v>
          </cell>
          <cell r="AB14">
            <v>0</v>
          </cell>
          <cell r="AC14">
            <v>0.58479999999999999</v>
          </cell>
          <cell r="AD14">
            <v>0.80702400000000007</v>
          </cell>
          <cell r="AE14">
            <v>3.0332862581549471</v>
          </cell>
          <cell r="AF14">
            <v>3.0332862581549471</v>
          </cell>
          <cell r="AG14">
            <v>3.171286258154947</v>
          </cell>
          <cell r="AH14">
            <v>420.24978607324749</v>
          </cell>
          <cell r="AI14">
            <v>20.350000000000001</v>
          </cell>
          <cell r="AJ14">
            <v>24.18</v>
          </cell>
          <cell r="AK14">
            <v>18</v>
          </cell>
          <cell r="AL14">
            <v>0.45</v>
          </cell>
          <cell r="AM14">
            <v>1.4E-2</v>
          </cell>
          <cell r="AN14">
            <v>0.19886208772659303</v>
          </cell>
          <cell r="AO14">
            <v>0.42440185546875003</v>
          </cell>
          <cell r="AP14">
            <v>0.44191575050354004</v>
          </cell>
          <cell r="AQ14">
            <v>6.1996519811284889</v>
          </cell>
          <cell r="AR14">
            <v>5.0783077620942541</v>
          </cell>
          <cell r="AS14">
            <v>16.041290417037256</v>
          </cell>
          <cell r="AT14">
            <v>1.9590053357344748</v>
          </cell>
          <cell r="AU14">
            <v>2.157867423461068</v>
          </cell>
          <cell r="AV14">
            <v>8.1992486392653134</v>
          </cell>
          <cell r="AW14">
            <v>1304.0341515598959</v>
          </cell>
          <cell r="AX14">
            <v>0.3222690031319666</v>
          </cell>
          <cell r="AY14">
            <v>146.22168306402935</v>
          </cell>
          <cell r="AZ14" t="str">
            <v>01°13'48''</v>
          </cell>
          <cell r="BA14">
            <v>124.21215286107042</v>
          </cell>
          <cell r="BB14">
            <v>0.52800000000000002</v>
          </cell>
          <cell r="BC14">
            <v>5.3999999999999999E-2</v>
          </cell>
          <cell r="BD14">
            <v>8.4000000000000005E-2</v>
          </cell>
          <cell r="BE14">
            <v>0.66600000000000004</v>
          </cell>
          <cell r="BF14">
            <v>0.66600000000000004</v>
          </cell>
          <cell r="BG14">
            <v>0</v>
          </cell>
          <cell r="BH14">
            <v>0</v>
          </cell>
          <cell r="BI14">
            <v>0</v>
          </cell>
          <cell r="BJ14">
            <v>0</v>
          </cell>
          <cell r="BK14">
            <v>0</v>
          </cell>
          <cell r="BL14">
            <v>0</v>
          </cell>
          <cell r="BM14">
            <v>0</v>
          </cell>
          <cell r="BN14">
            <v>0.67</v>
          </cell>
          <cell r="BO14">
            <v>723.83299999999997</v>
          </cell>
          <cell r="BP14">
            <v>718.91300000000001</v>
          </cell>
          <cell r="BQ14">
            <v>724.28300000000002</v>
          </cell>
          <cell r="BR14">
            <v>719.36300000000006</v>
          </cell>
          <cell r="BS14">
            <v>726.10300000000007</v>
          </cell>
          <cell r="BT14">
            <v>720.88300000000004</v>
          </cell>
          <cell r="BU14">
            <v>0</v>
          </cell>
          <cell r="BV14">
            <v>1.82000000000005</v>
          </cell>
          <cell r="BW14">
            <v>1.5199999999999818</v>
          </cell>
          <cell r="BX14">
            <v>2.2700000000000502</v>
          </cell>
          <cell r="BY14">
            <v>450</v>
          </cell>
          <cell r="BZ14">
            <v>0.96250000000000002</v>
          </cell>
          <cell r="CA14">
            <v>0.5625</v>
          </cell>
          <cell r="CB14">
            <v>1.6700000000000159</v>
          </cell>
          <cell r="CC14">
            <v>1.4423178197654005</v>
          </cell>
          <cell r="CD14">
            <v>2805.9617097057853</v>
          </cell>
          <cell r="CE14">
            <v>8.7719275937971131E-2</v>
          </cell>
          <cell r="CF14">
            <v>723.68402648826179</v>
          </cell>
          <cell r="CG14">
            <v>3529.645736194047</v>
          </cell>
          <cell r="CH14">
            <v>1.5</v>
          </cell>
          <cell r="CI14">
            <v>4487</v>
          </cell>
          <cell r="CJ14">
            <v>1.1799573443929285</v>
          </cell>
          <cell r="CK14">
            <v>1.5</v>
          </cell>
          <cell r="CL14">
            <v>2</v>
          </cell>
          <cell r="CM14">
            <v>2</v>
          </cell>
        </row>
        <row r="15">
          <cell r="A15">
            <v>4</v>
          </cell>
          <cell r="B15" t="str">
            <v>C04</v>
          </cell>
          <cell r="C15" t="str">
            <v>C05</v>
          </cell>
          <cell r="D15">
            <v>0.08</v>
          </cell>
          <cell r="F15">
            <v>1.4800000000000002</v>
          </cell>
          <cell r="G15">
            <v>5</v>
          </cell>
          <cell r="J15">
            <v>0</v>
          </cell>
          <cell r="K15">
            <v>0.18402821531285735</v>
          </cell>
          <cell r="L15">
            <v>3.489765433039981</v>
          </cell>
          <cell r="M15">
            <v>3.489765433039981</v>
          </cell>
          <cell r="N15">
            <v>461.33323264765886</v>
          </cell>
          <cell r="O15">
            <v>0.63945471195471215</v>
          </cell>
          <cell r="P15">
            <v>436.60252990881048</v>
          </cell>
          <cell r="Q15">
            <v>0.08</v>
          </cell>
          <cell r="S15">
            <v>1.4600000000000002</v>
          </cell>
          <cell r="T15">
            <v>98</v>
          </cell>
          <cell r="U15">
            <v>572</v>
          </cell>
          <cell r="V15">
            <v>0.68799999999999994</v>
          </cell>
          <cell r="X15">
            <v>0</v>
          </cell>
          <cell r="Y15">
            <v>0</v>
          </cell>
          <cell r="AA15">
            <v>0</v>
          </cell>
          <cell r="AB15">
            <v>0</v>
          </cell>
          <cell r="AC15">
            <v>0.58479999999999999</v>
          </cell>
          <cell r="AD15">
            <v>0.85380800000000012</v>
          </cell>
          <cell r="AE15">
            <v>3.1959004264721123</v>
          </cell>
          <cell r="AF15">
            <v>3.1959004264721123</v>
          </cell>
          <cell r="AG15">
            <v>3.3419004264721122</v>
          </cell>
          <cell r="AH15">
            <v>439.94443033528262</v>
          </cell>
          <cell r="AI15">
            <v>30.03</v>
          </cell>
          <cell r="AJ15">
            <v>23.2</v>
          </cell>
          <cell r="AK15">
            <v>18</v>
          </cell>
          <cell r="AL15">
            <v>0.45</v>
          </cell>
          <cell r="AM15">
            <v>1.4E-2</v>
          </cell>
          <cell r="AN15">
            <v>0.20615474581718446</v>
          </cell>
          <cell r="AO15">
            <v>0.42824707031249998</v>
          </cell>
          <cell r="AP15">
            <v>0.458121657371521</v>
          </cell>
          <cell r="AQ15">
            <v>6.191942411299471</v>
          </cell>
          <cell r="AR15">
            <v>4.9621972087159012</v>
          </cell>
          <cell r="AS15">
            <v>15.869199652632618</v>
          </cell>
          <cell r="AT15">
            <v>1.9541361276681499</v>
          </cell>
          <cell r="AU15">
            <v>2.1602908734853346</v>
          </cell>
          <cell r="AV15">
            <v>8.0313749299679724</v>
          </cell>
          <cell r="AW15">
            <v>1277.334991709514</v>
          </cell>
          <cell r="AX15">
            <v>0.34442368931464523</v>
          </cell>
          <cell r="AY15">
            <v>149.18645052714808</v>
          </cell>
          <cell r="AZ15" t="str">
            <v>02°57'53''</v>
          </cell>
          <cell r="BA15">
            <v>51.523316498109317</v>
          </cell>
          <cell r="BB15">
            <v>2E-3</v>
          </cell>
          <cell r="BC15">
            <v>1E-3</v>
          </cell>
          <cell r="BD15">
            <v>9.8000000000000004E-2</v>
          </cell>
          <cell r="BE15">
            <v>0.10100000000000001</v>
          </cell>
          <cell r="BF15">
            <v>0.10100000000000001</v>
          </cell>
          <cell r="BG15">
            <v>0</v>
          </cell>
          <cell r="BH15">
            <v>0</v>
          </cell>
          <cell r="BI15">
            <v>0</v>
          </cell>
          <cell r="BJ15">
            <v>0</v>
          </cell>
          <cell r="BK15">
            <v>0</v>
          </cell>
          <cell r="BL15">
            <v>0</v>
          </cell>
          <cell r="BM15">
            <v>0</v>
          </cell>
          <cell r="BN15">
            <v>0.1</v>
          </cell>
          <cell r="BO15">
            <v>718.803</v>
          </cell>
          <cell r="BP15">
            <v>711.83299999999997</v>
          </cell>
          <cell r="BQ15">
            <v>719.25300000000004</v>
          </cell>
          <cell r="BR15">
            <v>712.28300000000002</v>
          </cell>
          <cell r="BS15">
            <v>720.88300000000004</v>
          </cell>
          <cell r="BT15">
            <v>713.70299999999997</v>
          </cell>
          <cell r="BU15">
            <v>0</v>
          </cell>
          <cell r="BV15">
            <v>1.6299999999999955</v>
          </cell>
          <cell r="BW15">
            <v>1.4199999999999591</v>
          </cell>
          <cell r="BX15">
            <v>2.0799999999999956</v>
          </cell>
          <cell r="BY15">
            <v>450</v>
          </cell>
          <cell r="BZ15">
            <v>0.96250000000000002</v>
          </cell>
          <cell r="CA15">
            <v>0.5625</v>
          </cell>
          <cell r="CB15">
            <v>1.5249999999999773</v>
          </cell>
          <cell r="CC15">
            <v>1.3377476981738206</v>
          </cell>
          <cell r="CD15">
            <v>2602.5254398738161</v>
          </cell>
          <cell r="CE15">
            <v>0.10336889729831789</v>
          </cell>
          <cell r="CF15">
            <v>852.79340271112255</v>
          </cell>
          <cell r="CG15">
            <v>3455.3188425849385</v>
          </cell>
          <cell r="CH15">
            <v>1.5</v>
          </cell>
          <cell r="CI15">
            <v>4487</v>
          </cell>
          <cell r="CJ15">
            <v>1.1551099317756648</v>
          </cell>
          <cell r="CK15">
            <v>1.5</v>
          </cell>
          <cell r="CL15">
            <v>2</v>
          </cell>
          <cell r="CM15">
            <v>2</v>
          </cell>
        </row>
        <row r="16">
          <cell r="A16">
            <v>5</v>
          </cell>
          <cell r="B16" t="str">
            <v>C05</v>
          </cell>
          <cell r="C16" t="str">
            <v>A06</v>
          </cell>
          <cell r="D16">
            <v>0.12</v>
          </cell>
          <cell r="F16">
            <v>1.6</v>
          </cell>
          <cell r="G16">
            <v>5</v>
          </cell>
          <cell r="J16">
            <v>0</v>
          </cell>
          <cell r="K16">
            <v>0.23391889898068488</v>
          </cell>
          <cell r="L16">
            <v>3.7236843320206661</v>
          </cell>
          <cell r="M16">
            <v>3.7236843320206661</v>
          </cell>
          <cell r="N16">
            <v>456.43880792748882</v>
          </cell>
          <cell r="O16">
            <v>0.63097006220839813</v>
          </cell>
          <cell r="P16">
            <v>460.79875685173562</v>
          </cell>
          <cell r="Q16">
            <v>0.12</v>
          </cell>
          <cell r="S16">
            <v>1.58</v>
          </cell>
          <cell r="T16">
            <v>98</v>
          </cell>
          <cell r="U16">
            <v>619</v>
          </cell>
          <cell r="V16">
            <v>0.68799999999999994</v>
          </cell>
          <cell r="X16">
            <v>0</v>
          </cell>
          <cell r="Y16">
            <v>0</v>
          </cell>
          <cell r="AA16">
            <v>0</v>
          </cell>
          <cell r="AB16">
            <v>0</v>
          </cell>
          <cell r="AC16">
            <v>0.58479999999999999</v>
          </cell>
          <cell r="AD16">
            <v>0.92398400000000014</v>
          </cell>
          <cell r="AE16">
            <v>3.4386103870359377</v>
          </cell>
          <cell r="AF16">
            <v>3.4386103870359377</v>
          </cell>
          <cell r="AG16">
            <v>3.5966103870359376</v>
          </cell>
          <cell r="AH16">
            <v>464.39536723877154</v>
          </cell>
          <cell r="AI16">
            <v>51.44</v>
          </cell>
          <cell r="AJ16">
            <v>5.05</v>
          </cell>
          <cell r="AK16">
            <v>18</v>
          </cell>
          <cell r="AL16">
            <v>0.45</v>
          </cell>
          <cell r="AM16">
            <v>1.4E-2</v>
          </cell>
          <cell r="AN16">
            <v>0.33402128219604488</v>
          </cell>
          <cell r="AO16">
            <v>0.43209228515624998</v>
          </cell>
          <cell r="AP16">
            <v>0.74226951599121083</v>
          </cell>
          <cell r="AQ16">
            <v>3.6685745690779918</v>
          </cell>
          <cell r="AR16">
            <v>2.0636965913588634</v>
          </cell>
          <cell r="AS16">
            <v>5.1362319386365947</v>
          </cell>
          <cell r="AT16">
            <v>0.68595511564147671</v>
          </cell>
          <cell r="AU16">
            <v>1.0199763978375216</v>
          </cell>
          <cell r="AV16">
            <v>3.7470681958439203</v>
          </cell>
          <cell r="AW16">
            <v>595.94544702601308</v>
          </cell>
          <cell r="AX16">
            <v>0.77925818471518693</v>
          </cell>
          <cell r="AY16">
            <v>173.38809492308243</v>
          </cell>
          <cell r="AZ16" t="str">
            <v>24°12'06''</v>
          </cell>
          <cell r="BA16">
            <v>6.2190089136179072</v>
          </cell>
          <cell r="BB16">
            <v>1E-3</v>
          </cell>
          <cell r="BC16">
            <v>0.254</v>
          </cell>
          <cell r="BD16">
            <v>0.496</v>
          </cell>
          <cell r="BE16">
            <v>0.751</v>
          </cell>
          <cell r="BF16">
            <v>0.75</v>
          </cell>
          <cell r="BG16">
            <v>0</v>
          </cell>
          <cell r="BH16">
            <v>0</v>
          </cell>
          <cell r="BI16">
            <v>0</v>
          </cell>
          <cell r="BJ16">
            <v>0</v>
          </cell>
          <cell r="BK16">
            <v>0</v>
          </cell>
          <cell r="BL16">
            <v>0</v>
          </cell>
          <cell r="BM16">
            <v>0</v>
          </cell>
          <cell r="BN16">
            <v>0.75</v>
          </cell>
          <cell r="BO16">
            <v>711.08299999999997</v>
          </cell>
          <cell r="BP16">
            <v>708.48299999999995</v>
          </cell>
          <cell r="BQ16">
            <v>711.53300000000002</v>
          </cell>
          <cell r="BR16">
            <v>708.93299999999999</v>
          </cell>
          <cell r="BS16">
            <v>713.70299999999997</v>
          </cell>
          <cell r="BT16">
            <v>710.13300000000004</v>
          </cell>
          <cell r="BU16">
            <v>0</v>
          </cell>
          <cell r="BV16">
            <v>2.1699999999999591</v>
          </cell>
          <cell r="BW16">
            <v>1.2000000000000455</v>
          </cell>
          <cell r="BX16">
            <v>2.6199999999999593</v>
          </cell>
          <cell r="BY16">
            <v>450</v>
          </cell>
          <cell r="BZ16">
            <v>0.96250000000000002</v>
          </cell>
          <cell r="CA16">
            <v>0.5625</v>
          </cell>
          <cell r="CB16">
            <v>1.6850000000000023</v>
          </cell>
          <cell r="CC16">
            <v>1.4529389276641502</v>
          </cell>
          <cell r="CD16">
            <v>2826.6245772583702</v>
          </cell>
          <cell r="CE16">
            <v>8.6300124299999559E-2</v>
          </cell>
          <cell r="CF16">
            <v>711.97602547499639</v>
          </cell>
          <cell r="CG16">
            <v>3538.6006027333665</v>
          </cell>
          <cell r="CH16">
            <v>1.5</v>
          </cell>
          <cell r="CI16">
            <v>4487</v>
          </cell>
          <cell r="CJ16">
            <v>1.1829509480945064</v>
          </cell>
          <cell r="CK16">
            <v>1.5</v>
          </cell>
          <cell r="CL16">
            <v>2</v>
          </cell>
          <cell r="CM16">
            <v>2</v>
          </cell>
        </row>
        <row r="17">
          <cell r="A17">
            <v>6</v>
          </cell>
          <cell r="B17" t="str">
            <v>A06</v>
          </cell>
          <cell r="C17" t="str">
            <v>C07</v>
          </cell>
          <cell r="D17">
            <v>0.11</v>
          </cell>
          <cell r="E17">
            <v>-1.28</v>
          </cell>
          <cell r="F17">
            <v>0.43000000000000016</v>
          </cell>
          <cell r="G17">
            <v>5</v>
          </cell>
          <cell r="J17">
            <v>0</v>
          </cell>
          <cell r="K17">
            <v>0.18105549249407701</v>
          </cell>
          <cell r="L17">
            <v>3.9047398245147429</v>
          </cell>
          <cell r="M17">
            <v>3.9047398245147429</v>
          </cell>
          <cell r="N17">
            <v>452.71620450204074</v>
          </cell>
          <cell r="O17">
            <v>0.63363969674372367</v>
          </cell>
          <cell r="P17">
            <v>123.3493521686064</v>
          </cell>
          <cell r="R17">
            <v>5.41</v>
          </cell>
          <cell r="S17">
            <v>6.99</v>
          </cell>
          <cell r="T17">
            <v>98</v>
          </cell>
          <cell r="U17">
            <v>2740</v>
          </cell>
          <cell r="V17">
            <v>0.68799999999999994</v>
          </cell>
          <cell r="X17">
            <v>0</v>
          </cell>
          <cell r="Y17">
            <v>0</v>
          </cell>
          <cell r="AA17">
            <v>0</v>
          </cell>
          <cell r="AB17">
            <v>0</v>
          </cell>
          <cell r="AC17">
            <v>0.58479999999999999</v>
          </cell>
          <cell r="AD17">
            <v>4.0877520000000001</v>
          </cell>
          <cell r="AE17">
            <v>13.641572862094037</v>
          </cell>
          <cell r="AF17">
            <v>13.641572862094037</v>
          </cell>
          <cell r="AG17">
            <v>14.340572862094037</v>
          </cell>
          <cell r="AH17">
            <v>137.68992503070044</v>
          </cell>
          <cell r="AI17">
            <v>40.229999999999997</v>
          </cell>
          <cell r="AJ17">
            <v>9.5299999999999994</v>
          </cell>
          <cell r="AK17">
            <v>10</v>
          </cell>
          <cell r="AL17">
            <v>0.25</v>
          </cell>
          <cell r="AM17">
            <v>1.4E-2</v>
          </cell>
          <cell r="AN17">
            <v>0.19001126289367676</v>
          </cell>
          <cell r="AO17">
            <v>0.24627685546875</v>
          </cell>
          <cell r="AP17">
            <v>0.76004505157470703</v>
          </cell>
          <cell r="AQ17">
            <v>3.4396027150155191</v>
          </cell>
          <cell r="AR17">
            <v>2.534132949407506</v>
          </cell>
          <cell r="AS17">
            <v>5.4837776471765869</v>
          </cell>
          <cell r="AT17">
            <v>0.60300034847819217</v>
          </cell>
          <cell r="AU17">
            <v>0.79301161137186893</v>
          </cell>
          <cell r="AV17">
            <v>3.478649627315622</v>
          </cell>
          <cell r="AW17">
            <v>170.75781427480672</v>
          </cell>
          <cell r="AX17">
            <v>0.80634626072872462</v>
          </cell>
          <cell r="AY17">
            <v>123.05013851849486</v>
          </cell>
          <cell r="AZ17" t="str">
            <v>50°20'17''</v>
          </cell>
          <cell r="BA17">
            <v>5.1074356833435486</v>
          </cell>
          <cell r="BB17">
            <v>1E-3</v>
          </cell>
          <cell r="BC17">
            <v>1.7000000000000001E-2</v>
          </cell>
          <cell r="BD17">
            <v>0.25800000000000001</v>
          </cell>
          <cell r="BE17">
            <v>0.27600000000000002</v>
          </cell>
          <cell r="BF17">
            <v>0.27500000000000002</v>
          </cell>
          <cell r="BG17">
            <v>1.40553875471339</v>
          </cell>
          <cell r="BH17">
            <v>4.8</v>
          </cell>
          <cell r="BI17">
            <v>1.2</v>
          </cell>
          <cell r="BJ17">
            <v>0</v>
          </cell>
          <cell r="BK17">
            <v>0</v>
          </cell>
          <cell r="BL17">
            <v>0</v>
          </cell>
          <cell r="BM17">
            <v>1.3419839564437259</v>
          </cell>
          <cell r="BN17">
            <v>1.01</v>
          </cell>
          <cell r="BO17">
            <v>707.52299999999991</v>
          </cell>
          <cell r="BP17">
            <v>703.69299999999987</v>
          </cell>
          <cell r="BQ17">
            <v>707.77299999999991</v>
          </cell>
          <cell r="BR17">
            <v>703.94299999999987</v>
          </cell>
          <cell r="BS17">
            <v>710.13300000000004</v>
          </cell>
          <cell r="BT17">
            <v>705.19299999999998</v>
          </cell>
          <cell r="BU17">
            <v>0</v>
          </cell>
          <cell r="BV17">
            <v>2.3600000000001273</v>
          </cell>
          <cell r="BW17">
            <v>1.2500000000001137</v>
          </cell>
          <cell r="BX17">
            <v>2.6100000000001273</v>
          </cell>
          <cell r="BY17">
            <v>250</v>
          </cell>
          <cell r="BZ17">
            <v>0.71250000000000002</v>
          </cell>
          <cell r="CA17">
            <v>0.3125</v>
          </cell>
          <cell r="CB17">
            <v>1.8050000000001205</v>
          </cell>
          <cell r="CC17">
            <v>1.9421167236767078</v>
          </cell>
          <cell r="CD17">
            <v>2070.4481553084079</v>
          </cell>
          <cell r="CE17">
            <v>4.2825757596623104E-2</v>
          </cell>
          <cell r="CF17">
            <v>353.31250017214063</v>
          </cell>
          <cell r="CG17">
            <v>2423.7606554805484</v>
          </cell>
          <cell r="CH17">
            <v>1.5</v>
          </cell>
          <cell r="CI17">
            <v>2957</v>
          </cell>
          <cell r="CJ17">
            <v>1.2295032070411982</v>
          </cell>
          <cell r="CK17">
            <v>1.5</v>
          </cell>
          <cell r="CL17">
            <v>2</v>
          </cell>
          <cell r="CM17">
            <v>2</v>
          </cell>
        </row>
        <row r="18">
          <cell r="A18">
            <v>7</v>
          </cell>
          <cell r="B18" t="str">
            <v>C07</v>
          </cell>
          <cell r="C18" t="str">
            <v>C61</v>
          </cell>
          <cell r="D18">
            <v>0.18</v>
          </cell>
          <cell r="F18">
            <v>0.6100000000000001</v>
          </cell>
          <cell r="G18">
            <v>5</v>
          </cell>
          <cell r="J18">
            <v>0</v>
          </cell>
          <cell r="K18">
            <v>0.34650327688695443</v>
          </cell>
          <cell r="L18">
            <v>4.2512431014016974</v>
          </cell>
          <cell r="M18">
            <v>4.2512431014016974</v>
          </cell>
          <cell r="N18">
            <v>445.74692635114201</v>
          </cell>
          <cell r="O18">
            <v>0.63069428238039649</v>
          </cell>
          <cell r="P18">
            <v>171.48932308136361</v>
          </cell>
          <cell r="S18">
            <v>6.99</v>
          </cell>
          <cell r="T18">
            <v>98</v>
          </cell>
          <cell r="U18">
            <v>2740</v>
          </cell>
          <cell r="V18">
            <v>0.68799999999999994</v>
          </cell>
          <cell r="X18">
            <v>0</v>
          </cell>
          <cell r="Y18">
            <v>0</v>
          </cell>
          <cell r="AA18">
            <v>0</v>
          </cell>
          <cell r="AB18">
            <v>0</v>
          </cell>
          <cell r="AC18">
            <v>0.58479999999999999</v>
          </cell>
          <cell r="AD18">
            <v>4.0877520000000001</v>
          </cell>
          <cell r="AE18">
            <v>13.641572862094037</v>
          </cell>
          <cell r="AF18">
            <v>13.641572862094037</v>
          </cell>
          <cell r="AG18">
            <v>14.340572862094037</v>
          </cell>
          <cell r="AH18">
            <v>185.82989594345764</v>
          </cell>
          <cell r="AI18">
            <v>34.28</v>
          </cell>
          <cell r="AJ18">
            <v>5.58</v>
          </cell>
          <cell r="AK18">
            <v>12</v>
          </cell>
          <cell r="AL18">
            <v>0.30000000000000004</v>
          </cell>
          <cell r="AM18">
            <v>1.4E-2</v>
          </cell>
          <cell r="AN18">
            <v>0.24190979003906252</v>
          </cell>
          <cell r="AO18">
            <v>0.29179687500000001</v>
          </cell>
          <cell r="AP18">
            <v>0.80636596679687489</v>
          </cell>
          <cell r="AQ18">
            <v>3.0425379661971554</v>
          </cell>
          <cell r="AR18">
            <v>1.9122336454936288</v>
          </cell>
          <cell r="AS18">
            <v>4.0296157883654304</v>
          </cell>
          <cell r="AT18">
            <v>0.47181637491086253</v>
          </cell>
          <cell r="AU18">
            <v>0.71372616494992502</v>
          </cell>
          <cell r="AV18">
            <v>3.0058605937136016</v>
          </cell>
          <cell r="AW18">
            <v>212.47176507582842</v>
          </cell>
          <cell r="AX18">
            <v>0.87460983758071276</v>
          </cell>
          <cell r="AY18">
            <v>121.46197312984964</v>
          </cell>
          <cell r="AZ18" t="str">
            <v>01°35'17''</v>
          </cell>
          <cell r="BA18">
            <v>4.1073263684940535</v>
          </cell>
          <cell r="BB18">
            <v>1E-3</v>
          </cell>
          <cell r="BC18">
            <v>2.5999999999999999E-2</v>
          </cell>
          <cell r="BD18">
            <v>0.214</v>
          </cell>
          <cell r="BE18">
            <v>0.24099999999999999</v>
          </cell>
          <cell r="BF18">
            <v>0.24</v>
          </cell>
          <cell r="BG18">
            <v>1.2025499648738953</v>
          </cell>
          <cell r="BH18">
            <v>3.9999999999999991</v>
          </cell>
          <cell r="BI18">
            <v>1.2</v>
          </cell>
          <cell r="BJ18">
            <v>0</v>
          </cell>
          <cell r="BK18">
            <v>0</v>
          </cell>
          <cell r="BL18">
            <v>0</v>
          </cell>
          <cell r="BM18">
            <v>1.2463565250293192</v>
          </cell>
          <cell r="BN18">
            <v>1.06</v>
          </cell>
          <cell r="BO18">
            <v>703.36299999999994</v>
          </cell>
          <cell r="BP18">
            <v>701.45299999999997</v>
          </cell>
          <cell r="BQ18">
            <v>703.6629999999999</v>
          </cell>
          <cell r="BR18">
            <v>701.75299999999993</v>
          </cell>
          <cell r="BS18">
            <v>705.19299999999998</v>
          </cell>
          <cell r="BT18">
            <v>703.00300000000016</v>
          </cell>
          <cell r="BU18">
            <v>0</v>
          </cell>
          <cell r="BV18">
            <v>1.5300000000000864</v>
          </cell>
          <cell r="BW18">
            <v>1.2500000000002274</v>
          </cell>
          <cell r="BX18">
            <v>1.8300000000000864</v>
          </cell>
          <cell r="BY18">
            <v>300</v>
          </cell>
          <cell r="BZ18">
            <v>0.77500000000000002</v>
          </cell>
          <cell r="CA18">
            <v>0.375</v>
          </cell>
          <cell r="CB18">
            <v>1.3900000000001569</v>
          </cell>
          <cell r="CC18">
            <v>1.4819881387386633</v>
          </cell>
          <cell r="CD18">
            <v>1869.2501642428103</v>
          </cell>
          <cell r="CE18">
            <v>8.2668075285198483E-2</v>
          </cell>
          <cell r="CF18">
            <v>682.01162110288749</v>
          </cell>
          <cell r="CG18">
            <v>2551.2617853456977</v>
          </cell>
          <cell r="CH18">
            <v>1.5</v>
          </cell>
          <cell r="CI18">
            <v>3365</v>
          </cell>
          <cell r="CJ18">
            <v>1.1372637973309203</v>
          </cell>
          <cell r="CK18">
            <v>1.5</v>
          </cell>
          <cell r="CL18">
            <v>2</v>
          </cell>
          <cell r="CM18">
            <v>2</v>
          </cell>
        </row>
        <row r="19">
          <cell r="A19">
            <v>8</v>
          </cell>
          <cell r="B19" t="str">
            <v>C61</v>
          </cell>
          <cell r="C19" t="str">
            <v>C08</v>
          </cell>
          <cell r="D19">
            <v>0.04</v>
          </cell>
          <cell r="F19">
            <v>0.65000000000000013</v>
          </cell>
          <cell r="G19">
            <v>5</v>
          </cell>
          <cell r="J19">
            <v>0</v>
          </cell>
          <cell r="K19">
            <v>0.24142491561781468</v>
          </cell>
          <cell r="L19">
            <v>4.4926680170195121</v>
          </cell>
          <cell r="M19">
            <v>4.4926680170195121</v>
          </cell>
          <cell r="N19">
            <v>441.00779427951176</v>
          </cell>
          <cell r="O19">
            <v>0.62818710359408092</v>
          </cell>
          <cell r="P19">
            <v>180.07301581805956</v>
          </cell>
          <cell r="Q19">
            <v>0.33</v>
          </cell>
          <cell r="S19">
            <v>7.32</v>
          </cell>
          <cell r="T19">
            <v>98</v>
          </cell>
          <cell r="U19">
            <v>2869</v>
          </cell>
          <cell r="V19">
            <v>0.68799999999999994</v>
          </cell>
          <cell r="X19">
            <v>0</v>
          </cell>
          <cell r="Y19">
            <v>0</v>
          </cell>
          <cell r="AA19">
            <v>0</v>
          </cell>
          <cell r="AB19">
            <v>0</v>
          </cell>
          <cell r="AC19">
            <v>0.58479999999999999</v>
          </cell>
          <cell r="AD19">
            <v>4.2807360000000001</v>
          </cell>
          <cell r="AE19">
            <v>14.237373129122957</v>
          </cell>
          <cell r="AF19">
            <v>14.237373129122957</v>
          </cell>
          <cell r="AG19">
            <v>14.969373129122957</v>
          </cell>
          <cell r="AH19">
            <v>195.04238894718253</v>
          </cell>
          <cell r="AI19">
            <v>18.920000000000002</v>
          </cell>
          <cell r="AJ19">
            <v>1.53</v>
          </cell>
          <cell r="AK19">
            <v>16</v>
          </cell>
          <cell r="AL19">
            <v>0.4</v>
          </cell>
          <cell r="AM19">
            <v>1.4E-2</v>
          </cell>
          <cell r="AN19">
            <v>0.30604972839355471</v>
          </cell>
          <cell r="AO19">
            <v>0.3195312500000001</v>
          </cell>
          <cell r="AP19">
            <v>0.76512432098388672</v>
          </cell>
          <cell r="AQ19">
            <v>1.8904898693461605</v>
          </cell>
          <cell r="AR19">
            <v>1.0933902959748305</v>
          </cell>
          <cell r="AS19">
            <v>1.4158329987051654</v>
          </cell>
          <cell r="AT19">
            <v>0.18215861091235794</v>
          </cell>
          <cell r="AU19">
            <v>0.48820833930591268</v>
          </cell>
          <cell r="AV19">
            <v>1.9067332587890613</v>
          </cell>
          <cell r="AW19">
            <v>239.60716792668165</v>
          </cell>
          <cell r="AX19">
            <v>0.81400899077804012</v>
          </cell>
          <cell r="AY19">
            <v>121.46171530625648</v>
          </cell>
          <cell r="AZ19" t="str">
            <v>00°00'00''</v>
          </cell>
          <cell r="BA19">
            <v>1000</v>
          </cell>
          <cell r="BB19">
            <v>1E-3</v>
          </cell>
          <cell r="BC19">
            <v>5.8000000000000003E-2</v>
          </cell>
          <cell r="BD19">
            <v>1.6E-2</v>
          </cell>
          <cell r="BE19">
            <v>7.5000000000000011E-2</v>
          </cell>
          <cell r="BF19">
            <v>7.400000000000001E-2</v>
          </cell>
          <cell r="BG19">
            <v>0</v>
          </cell>
          <cell r="BH19">
            <v>0</v>
          </cell>
          <cell r="BI19">
            <v>0</v>
          </cell>
          <cell r="BJ19">
            <v>0</v>
          </cell>
          <cell r="BK19">
            <v>0</v>
          </cell>
          <cell r="BL19">
            <v>0</v>
          </cell>
          <cell r="BM19">
            <v>0</v>
          </cell>
          <cell r="BN19">
            <v>0.1</v>
          </cell>
          <cell r="BO19">
            <v>697.15299999999991</v>
          </cell>
          <cell r="BP19">
            <v>696.86299999999994</v>
          </cell>
          <cell r="BQ19">
            <v>697.55299999999988</v>
          </cell>
          <cell r="BR19">
            <v>697.26299999999992</v>
          </cell>
          <cell r="BS19">
            <v>703.00300000000016</v>
          </cell>
          <cell r="BT19">
            <v>702.74299999999994</v>
          </cell>
          <cell r="BU19">
            <v>4.3000000000000682</v>
          </cell>
          <cell r="BV19">
            <v>5.4500000000002728</v>
          </cell>
          <cell r="BW19">
            <v>5.4800000000000182</v>
          </cell>
          <cell r="BX19">
            <v>5.8500000000002732</v>
          </cell>
          <cell r="BY19">
            <v>400</v>
          </cell>
          <cell r="BZ19">
            <v>0.9</v>
          </cell>
          <cell r="CA19">
            <v>0.5</v>
          </cell>
          <cell r="CB19">
            <v>5.4650000000001455</v>
          </cell>
          <cell r="CC19">
            <v>3.3503438135874428</v>
          </cell>
          <cell r="CD19">
            <v>5698.9348269122411</v>
          </cell>
          <cell r="CE19">
            <v>7.9243436539873091E-3</v>
          </cell>
          <cell r="CF19">
            <v>65.3758351453953</v>
          </cell>
          <cell r="CG19">
            <v>5764.3106620576364</v>
          </cell>
          <cell r="CH19">
            <v>1.5</v>
          </cell>
          <cell r="CI19">
            <v>4079</v>
          </cell>
          <cell r="CJ19">
            <v>2.1197514079643183</v>
          </cell>
          <cell r="CK19">
            <v>2.2000000000000002</v>
          </cell>
          <cell r="CL19">
            <v>2</v>
          </cell>
          <cell r="CM19">
            <v>2</v>
          </cell>
        </row>
        <row r="20">
          <cell r="A20">
            <v>9</v>
          </cell>
          <cell r="B20" t="str">
            <v>C08</v>
          </cell>
          <cell r="C20" t="str">
            <v>C09</v>
          </cell>
          <cell r="D20">
            <v>0.62</v>
          </cell>
          <cell r="F20">
            <v>1.27</v>
          </cell>
          <cell r="G20">
            <v>5</v>
          </cell>
          <cell r="J20">
            <v>0</v>
          </cell>
          <cell r="K20">
            <v>6.5016643146473818E-2</v>
          </cell>
          <cell r="L20">
            <v>4.5576846601659859</v>
          </cell>
          <cell r="M20">
            <v>4.5576846601659859</v>
          </cell>
          <cell r="N20">
            <v>439.74748222771825</v>
          </cell>
          <cell r="O20">
            <v>0.63108321114369492</v>
          </cell>
          <cell r="P20">
            <v>352.44691153431165</v>
          </cell>
          <cell r="Q20">
            <v>0.62</v>
          </cell>
          <cell r="S20">
            <v>7.94</v>
          </cell>
          <cell r="T20">
            <v>98</v>
          </cell>
          <cell r="U20">
            <v>3112</v>
          </cell>
          <cell r="V20">
            <v>0.68799999999999994</v>
          </cell>
          <cell r="X20">
            <v>0</v>
          </cell>
          <cell r="Y20">
            <v>0</v>
          </cell>
          <cell r="AA20">
            <v>0</v>
          </cell>
          <cell r="AB20">
            <v>0</v>
          </cell>
          <cell r="AC20">
            <v>0.58479999999999999</v>
          </cell>
          <cell r="AD20">
            <v>4.6433119999999999</v>
          </cell>
          <cell r="AE20">
            <v>15.35151028272357</v>
          </cell>
          <cell r="AF20">
            <v>15.35151028272357</v>
          </cell>
          <cell r="AG20">
            <v>16.145510282723571</v>
          </cell>
          <cell r="AH20">
            <v>368.59242181703524</v>
          </cell>
          <cell r="AI20">
            <v>54.56</v>
          </cell>
          <cell r="AJ20">
            <v>2.38</v>
          </cell>
          <cell r="AK20">
            <v>18</v>
          </cell>
          <cell r="AL20">
            <v>0.45</v>
          </cell>
          <cell r="AM20">
            <v>1.4E-2</v>
          </cell>
          <cell r="AN20">
            <v>0.37129755020141608</v>
          </cell>
          <cell r="AO20">
            <v>0.41044921875000007</v>
          </cell>
          <cell r="AP20">
            <v>0.82510566711425792</v>
          </cell>
          <cell r="AQ20">
            <v>2.625941165867649</v>
          </cell>
          <cell r="AR20">
            <v>1.3073368269613086</v>
          </cell>
          <cell r="AS20">
            <v>2.6224234769082191</v>
          </cell>
          <cell r="AT20">
            <v>0.35145601460745907</v>
          </cell>
          <cell r="AU20">
            <v>0.7227535648088752</v>
          </cell>
          <cell r="AV20">
            <v>2.5723756309570667</v>
          </cell>
          <cell r="AW20">
            <v>409.11866696471162</v>
          </cell>
          <cell r="AX20">
            <v>0.90094256649704041</v>
          </cell>
          <cell r="AY20">
            <v>117.92527848673406</v>
          </cell>
          <cell r="AZ20" t="str">
            <v>03°32'11''</v>
          </cell>
          <cell r="BA20">
            <v>43.1904326159652</v>
          </cell>
          <cell r="BB20">
            <v>0.23499999999999999</v>
          </cell>
          <cell r="BC20">
            <v>1.7000000000000001E-2</v>
          </cell>
          <cell r="BD20">
            <v>1.2999999999999999E-2</v>
          </cell>
          <cell r="BE20">
            <v>0.26500000000000001</v>
          </cell>
          <cell r="BF20">
            <v>0.26500000000000001</v>
          </cell>
          <cell r="BG20">
            <v>0</v>
          </cell>
          <cell r="BH20">
            <v>0</v>
          </cell>
          <cell r="BI20">
            <v>0</v>
          </cell>
          <cell r="BJ20">
            <v>0</v>
          </cell>
          <cell r="BK20">
            <v>0</v>
          </cell>
          <cell r="BL20">
            <v>0</v>
          </cell>
          <cell r="BM20">
            <v>0</v>
          </cell>
          <cell r="BN20">
            <v>0.27</v>
          </cell>
          <cell r="BO20">
            <v>696.59299999999996</v>
          </cell>
          <cell r="BP20">
            <v>695.29300000000001</v>
          </cell>
          <cell r="BQ20">
            <v>697.04300000000001</v>
          </cell>
          <cell r="BR20">
            <v>695.74300000000005</v>
          </cell>
          <cell r="BS20">
            <v>702.74299999999994</v>
          </cell>
          <cell r="BT20">
            <v>698.83300000000008</v>
          </cell>
          <cell r="BU20">
            <v>0</v>
          </cell>
          <cell r="BV20">
            <v>5.6999999999999318</v>
          </cell>
          <cell r="BW20">
            <v>3.0900000000000318</v>
          </cell>
          <cell r="BX20">
            <v>6.149999999999932</v>
          </cell>
          <cell r="BY20">
            <v>450</v>
          </cell>
          <cell r="BZ20">
            <v>0.96250000000000002</v>
          </cell>
          <cell r="CA20">
            <v>0.5625</v>
          </cell>
          <cell r="CB20">
            <v>4.3949999999999818</v>
          </cell>
          <cell r="CC20">
            <v>2.8809020695580791</v>
          </cell>
          <cell r="CD20">
            <v>5604.6599340407338</v>
          </cell>
          <cell r="CE20">
            <v>1.3709704677613455E-2</v>
          </cell>
          <cell r="CF20">
            <v>113.105063590311</v>
          </cell>
          <cell r="CG20">
            <v>5717.7649976310449</v>
          </cell>
          <cell r="CH20">
            <v>1.5</v>
          </cell>
          <cell r="CI20">
            <v>4487</v>
          </cell>
          <cell r="CJ20">
            <v>1.9114436140955131</v>
          </cell>
          <cell r="CK20">
            <v>2.2000000000000002</v>
          </cell>
          <cell r="CL20">
            <v>2</v>
          </cell>
          <cell r="CM20">
            <v>2</v>
          </cell>
        </row>
        <row r="21">
          <cell r="A21">
            <v>10</v>
          </cell>
          <cell r="B21" t="str">
            <v>C09</v>
          </cell>
          <cell r="C21" t="str">
            <v>C10</v>
          </cell>
          <cell r="F21">
            <v>1.27</v>
          </cell>
          <cell r="G21">
            <v>5</v>
          </cell>
          <cell r="J21">
            <v>0</v>
          </cell>
          <cell r="K21">
            <v>7.5797436158161771E-2</v>
          </cell>
          <cell r="L21">
            <v>4.6334820963241476</v>
          </cell>
          <cell r="M21">
            <v>4.6334820963241476</v>
          </cell>
          <cell r="N21">
            <v>438.28660769752878</v>
          </cell>
          <cell r="O21">
            <v>0.63716135458167367</v>
          </cell>
          <cell r="P21">
            <v>354.65929659256631</v>
          </cell>
          <cell r="S21">
            <v>7.94</v>
          </cell>
          <cell r="T21">
            <v>98</v>
          </cell>
          <cell r="U21">
            <v>3112</v>
          </cell>
          <cell r="V21">
            <v>0.68799999999999994</v>
          </cell>
          <cell r="X21">
            <v>0</v>
          </cell>
          <cell r="Y21">
            <v>0</v>
          </cell>
          <cell r="AA21">
            <v>0</v>
          </cell>
          <cell r="AB21">
            <v>0</v>
          </cell>
          <cell r="AC21">
            <v>0.58479999999999999</v>
          </cell>
          <cell r="AD21">
            <v>4.6433119999999999</v>
          </cell>
          <cell r="AE21">
            <v>15.35151028272357</v>
          </cell>
          <cell r="AF21">
            <v>15.35151028272357</v>
          </cell>
          <cell r="AG21">
            <v>16.145510282723571</v>
          </cell>
          <cell r="AH21">
            <v>370.8048068752899</v>
          </cell>
          <cell r="AI21">
            <v>20.079999999999998</v>
          </cell>
          <cell r="AJ21">
            <v>3.75</v>
          </cell>
          <cell r="AK21">
            <v>18</v>
          </cell>
          <cell r="AL21">
            <v>0.45</v>
          </cell>
          <cell r="AM21">
            <v>1.4E-2</v>
          </cell>
          <cell r="AN21">
            <v>0.31743514537811279</v>
          </cell>
          <cell r="AO21">
            <v>0.41132812500000004</v>
          </cell>
          <cell r="AP21">
            <v>0.70541143417358398</v>
          </cell>
          <cell r="AQ21">
            <v>3.0922111664149985</v>
          </cell>
          <cell r="AR21">
            <v>1.8245575255366293</v>
          </cell>
          <cell r="AS21">
            <v>3.665719761637583</v>
          </cell>
          <cell r="AT21">
            <v>0.48734810895522962</v>
          </cell>
          <cell r="AU21">
            <v>0.80478325433334241</v>
          </cell>
          <cell r="AV21">
            <v>3.2289516504002553</v>
          </cell>
          <cell r="AW21">
            <v>513.5425709245128</v>
          </cell>
          <cell r="AX21">
            <v>0.72205271358077072</v>
          </cell>
          <cell r="AY21">
            <v>119.50807788276418</v>
          </cell>
          <cell r="AZ21" t="str">
            <v>01°34'58''</v>
          </cell>
          <cell r="BA21">
            <v>96.524568417690219</v>
          </cell>
          <cell r="BB21">
            <v>8.2000000000000003E-2</v>
          </cell>
          <cell r="BC21">
            <v>1.4E-2</v>
          </cell>
          <cell r="BD21">
            <v>2.1000000000000001E-2</v>
          </cell>
          <cell r="BE21">
            <v>0.11700000000000001</v>
          </cell>
          <cell r="BF21">
            <v>0.11700000000000001</v>
          </cell>
          <cell r="BG21">
            <v>0</v>
          </cell>
          <cell r="BH21">
            <v>0</v>
          </cell>
          <cell r="BI21">
            <v>0</v>
          </cell>
          <cell r="BJ21">
            <v>0</v>
          </cell>
          <cell r="BK21">
            <v>0</v>
          </cell>
          <cell r="BL21">
            <v>0</v>
          </cell>
          <cell r="BM21">
            <v>0</v>
          </cell>
          <cell r="BN21">
            <v>0.12</v>
          </cell>
          <cell r="BO21">
            <v>694.00300000000004</v>
          </cell>
          <cell r="BP21">
            <v>693.25300000000004</v>
          </cell>
          <cell r="BQ21">
            <v>694.45300000000009</v>
          </cell>
          <cell r="BR21">
            <v>693.70300000000009</v>
          </cell>
          <cell r="BS21">
            <v>698.83300000000008</v>
          </cell>
          <cell r="BT21">
            <v>694.95299999999997</v>
          </cell>
          <cell r="BU21">
            <v>1.2899999999999636</v>
          </cell>
          <cell r="BV21">
            <v>4.3799999999999955</v>
          </cell>
          <cell r="BW21">
            <v>1.2499999999998863</v>
          </cell>
          <cell r="BX21">
            <v>4.8299999999999956</v>
          </cell>
          <cell r="BY21">
            <v>450</v>
          </cell>
          <cell r="BZ21">
            <v>0.96250000000000002</v>
          </cell>
          <cell r="CA21">
            <v>0.5625</v>
          </cell>
          <cell r="CB21">
            <v>2.8149999999999409</v>
          </cell>
          <cell r="CC21">
            <v>2.1568742729422317</v>
          </cell>
          <cell r="CD21">
            <v>4196.0977945275681</v>
          </cell>
          <cell r="CE21">
            <v>3.2761069157960954E-2</v>
          </cell>
          <cell r="CF21">
            <v>270.27882055317787</v>
          </cell>
          <cell r="CG21">
            <v>4466.376615080746</v>
          </cell>
          <cell r="CH21">
            <v>1.5</v>
          </cell>
          <cell r="CI21">
            <v>4487</v>
          </cell>
          <cell r="CJ21">
            <v>1.4931056212661287</v>
          </cell>
          <cell r="CK21">
            <v>1.5</v>
          </cell>
          <cell r="CL21">
            <v>2</v>
          </cell>
          <cell r="CM21">
            <v>2</v>
          </cell>
        </row>
        <row r="22">
          <cell r="A22">
            <v>11</v>
          </cell>
          <cell r="B22" t="str">
            <v>C10</v>
          </cell>
          <cell r="C22" t="str">
            <v>C11</v>
          </cell>
          <cell r="F22">
            <v>1.27</v>
          </cell>
          <cell r="G22">
            <v>5</v>
          </cell>
          <cell r="J22">
            <v>0</v>
          </cell>
          <cell r="K22">
            <v>2.0629546385722234E-2</v>
          </cell>
          <cell r="L22">
            <v>4.6541116427098697</v>
          </cell>
          <cell r="M22">
            <v>4.6541116427098697</v>
          </cell>
          <cell r="N22">
            <v>437.8905648792479</v>
          </cell>
          <cell r="O22">
            <v>0.63867975288959733</v>
          </cell>
          <cell r="P22">
            <v>355.18323396760064</v>
          </cell>
          <cell r="S22">
            <v>7.94</v>
          </cell>
          <cell r="T22">
            <v>98</v>
          </cell>
          <cell r="U22">
            <v>3112</v>
          </cell>
          <cell r="V22">
            <v>0.68799999999999994</v>
          </cell>
          <cell r="X22">
            <v>0</v>
          </cell>
          <cell r="Y22">
            <v>0</v>
          </cell>
          <cell r="AA22">
            <v>0</v>
          </cell>
          <cell r="AB22">
            <v>0</v>
          </cell>
          <cell r="AC22">
            <v>0.58479999999999999</v>
          </cell>
          <cell r="AD22">
            <v>4.6433119999999999</v>
          </cell>
          <cell r="AE22">
            <v>15.35151028272357</v>
          </cell>
          <cell r="AF22">
            <v>15.35151028272357</v>
          </cell>
          <cell r="AG22">
            <v>16.145510282723571</v>
          </cell>
          <cell r="AH22">
            <v>371.32874425032423</v>
          </cell>
          <cell r="AI22">
            <v>25.09</v>
          </cell>
          <cell r="AJ22">
            <v>19.04</v>
          </cell>
          <cell r="AK22">
            <v>18</v>
          </cell>
          <cell r="AL22">
            <v>0.45</v>
          </cell>
          <cell r="AM22">
            <v>1.4E-2</v>
          </cell>
          <cell r="AN22">
            <v>0.19840439558029183</v>
          </cell>
          <cell r="AO22">
            <v>0.41132812500000004</v>
          </cell>
          <cell r="AP22">
            <v>0.44089865684509294</v>
          </cell>
          <cell r="AQ22">
            <v>5.4945343586537332</v>
          </cell>
          <cell r="AR22">
            <v>4.5069873790235855</v>
          </cell>
          <cell r="AS22">
            <v>12.606656596432973</v>
          </cell>
          <cell r="AT22">
            <v>1.5387312853428334</v>
          </cell>
          <cell r="AU22">
            <v>1.7371356809231253</v>
          </cell>
          <cell r="AV22">
            <v>7.2757770096350631</v>
          </cell>
          <cell r="AW22">
            <v>1157.1623348829933</v>
          </cell>
          <cell r="AX22">
            <v>0.32089598240152817</v>
          </cell>
          <cell r="AY22">
            <v>124.52499114507151</v>
          </cell>
          <cell r="AZ22" t="str">
            <v>05°01'01''</v>
          </cell>
          <cell r="BA22">
            <v>30.435270669453658</v>
          </cell>
          <cell r="BB22">
            <v>0.93200000000000005</v>
          </cell>
          <cell r="BC22">
            <v>0.105</v>
          </cell>
          <cell r="BD22">
            <v>4.7E-2</v>
          </cell>
          <cell r="BE22">
            <v>1.0840000000000001</v>
          </cell>
          <cell r="BF22">
            <v>1.0840000000000001</v>
          </cell>
          <cell r="BG22">
            <v>0.87200297682874595</v>
          </cell>
          <cell r="BH22">
            <v>2.6666666666666665</v>
          </cell>
          <cell r="BI22">
            <v>1.2</v>
          </cell>
          <cell r="BJ22">
            <v>0</v>
          </cell>
          <cell r="BK22">
            <v>0</v>
          </cell>
          <cell r="BL22">
            <v>0</v>
          </cell>
          <cell r="BM22">
            <v>1.1622654122143776</v>
          </cell>
          <cell r="BN22">
            <v>0.84</v>
          </cell>
          <cell r="BO22">
            <v>692.41300000000001</v>
          </cell>
          <cell r="BP22">
            <v>687.63300000000004</v>
          </cell>
          <cell r="BQ22">
            <v>692.86300000000006</v>
          </cell>
          <cell r="BR22">
            <v>688.08300000000008</v>
          </cell>
          <cell r="BS22">
            <v>694.95299999999997</v>
          </cell>
          <cell r="BT22">
            <v>689.34300000000007</v>
          </cell>
          <cell r="BU22">
            <v>0</v>
          </cell>
          <cell r="BV22">
            <v>2.0899999999999181</v>
          </cell>
          <cell r="BW22">
            <v>1.2599999999999909</v>
          </cell>
          <cell r="BX22">
            <v>2.5399999999999183</v>
          </cell>
          <cell r="BY22">
            <v>450</v>
          </cell>
          <cell r="BZ22">
            <v>0.96250000000000002</v>
          </cell>
          <cell r="CA22">
            <v>0.5625</v>
          </cell>
          <cell r="CB22">
            <v>1.6749999999999545</v>
          </cell>
          <cell r="CC22">
            <v>1.4458622359710975</v>
          </cell>
          <cell r="CD22">
            <v>2812.8572052894597</v>
          </cell>
          <cell r="CE22">
            <v>8.7242482775220398E-2</v>
          </cell>
          <cell r="CF22">
            <v>719.75048289556833</v>
          </cell>
          <cell r="CG22">
            <v>3532.6076881850281</v>
          </cell>
          <cell r="CH22">
            <v>1.5</v>
          </cell>
          <cell r="CI22">
            <v>4487</v>
          </cell>
          <cell r="CJ22">
            <v>1.1809475222370276</v>
          </cell>
          <cell r="CK22">
            <v>1.5</v>
          </cell>
          <cell r="CL22">
            <v>2</v>
          </cell>
          <cell r="CM22">
            <v>2</v>
          </cell>
        </row>
        <row r="23">
          <cell r="A23">
            <v>12</v>
          </cell>
          <cell r="B23" t="str">
            <v>C11</v>
          </cell>
          <cell r="C23" t="str">
            <v>A12</v>
          </cell>
          <cell r="E23">
            <v>0.28000000000000003</v>
          </cell>
          <cell r="F23">
            <v>1.55</v>
          </cell>
          <cell r="G23">
            <v>5</v>
          </cell>
          <cell r="J23">
            <v>0</v>
          </cell>
          <cell r="K23">
            <v>0</v>
          </cell>
          <cell r="L23">
            <v>4.6541116427098697</v>
          </cell>
          <cell r="M23">
            <v>4.6541116427098697</v>
          </cell>
          <cell r="N23">
            <v>437.8905648792479</v>
          </cell>
          <cell r="O23">
            <v>0.63306000000000051</v>
          </cell>
          <cell r="P23">
            <v>429.67705155380821</v>
          </cell>
          <cell r="R23">
            <v>0.28000000000000003</v>
          </cell>
          <cell r="S23">
            <v>8.2200000000000006</v>
          </cell>
          <cell r="T23">
            <v>98</v>
          </cell>
          <cell r="U23">
            <v>110</v>
          </cell>
          <cell r="V23">
            <v>0.68799999999999994</v>
          </cell>
          <cell r="X23">
            <v>0</v>
          </cell>
          <cell r="Y23">
            <v>0</v>
          </cell>
          <cell r="AA23">
            <v>0</v>
          </cell>
          <cell r="AB23">
            <v>0</v>
          </cell>
          <cell r="AC23">
            <v>0.58479999999999999</v>
          </cell>
          <cell r="AD23">
            <v>4.8070560000000002</v>
          </cell>
          <cell r="AE23">
            <v>15.852551091358571</v>
          </cell>
          <cell r="AF23">
            <v>15.852551091358571</v>
          </cell>
          <cell r="AG23">
            <v>16.67455109135857</v>
          </cell>
          <cell r="AH23">
            <v>446.35160264516679</v>
          </cell>
          <cell r="AI23">
            <v>5</v>
          </cell>
          <cell r="AJ23">
            <v>3.5</v>
          </cell>
          <cell r="AK23">
            <v>18</v>
          </cell>
          <cell r="AL23">
            <v>0.45</v>
          </cell>
          <cell r="AM23">
            <v>1.4E-2</v>
          </cell>
          <cell r="AN23">
            <v>0.3708824515342713</v>
          </cell>
          <cell r="AO23">
            <v>0.42934570312499998</v>
          </cell>
          <cell r="AP23">
            <v>0.82418322563171398</v>
          </cell>
          <cell r="AQ23">
            <v>3.1831374235550873</v>
          </cell>
          <cell r="AR23">
            <v>1.587184713910635</v>
          </cell>
          <cell r="AS23">
            <v>3.8533283513727228</v>
          </cell>
          <cell r="AT23">
            <v>0.51643036988975122</v>
          </cell>
          <cell r="AU23">
            <v>0.88731282142402246</v>
          </cell>
          <cell r="AV23">
            <v>3.1194636574120183</v>
          </cell>
          <cell r="AW23">
            <v>496.12925803158839</v>
          </cell>
          <cell r="AX23">
            <v>0.89966797043190649</v>
          </cell>
          <cell r="AY23">
            <v>107.10862610994928</v>
          </cell>
          <cell r="AZ23" t="str">
            <v>17°24'59''</v>
          </cell>
          <cell r="BA23">
            <v>8.7050576818825309</v>
          </cell>
          <cell r="BB23">
            <v>1E-3</v>
          </cell>
          <cell r="BC23">
            <v>0.20399999999999999</v>
          </cell>
          <cell r="BD23">
            <v>0.192</v>
          </cell>
          <cell r="BE23">
            <v>0.39700000000000002</v>
          </cell>
          <cell r="BF23">
            <v>0.39600000000000002</v>
          </cell>
          <cell r="BG23">
            <v>0</v>
          </cell>
          <cell r="BH23">
            <v>0</v>
          </cell>
          <cell r="BI23">
            <v>0</v>
          </cell>
          <cell r="BJ23">
            <v>0</v>
          </cell>
          <cell r="BK23">
            <v>0</v>
          </cell>
          <cell r="BL23">
            <v>0</v>
          </cell>
          <cell r="BM23">
            <v>0</v>
          </cell>
          <cell r="BN23">
            <v>0.4</v>
          </cell>
          <cell r="BO23">
            <v>687.23300000000006</v>
          </cell>
          <cell r="BP23">
            <v>687.05300000000011</v>
          </cell>
          <cell r="BQ23">
            <v>687.68300000000011</v>
          </cell>
          <cell r="BR23">
            <v>687.50300000000016</v>
          </cell>
          <cell r="BS23">
            <v>689.34300000000007</v>
          </cell>
          <cell r="BT23">
            <v>688.78700000000003</v>
          </cell>
          <cell r="BU23">
            <v>0</v>
          </cell>
          <cell r="BV23">
            <v>1.6599999999999682</v>
          </cell>
          <cell r="BW23">
            <v>1.2839999999998781</v>
          </cell>
          <cell r="BX23">
            <v>2.1099999999999683</v>
          </cell>
          <cell r="BY23">
            <v>450</v>
          </cell>
          <cell r="BZ23">
            <v>0.96250000000000002</v>
          </cell>
          <cell r="CA23">
            <v>0.5625</v>
          </cell>
          <cell r="CB23">
            <v>1.4719999999999231</v>
          </cell>
          <cell r="CC23">
            <v>1.2986522926038992</v>
          </cell>
          <cell r="CD23">
            <v>2526.4671609346706</v>
          </cell>
          <cell r="CE23">
            <v>0.11010492596859589</v>
          </cell>
          <cell r="CF23">
            <v>908.36563924091604</v>
          </cell>
          <cell r="CG23">
            <v>3434.8328001755867</v>
          </cell>
          <cell r="CH23">
            <v>1.5</v>
          </cell>
          <cell r="CI23">
            <v>4487</v>
          </cell>
          <cell r="CJ23">
            <v>1.1482614665173567</v>
          </cell>
          <cell r="CK23">
            <v>1.5</v>
          </cell>
          <cell r="CL23">
            <v>2</v>
          </cell>
          <cell r="CM23">
            <v>2</v>
          </cell>
        </row>
        <row r="24">
          <cell r="A24">
            <v>13</v>
          </cell>
          <cell r="B24" t="str">
            <v>A12</v>
          </cell>
          <cell r="C24" t="str">
            <v>C13</v>
          </cell>
          <cell r="E24">
            <v>-1.5</v>
          </cell>
          <cell r="F24">
            <v>5.0000000000000044E-2</v>
          </cell>
          <cell r="G24">
            <v>5</v>
          </cell>
          <cell r="J24">
            <v>0</v>
          </cell>
          <cell r="K24">
            <v>0</v>
          </cell>
          <cell r="L24">
            <v>4.6541116427098697</v>
          </cell>
          <cell r="M24">
            <v>4.6541116427098697</v>
          </cell>
          <cell r="N24">
            <v>437.8905648792479</v>
          </cell>
          <cell r="O24">
            <v>0.63306105610561048</v>
          </cell>
          <cell r="P24">
            <v>13.860573173056965</v>
          </cell>
          <cell r="S24">
            <v>8.2200000000000006</v>
          </cell>
          <cell r="T24">
            <v>98</v>
          </cell>
          <cell r="U24">
            <v>110</v>
          </cell>
          <cell r="V24">
            <v>0.68799999999999994</v>
          </cell>
          <cell r="X24">
            <v>0</v>
          </cell>
          <cell r="Y24">
            <v>0</v>
          </cell>
          <cell r="AA24">
            <v>0</v>
          </cell>
          <cell r="AB24">
            <v>0</v>
          </cell>
          <cell r="AC24">
            <v>0.58479999999999999</v>
          </cell>
          <cell r="AD24">
            <v>4.8070560000000002</v>
          </cell>
          <cell r="AE24">
            <v>15.852551091358571</v>
          </cell>
          <cell r="AF24">
            <v>15.852551091358571</v>
          </cell>
          <cell r="AG24">
            <v>16.67455109135857</v>
          </cell>
          <cell r="AH24">
            <v>30.535124264415536</v>
          </cell>
          <cell r="AI24">
            <v>6.06</v>
          </cell>
          <cell r="AJ24">
            <v>5.98</v>
          </cell>
          <cell r="AK24">
            <v>8</v>
          </cell>
          <cell r="AL24">
            <v>0.2</v>
          </cell>
          <cell r="AM24">
            <v>1.4E-2</v>
          </cell>
          <cell r="AN24">
            <v>0.10073776245117187</v>
          </cell>
          <cell r="AO24">
            <v>0.15000000000000002</v>
          </cell>
          <cell r="AP24">
            <v>0.50368881225585938</v>
          </cell>
          <cell r="AQ24">
            <v>1.9258378679877948</v>
          </cell>
          <cell r="AR24">
            <v>2.1818722797944949</v>
          </cell>
          <cell r="AS24">
            <v>1.970139740484198</v>
          </cell>
          <cell r="AT24">
            <v>0.18903422496308742</v>
          </cell>
          <cell r="AU24">
            <v>0.2897719874142593</v>
          </cell>
          <cell r="AV24">
            <v>2.3746967329830779</v>
          </cell>
          <cell r="AW24">
            <v>74.603298108433222</v>
          </cell>
          <cell r="AX24">
            <v>0.40929992424777023</v>
          </cell>
          <cell r="AY24">
            <v>107.10481361440441</v>
          </cell>
          <cell r="AZ24" t="str">
            <v>00°00'00''</v>
          </cell>
          <cell r="BA24">
            <v>1000</v>
          </cell>
          <cell r="BB24">
            <v>1E-3</v>
          </cell>
          <cell r="BC24">
            <v>6.5000000000000002E-2</v>
          </cell>
          <cell r="BD24">
            <v>1.7000000000000001E-2</v>
          </cell>
          <cell r="BE24">
            <v>8.3000000000000004E-2</v>
          </cell>
          <cell r="BF24">
            <v>8.2000000000000003E-2</v>
          </cell>
          <cell r="BG24">
            <v>0</v>
          </cell>
          <cell r="BH24">
            <v>0</v>
          </cell>
          <cell r="BI24">
            <v>0</v>
          </cell>
          <cell r="BJ24">
            <v>0</v>
          </cell>
          <cell r="BK24">
            <v>0</v>
          </cell>
          <cell r="BL24">
            <v>0</v>
          </cell>
          <cell r="BM24">
            <v>0</v>
          </cell>
          <cell r="BN24">
            <v>0.08</v>
          </cell>
          <cell r="BO24">
            <v>686.97300000000007</v>
          </cell>
          <cell r="BP24">
            <v>686.61300000000006</v>
          </cell>
          <cell r="BQ24">
            <v>687.17300000000012</v>
          </cell>
          <cell r="BR24">
            <v>686.8130000000001</v>
          </cell>
          <cell r="BS24">
            <v>688.78700000000003</v>
          </cell>
          <cell r="BT24">
            <v>688.11300000000006</v>
          </cell>
          <cell r="BU24">
            <v>0</v>
          </cell>
          <cell r="BV24">
            <v>1.6139999999999191</v>
          </cell>
          <cell r="BW24">
            <v>1.2999999999999545</v>
          </cell>
          <cell r="BX24">
            <v>1.813999999999919</v>
          </cell>
          <cell r="BY24">
            <v>200</v>
          </cell>
          <cell r="BZ24">
            <v>0.65</v>
          </cell>
          <cell r="CA24">
            <v>0.25</v>
          </cell>
          <cell r="CB24">
            <v>1.4569999999999368</v>
          </cell>
          <cell r="CC24">
            <v>1.7695149826283836</v>
          </cell>
          <cell r="CD24">
            <v>1570.0021683370335</v>
          </cell>
          <cell r="CE24">
            <v>5.1015114483115021E-2</v>
          </cell>
          <cell r="CF24">
            <v>420.87469448569891</v>
          </cell>
          <cell r="CG24">
            <v>1990.8768628227324</v>
          </cell>
          <cell r="CH24">
            <v>1.5</v>
          </cell>
          <cell r="CI24">
            <v>2957</v>
          </cell>
          <cell r="CJ24">
            <v>1.0099138634542097</v>
          </cell>
          <cell r="CK24">
            <v>1.5</v>
          </cell>
          <cell r="CL24">
            <v>2</v>
          </cell>
          <cell r="CM24">
            <v>2</v>
          </cell>
        </row>
        <row r="25">
          <cell r="A25">
            <v>14</v>
          </cell>
          <cell r="B25" t="str">
            <v>C13</v>
          </cell>
          <cell r="C25" t="str">
            <v>C14</v>
          </cell>
          <cell r="D25">
            <v>0.3</v>
          </cell>
          <cell r="F25">
            <v>0.35000000000000003</v>
          </cell>
          <cell r="G25">
            <v>5</v>
          </cell>
          <cell r="J25">
            <v>0</v>
          </cell>
          <cell r="K25">
            <v>0</v>
          </cell>
          <cell r="L25">
            <v>4.6541116427098697</v>
          </cell>
          <cell r="M25">
            <v>4.6541116427098697</v>
          </cell>
          <cell r="N25">
            <v>437.8905648792479</v>
          </cell>
          <cell r="O25">
            <v>0.62662245173484554</v>
          </cell>
          <cell r="P25">
            <v>96.037220774666778</v>
          </cell>
          <cell r="Q25">
            <v>0.3</v>
          </cell>
          <cell r="R25">
            <v>4.3099999999999996</v>
          </cell>
          <cell r="S25">
            <v>12.83</v>
          </cell>
          <cell r="T25">
            <v>98</v>
          </cell>
          <cell r="U25">
            <v>1917</v>
          </cell>
          <cell r="V25">
            <v>0.68799999999999994</v>
          </cell>
          <cell r="X25">
            <v>0</v>
          </cell>
          <cell r="Y25">
            <v>0</v>
          </cell>
          <cell r="AA25">
            <v>0</v>
          </cell>
          <cell r="AB25">
            <v>0</v>
          </cell>
          <cell r="AC25">
            <v>0.58479999999999999</v>
          </cell>
          <cell r="AD25">
            <v>7.5029839999999997</v>
          </cell>
          <cell r="AE25">
            <v>23.948652961556085</v>
          </cell>
          <cell r="AF25">
            <v>23.948652961556085</v>
          </cell>
          <cell r="AG25">
            <v>25.231652961556087</v>
          </cell>
          <cell r="AH25">
            <v>121.26887373622287</v>
          </cell>
          <cell r="AI25">
            <v>74.069999999999993</v>
          </cell>
          <cell r="AJ25">
            <v>0.41</v>
          </cell>
          <cell r="AK25">
            <v>18</v>
          </cell>
          <cell r="AL25">
            <v>0.45</v>
          </cell>
          <cell r="AM25">
            <v>1.4E-2</v>
          </cell>
          <cell r="AN25">
            <v>0.3151702880859375</v>
          </cell>
          <cell r="AO25">
            <v>0.24301757812500002</v>
          </cell>
          <cell r="AP25">
            <v>0.70037841796875</v>
          </cell>
          <cell r="AQ25">
            <v>1.0192004030817821</v>
          </cell>
          <cell r="AR25">
            <v>0.60520601775671157</v>
          </cell>
          <cell r="AS25">
            <v>0.3985357720480861</v>
          </cell>
          <cell r="AT25">
            <v>5.2944417005202193E-2</v>
          </cell>
          <cell r="AU25">
            <v>0.36811470509113969</v>
          </cell>
          <cell r="AV25">
            <v>1.067671958590932</v>
          </cell>
          <cell r="AW25">
            <v>169.80588806612556</v>
          </cell>
          <cell r="AX25">
            <v>0.71416177093339972</v>
          </cell>
          <cell r="AY25">
            <v>120.48880343979978</v>
          </cell>
          <cell r="AZ25" t="str">
            <v>13°23'02''</v>
          </cell>
          <cell r="BA25">
            <v>11.363827430889648</v>
          </cell>
          <cell r="BB25">
            <v>7.8E-2</v>
          </cell>
          <cell r="BC25">
            <v>2.7E-2</v>
          </cell>
          <cell r="BD25">
            <v>6.0000000000000001E-3</v>
          </cell>
          <cell r="BE25">
            <v>0.111</v>
          </cell>
          <cell r="BF25">
            <v>0.111</v>
          </cell>
          <cell r="BG25">
            <v>0.28477951284958553</v>
          </cell>
          <cell r="BH25">
            <v>2.6666666666666665</v>
          </cell>
          <cell r="BI25">
            <v>1.2</v>
          </cell>
          <cell r="BJ25">
            <v>4.1102566573952996E-2</v>
          </cell>
          <cell r="BK25">
            <v>0.28412014469895303</v>
          </cell>
          <cell r="BL25">
            <v>9.2654422126641801E-3</v>
          </cell>
          <cell r="BM25">
            <v>0.35206270429394065</v>
          </cell>
          <cell r="BN25">
            <v>0.25</v>
          </cell>
          <cell r="BO25">
            <v>686.37300000000005</v>
          </cell>
          <cell r="BP25">
            <v>686.07300000000009</v>
          </cell>
          <cell r="BQ25">
            <v>686.82300000000009</v>
          </cell>
          <cell r="BR25">
            <v>686.52300000000014</v>
          </cell>
          <cell r="BS25">
            <v>688.11300000000006</v>
          </cell>
          <cell r="BT25">
            <v>689.41300000000001</v>
          </cell>
          <cell r="BU25">
            <v>0</v>
          </cell>
          <cell r="BV25">
            <v>1.2899999999999636</v>
          </cell>
          <cell r="BW25">
            <v>2.8899999999998727</v>
          </cell>
          <cell r="BX25">
            <v>1.7399999999999636</v>
          </cell>
          <cell r="BY25">
            <v>450</v>
          </cell>
          <cell r="BZ25">
            <v>0.96250000000000002</v>
          </cell>
          <cell r="CA25">
            <v>0.5625</v>
          </cell>
          <cell r="CB25">
            <v>2.0899999999999181</v>
          </cell>
          <cell r="CC25">
            <v>1.7263664932246268</v>
          </cell>
          <cell r="CD25">
            <v>3358.5650891391419</v>
          </cell>
          <cell r="CE25">
            <v>5.7864451854060084E-2</v>
          </cell>
          <cell r="CF25">
            <v>477.38172779599569</v>
          </cell>
          <cell r="CG25">
            <v>3835.9468169351376</v>
          </cell>
          <cell r="CH25">
            <v>1.5</v>
          </cell>
          <cell r="CI25">
            <v>4487</v>
          </cell>
          <cell r="CJ25">
            <v>1.2823535158018065</v>
          </cell>
          <cell r="CK25">
            <v>1.5</v>
          </cell>
          <cell r="CL25">
            <v>2</v>
          </cell>
          <cell r="CM25">
            <v>2</v>
          </cell>
        </row>
        <row r="26">
          <cell r="A26">
            <v>15</v>
          </cell>
          <cell r="B26" t="str">
            <v>C14</v>
          </cell>
          <cell r="C26" t="str">
            <v>C15</v>
          </cell>
          <cell r="F26">
            <v>0.35000000000000003</v>
          </cell>
          <cell r="G26">
            <v>5</v>
          </cell>
          <cell r="J26">
            <v>0</v>
          </cell>
          <cell r="K26">
            <v>0</v>
          </cell>
          <cell r="L26">
            <v>4.6541116427098697</v>
          </cell>
          <cell r="M26">
            <v>4.6541116427098697</v>
          </cell>
          <cell r="N26">
            <v>437.8905648792479</v>
          </cell>
          <cell r="O26">
            <v>0.62989898989898918</v>
          </cell>
          <cell r="P26">
            <v>96.539388576307616</v>
          </cell>
          <cell r="S26">
            <v>12.83</v>
          </cell>
          <cell r="T26">
            <v>98</v>
          </cell>
          <cell r="U26">
            <v>1917</v>
          </cell>
          <cell r="V26">
            <v>0.68799999999999994</v>
          </cell>
          <cell r="X26">
            <v>0</v>
          </cell>
          <cell r="Y26">
            <v>0</v>
          </cell>
          <cell r="AA26">
            <v>0</v>
          </cell>
          <cell r="AB26">
            <v>0</v>
          </cell>
          <cell r="AC26">
            <v>0.58479999999999999</v>
          </cell>
          <cell r="AD26">
            <v>7.5029839999999997</v>
          </cell>
          <cell r="AE26">
            <v>23.948652961556085</v>
          </cell>
          <cell r="AF26">
            <v>23.948652961556085</v>
          </cell>
          <cell r="AG26">
            <v>25.231652961556087</v>
          </cell>
          <cell r="AH26">
            <v>121.77104153786371</v>
          </cell>
          <cell r="AI26">
            <v>7.92</v>
          </cell>
          <cell r="AJ26">
            <v>0.5</v>
          </cell>
          <cell r="AK26">
            <v>18</v>
          </cell>
          <cell r="AL26">
            <v>0.45</v>
          </cell>
          <cell r="AM26">
            <v>1.4E-2</v>
          </cell>
          <cell r="AN26">
            <v>0.29668879508972162</v>
          </cell>
          <cell r="AO26">
            <v>0.24345703125000001</v>
          </cell>
          <cell r="AP26">
            <v>0.65930843353271473</v>
          </cell>
          <cell r="AQ26">
            <v>1.0947976498534921</v>
          </cell>
          <cell r="AR26">
            <v>0.68391644176976363</v>
          </cell>
          <cell r="AS26">
            <v>0.46323274838033618</v>
          </cell>
          <cell r="AT26">
            <v>6.1089800923788462E-2</v>
          </cell>
          <cell r="AU26">
            <v>0.35777859601351009</v>
          </cell>
          <cell r="AV26">
            <v>1.1790464373451699</v>
          </cell>
          <cell r="AW26">
            <v>187.51923355636825</v>
          </cell>
          <cell r="AX26">
            <v>0.64937894224732606</v>
          </cell>
          <cell r="AY26">
            <v>171.69793098169856</v>
          </cell>
          <cell r="AZ26" t="str">
            <v>51°12'33''</v>
          </cell>
          <cell r="BA26">
            <v>2.7823125836732552</v>
          </cell>
          <cell r="BB26">
            <v>1E-3</v>
          </cell>
          <cell r="BC26">
            <v>1E-3</v>
          </cell>
          <cell r="BD26">
            <v>1.0999999999999999E-2</v>
          </cell>
          <cell r="BE26">
            <v>1.2999999999999999E-2</v>
          </cell>
          <cell r="BF26">
            <v>1.2999999999999999E-2</v>
          </cell>
          <cell r="BG26">
            <v>0.28595876930273845</v>
          </cell>
          <cell r="BH26">
            <v>2.6666666666666665</v>
          </cell>
          <cell r="BI26">
            <v>1.2</v>
          </cell>
          <cell r="BJ26">
            <v>5.021891818371254E-2</v>
          </cell>
          <cell r="BK26">
            <v>0.29367594943371256</v>
          </cell>
          <cell r="BL26">
            <v>9.3682384884000783E-3</v>
          </cell>
          <cell r="BM26">
            <v>0.36365302550653517</v>
          </cell>
          <cell r="BN26">
            <v>0.05</v>
          </cell>
          <cell r="BO26">
            <v>686.02300000000014</v>
          </cell>
          <cell r="BP26">
            <v>685.98300000000017</v>
          </cell>
          <cell r="BQ26">
            <v>686.47300000000018</v>
          </cell>
          <cell r="BR26">
            <v>686.43300000000022</v>
          </cell>
          <cell r="BS26">
            <v>689.41300000000001</v>
          </cell>
          <cell r="BT26">
            <v>689.03300000000013</v>
          </cell>
          <cell r="BU26">
            <v>0</v>
          </cell>
          <cell r="BV26">
            <v>2.9399999999998272</v>
          </cell>
          <cell r="BW26">
            <v>2.5999999999999091</v>
          </cell>
          <cell r="BX26">
            <v>3.3899999999998274</v>
          </cell>
          <cell r="BY26">
            <v>450</v>
          </cell>
          <cell r="BZ26">
            <v>0.96250000000000002</v>
          </cell>
          <cell r="CA26">
            <v>0.5625</v>
          </cell>
          <cell r="CB26">
            <v>2.7699999999998681</v>
          </cell>
          <cell r="CC26">
            <v>2.1321792333691234</v>
          </cell>
          <cell r="CD26">
            <v>4148.0547526180653</v>
          </cell>
          <cell r="CE26">
            <v>3.3797260236705262E-2</v>
          </cell>
          <cell r="CF26">
            <v>278.82739695281839</v>
          </cell>
          <cell r="CG26">
            <v>4426.8821495708835</v>
          </cell>
          <cell r="CH26">
            <v>1.5</v>
          </cell>
          <cell r="CI26">
            <v>4487</v>
          </cell>
          <cell r="CJ26">
            <v>1.4799026575342824</v>
          </cell>
          <cell r="CK26">
            <v>1.5</v>
          </cell>
          <cell r="CL26">
            <v>2</v>
          </cell>
          <cell r="CM26">
            <v>2</v>
          </cell>
        </row>
        <row r="27">
          <cell r="A27">
            <v>16</v>
          </cell>
          <cell r="B27" t="str">
            <v>C15</v>
          </cell>
          <cell r="C27" t="str">
            <v>C16</v>
          </cell>
          <cell r="F27">
            <v>0.35000000000000003</v>
          </cell>
          <cell r="G27">
            <v>5</v>
          </cell>
          <cell r="J27">
            <v>0</v>
          </cell>
          <cell r="K27">
            <v>0</v>
          </cell>
          <cell r="L27">
            <v>4.6541116427098697</v>
          </cell>
          <cell r="M27">
            <v>4.6541116427098697</v>
          </cell>
          <cell r="N27">
            <v>437.8905648792479</v>
          </cell>
          <cell r="O27">
            <v>0.66974137931034572</v>
          </cell>
          <cell r="P27">
            <v>102.64570081822488</v>
          </cell>
          <cell r="S27">
            <v>12.83</v>
          </cell>
          <cell r="T27">
            <v>98</v>
          </cell>
          <cell r="U27">
            <v>1917</v>
          </cell>
          <cell r="V27">
            <v>0.68799999999999994</v>
          </cell>
          <cell r="X27">
            <v>0</v>
          </cell>
          <cell r="Y27">
            <v>0</v>
          </cell>
          <cell r="AA27">
            <v>0</v>
          </cell>
          <cell r="AB27">
            <v>0</v>
          </cell>
          <cell r="AC27">
            <v>0.58479999999999999</v>
          </cell>
          <cell r="AD27">
            <v>7.5029839999999997</v>
          </cell>
          <cell r="AE27">
            <v>23.948652961556085</v>
          </cell>
          <cell r="AF27">
            <v>23.948652961556085</v>
          </cell>
          <cell r="AG27">
            <v>25.231652961556087</v>
          </cell>
          <cell r="AH27">
            <v>127.87735377978098</v>
          </cell>
          <cell r="AI27">
            <v>5.22</v>
          </cell>
          <cell r="AJ27">
            <v>46.51</v>
          </cell>
          <cell r="AK27">
            <v>18</v>
          </cell>
          <cell r="AL27">
            <v>0.45</v>
          </cell>
          <cell r="AM27">
            <v>1.4E-2</v>
          </cell>
          <cell r="AN27">
            <v>9.1291397809982328E-2</v>
          </cell>
          <cell r="AO27">
            <v>0.24960937499999999</v>
          </cell>
          <cell r="AP27">
            <v>0.20286977291107183</v>
          </cell>
          <cell r="AQ27">
            <v>5.5333082548660188</v>
          </cell>
          <cell r="AR27">
            <v>6.9852038707835087</v>
          </cell>
          <cell r="AS27">
            <v>15.783833586338119</v>
          </cell>
          <cell r="AT27">
            <v>1.5605249869198994</v>
          </cell>
          <cell r="AU27">
            <v>1.6518163847298817</v>
          </cell>
          <cell r="AV27">
            <v>11.371534621226271</v>
          </cell>
          <cell r="AW27">
            <v>1808.5644373206262</v>
          </cell>
          <cell r="AX27">
            <v>7.0706551086026137E-2</v>
          </cell>
          <cell r="AY27">
            <v>150.5004077340291</v>
          </cell>
          <cell r="AZ27" t="str">
            <v>21°11'51''</v>
          </cell>
          <cell r="BA27">
            <v>7.1254554098055687</v>
          </cell>
          <cell r="BB27">
            <v>1.294</v>
          </cell>
          <cell r="BC27">
            <v>0.15</v>
          </cell>
          <cell r="BD27">
            <v>0.224</v>
          </cell>
          <cell r="BE27">
            <v>1.6679999999999999</v>
          </cell>
          <cell r="BF27">
            <v>1.6679999999999999</v>
          </cell>
          <cell r="BG27">
            <v>0.30029841452236117</v>
          </cell>
          <cell r="BH27">
            <v>2.6666666666666665</v>
          </cell>
          <cell r="BI27">
            <v>1.2</v>
          </cell>
          <cell r="BJ27">
            <v>4.7930518538132354</v>
          </cell>
          <cell r="BK27">
            <v>5.0426612288132358</v>
          </cell>
          <cell r="BL27">
            <v>1.0675652368827082E-2</v>
          </cell>
          <cell r="BM27">
            <v>6.0640042574184756</v>
          </cell>
          <cell r="BN27">
            <v>5.77</v>
          </cell>
          <cell r="BO27">
            <v>685.40300000000025</v>
          </cell>
          <cell r="BP27">
            <v>682.9730000000003</v>
          </cell>
          <cell r="BQ27">
            <v>685.85300000000029</v>
          </cell>
          <cell r="BR27">
            <v>683.42300000000034</v>
          </cell>
          <cell r="BS27">
            <v>689.03300000000013</v>
          </cell>
          <cell r="BT27">
            <v>684.62300000000005</v>
          </cell>
          <cell r="BU27">
            <v>0</v>
          </cell>
          <cell r="BV27">
            <v>3.1799999999998363</v>
          </cell>
          <cell r="BW27">
            <v>1.1999999999997044</v>
          </cell>
          <cell r="BX27">
            <v>3.6299999999998365</v>
          </cell>
          <cell r="BY27">
            <v>450</v>
          </cell>
          <cell r="BZ27">
            <v>0.96250000000000002</v>
          </cell>
          <cell r="CA27">
            <v>0.5625</v>
          </cell>
          <cell r="CB27">
            <v>2.1899999999997704</v>
          </cell>
          <cell r="CC27">
            <v>1.7900719555872155</v>
          </cell>
          <cell r="CD27">
            <v>3482.5010799720098</v>
          </cell>
          <cell r="CE27">
            <v>5.2978269652359744E-2</v>
          </cell>
          <cell r="CF27">
            <v>437.07072463196789</v>
          </cell>
          <cell r="CG27">
            <v>3919.5718046039779</v>
          </cell>
          <cell r="CH27">
            <v>1.5</v>
          </cell>
          <cell r="CI27">
            <v>4487</v>
          </cell>
          <cell r="CJ27">
            <v>1.3103092727670975</v>
          </cell>
          <cell r="CK27">
            <v>1.5</v>
          </cell>
          <cell r="CL27">
            <v>2</v>
          </cell>
          <cell r="CM27">
            <v>2</v>
          </cell>
        </row>
        <row r="28">
          <cell r="A28">
            <v>17</v>
          </cell>
          <cell r="B28" t="str">
            <v>C16</v>
          </cell>
          <cell r="C28" t="str">
            <v>C17</v>
          </cell>
          <cell r="F28">
            <v>0.35000000000000003</v>
          </cell>
          <cell r="G28">
            <v>5</v>
          </cell>
          <cell r="J28">
            <v>0</v>
          </cell>
          <cell r="K28">
            <v>0</v>
          </cell>
          <cell r="L28">
            <v>4.6541116427098697</v>
          </cell>
          <cell r="M28">
            <v>4.6541116427098697</v>
          </cell>
          <cell r="N28">
            <v>437.8905648792479</v>
          </cell>
          <cell r="O28">
            <v>0.64210396039604045</v>
          </cell>
          <cell r="P28">
            <v>98.409943075158537</v>
          </cell>
          <cell r="S28">
            <v>12.83</v>
          </cell>
          <cell r="T28">
            <v>98</v>
          </cell>
          <cell r="U28">
            <v>1917</v>
          </cell>
          <cell r="V28">
            <v>0.68799999999999994</v>
          </cell>
          <cell r="X28">
            <v>0</v>
          </cell>
          <cell r="Y28">
            <v>0</v>
          </cell>
          <cell r="AA28">
            <v>0</v>
          </cell>
          <cell r="AB28">
            <v>0</v>
          </cell>
          <cell r="AC28">
            <v>0.58479999999999999</v>
          </cell>
          <cell r="AD28">
            <v>7.5029839999999997</v>
          </cell>
          <cell r="AE28">
            <v>23.948652961556085</v>
          </cell>
          <cell r="AF28">
            <v>23.948652961556085</v>
          </cell>
          <cell r="AG28">
            <v>25.231652961556087</v>
          </cell>
          <cell r="AH28">
            <v>123.64159603671462</v>
          </cell>
          <cell r="AI28">
            <v>4.04</v>
          </cell>
          <cell r="AJ28">
            <v>18.79</v>
          </cell>
          <cell r="AK28">
            <v>18</v>
          </cell>
          <cell r="AL28">
            <v>0.45</v>
          </cell>
          <cell r="AM28">
            <v>1.4E-2</v>
          </cell>
          <cell r="AN28">
            <v>0.11251437664031982</v>
          </cell>
          <cell r="AO28">
            <v>0.24521484374999999</v>
          </cell>
          <cell r="AP28">
            <v>0.25003194808959961</v>
          </cell>
          <cell r="AQ28">
            <v>3.9757790513113038</v>
          </cell>
          <cell r="AR28">
            <v>4.4897540672024876</v>
          </cell>
          <cell r="AS28">
            <v>7.6667329164274074</v>
          </cell>
          <cell r="AT28">
            <v>0.80564827037950104</v>
          </cell>
          <cell r="AU28">
            <v>0.91816264701982087</v>
          </cell>
          <cell r="AV28">
            <v>7.2278527823431746</v>
          </cell>
          <cell r="AW28">
            <v>1149.5403158632919</v>
          </cell>
          <cell r="AX28">
            <v>0.1075574247640555</v>
          </cell>
          <cell r="AY28">
            <v>150.4994376613574</v>
          </cell>
          <cell r="AZ28" t="str">
            <v>00°00'00''</v>
          </cell>
          <cell r="BA28">
            <v>1000</v>
          </cell>
          <cell r="BB28">
            <v>1E-3</v>
          </cell>
          <cell r="BC28">
            <v>0.151</v>
          </cell>
          <cell r="BD28">
            <v>5.8000000000000003E-2</v>
          </cell>
          <cell r="BE28">
            <v>0.21</v>
          </cell>
          <cell r="BF28">
            <v>0.20899999999999999</v>
          </cell>
          <cell r="BG28">
            <v>0</v>
          </cell>
          <cell r="BH28">
            <v>0</v>
          </cell>
          <cell r="BI28">
            <v>0</v>
          </cell>
          <cell r="BJ28">
            <v>0</v>
          </cell>
          <cell r="BK28">
            <v>0</v>
          </cell>
          <cell r="BL28">
            <v>0</v>
          </cell>
          <cell r="BM28">
            <v>0</v>
          </cell>
          <cell r="BN28">
            <v>0.21</v>
          </cell>
          <cell r="BO28">
            <v>682.27300000000025</v>
          </cell>
          <cell r="BP28">
            <v>681.51300000000026</v>
          </cell>
          <cell r="BQ28">
            <v>682.7230000000003</v>
          </cell>
          <cell r="BR28">
            <v>681.96300000000031</v>
          </cell>
          <cell r="BS28">
            <v>684.62300000000005</v>
          </cell>
          <cell r="BT28">
            <v>683.44299999999998</v>
          </cell>
          <cell r="BU28">
            <v>0</v>
          </cell>
          <cell r="BV28">
            <v>1.8999999999997499</v>
          </cell>
          <cell r="BW28">
            <v>1.4799999999996771</v>
          </cell>
          <cell r="BX28">
            <v>2.3499999999997501</v>
          </cell>
          <cell r="BY28">
            <v>450</v>
          </cell>
          <cell r="BZ28">
            <v>0.96250000000000002</v>
          </cell>
          <cell r="CA28">
            <v>0.5625</v>
          </cell>
          <cell r="CB28">
            <v>1.6899999999997135</v>
          </cell>
          <cell r="CC28">
            <v>1.4564712123942514</v>
          </cell>
          <cell r="CD28">
            <v>2833.4964716249356</v>
          </cell>
          <cell r="CE28">
            <v>8.5834483443120613E-2</v>
          </cell>
          <cell r="CF28">
            <v>708.13448840574506</v>
          </cell>
          <cell r="CG28">
            <v>3541.6309600306804</v>
          </cell>
          <cell r="CH28">
            <v>1.5</v>
          </cell>
          <cell r="CI28">
            <v>4487</v>
          </cell>
          <cell r="CJ28">
            <v>1.1839639937700068</v>
          </cell>
          <cell r="CK28">
            <v>1.5</v>
          </cell>
          <cell r="CL28">
            <v>2</v>
          </cell>
          <cell r="CM28">
            <v>2</v>
          </cell>
        </row>
        <row r="29">
          <cell r="A29">
            <v>18</v>
          </cell>
          <cell r="B29" t="str">
            <v>C17</v>
          </cell>
          <cell r="C29" t="str">
            <v>C18</v>
          </cell>
          <cell r="D29">
            <v>0.09</v>
          </cell>
          <cell r="F29">
            <v>0.44000000000000006</v>
          </cell>
          <cell r="G29">
            <v>5</v>
          </cell>
          <cell r="J29">
            <v>0</v>
          </cell>
          <cell r="K29">
            <v>0</v>
          </cell>
          <cell r="L29">
            <v>4.6541116427098697</v>
          </cell>
          <cell r="M29">
            <v>4.6541116427098697</v>
          </cell>
          <cell r="N29">
            <v>437.8905648792479</v>
          </cell>
          <cell r="O29">
            <v>0.6266236233907243</v>
          </cell>
          <cell r="P29">
            <v>120.73273186182799</v>
          </cell>
          <cell r="Q29">
            <v>0.09</v>
          </cell>
          <cell r="S29">
            <v>12.92</v>
          </cell>
          <cell r="T29">
            <v>98</v>
          </cell>
          <cell r="U29">
            <v>1952</v>
          </cell>
          <cell r="V29">
            <v>0.68799999999999994</v>
          </cell>
          <cell r="X29">
            <v>0</v>
          </cell>
          <cell r="Y29">
            <v>0</v>
          </cell>
          <cell r="AA29">
            <v>0</v>
          </cell>
          <cell r="AB29">
            <v>0</v>
          </cell>
          <cell r="AC29">
            <v>0.58479999999999999</v>
          </cell>
          <cell r="AD29">
            <v>7.5556159999999997</v>
          </cell>
          <cell r="AE29">
            <v>24.104294214297553</v>
          </cell>
          <cell r="AF29">
            <v>24.104294214297553</v>
          </cell>
          <cell r="AG29">
            <v>25.396294214297555</v>
          </cell>
          <cell r="AH29">
            <v>146.12902607612554</v>
          </cell>
          <cell r="AI29">
            <v>64.47</v>
          </cell>
          <cell r="AJ29">
            <v>0.38</v>
          </cell>
          <cell r="AK29">
            <v>18</v>
          </cell>
          <cell r="AL29">
            <v>0.45</v>
          </cell>
          <cell r="AM29">
            <v>1.4E-2</v>
          </cell>
          <cell r="AN29">
            <v>0.36901016235351564</v>
          </cell>
          <cell r="AO29">
            <v>0.26806640625</v>
          </cell>
          <cell r="AP29">
            <v>0.8200225830078125</v>
          </cell>
          <cell r="AQ29">
            <v>1.0469238242441505</v>
          </cell>
          <cell r="AR29">
            <v>0.52562657530616341</v>
          </cell>
          <cell r="AS29">
            <v>0.41680087223403262</v>
          </cell>
          <cell r="AT29">
            <v>5.5863888571355602E-2</v>
          </cell>
          <cell r="AU29">
            <v>0.42487405092487124</v>
          </cell>
          <cell r="AV29">
            <v>1.0278688540258512</v>
          </cell>
          <cell r="AW29">
            <v>163.47547780848203</v>
          </cell>
          <cell r="AX29">
            <v>0.89388957925127743</v>
          </cell>
          <cell r="AY29">
            <v>208.24170826422633</v>
          </cell>
          <cell r="AZ29" t="str">
            <v>57°44'32''</v>
          </cell>
          <cell r="BA29">
            <v>2.4182077430262381</v>
          </cell>
          <cell r="BB29">
            <v>1E-3</v>
          </cell>
          <cell r="BC29">
            <v>0.15</v>
          </cell>
          <cell r="BD29">
            <v>6.4000000000000001E-2</v>
          </cell>
          <cell r="BE29">
            <v>0.215</v>
          </cell>
          <cell r="BF29">
            <v>0.215</v>
          </cell>
          <cell r="BG29">
            <v>0.34315939100466136</v>
          </cell>
          <cell r="BH29">
            <v>2.6666666666666665</v>
          </cell>
          <cell r="BI29">
            <v>1.2</v>
          </cell>
          <cell r="BJ29">
            <v>4.2089160445659177E-2</v>
          </cell>
          <cell r="BK29">
            <v>0.31015556669565919</v>
          </cell>
          <cell r="BL29">
            <v>1.5244101460617611E-2</v>
          </cell>
          <cell r="BM29">
            <v>0.39047960178753216</v>
          </cell>
          <cell r="BN29">
            <v>0.28000000000000003</v>
          </cell>
          <cell r="BO29">
            <v>681.38300000000027</v>
          </cell>
          <cell r="BP29">
            <v>681.14300000000026</v>
          </cell>
          <cell r="BQ29">
            <v>681.83300000000031</v>
          </cell>
          <cell r="BR29">
            <v>681.5930000000003</v>
          </cell>
          <cell r="BS29">
            <v>683.44299999999998</v>
          </cell>
          <cell r="BT29">
            <v>684.57300000000009</v>
          </cell>
          <cell r="BU29">
            <v>0</v>
          </cell>
          <cell r="BV29">
            <v>1.6099999999996726</v>
          </cell>
          <cell r="BW29">
            <v>2.9799999999997908</v>
          </cell>
          <cell r="BX29">
            <v>2.0599999999996728</v>
          </cell>
          <cell r="BY29">
            <v>450</v>
          </cell>
          <cell r="BZ29">
            <v>0.96250000000000002</v>
          </cell>
          <cell r="CA29">
            <v>0.5625</v>
          </cell>
          <cell r="CB29">
            <v>2.2949999999997317</v>
          </cell>
          <cell r="CC29">
            <v>1.8554138980513093</v>
          </cell>
          <cell r="CD29">
            <v>3609.6207661323515</v>
          </cell>
          <cell r="CE29">
            <v>4.8474597514741369E-2</v>
          </cell>
          <cell r="CF29">
            <v>399.9154294966163</v>
          </cell>
          <cell r="CG29">
            <v>4009.536195628968</v>
          </cell>
          <cell r="CH29">
            <v>1.5</v>
          </cell>
          <cell r="CI29">
            <v>4487</v>
          </cell>
          <cell r="CJ29">
            <v>1.3403842864817144</v>
          </cell>
          <cell r="CK29">
            <v>1.5</v>
          </cell>
          <cell r="CL29">
            <v>2</v>
          </cell>
          <cell r="CM29">
            <v>2</v>
          </cell>
        </row>
        <row r="30">
          <cell r="A30">
            <v>19</v>
          </cell>
          <cell r="B30" t="str">
            <v>C18</v>
          </cell>
          <cell r="C30" t="str">
            <v>C19</v>
          </cell>
          <cell r="D30">
            <v>0.04</v>
          </cell>
          <cell r="E30">
            <v>2.5499999999999998</v>
          </cell>
          <cell r="F30">
            <v>3.03</v>
          </cell>
          <cell r="G30">
            <v>5</v>
          </cell>
          <cell r="J30">
            <v>0</v>
          </cell>
          <cell r="K30">
            <v>1.0409620105724</v>
          </cell>
          <cell r="L30">
            <v>5.6950736532822699</v>
          </cell>
          <cell r="M30">
            <v>5.6950736532822699</v>
          </cell>
          <cell r="N30">
            <v>418.73477282316048</v>
          </cell>
          <cell r="O30">
            <v>0.64050518134715029</v>
          </cell>
          <cell r="P30">
            <v>812.65142855847216</v>
          </cell>
          <cell r="Q30">
            <v>0.04</v>
          </cell>
          <cell r="R30">
            <v>2.5499999999999998</v>
          </cell>
          <cell r="S30">
            <v>15.51</v>
          </cell>
          <cell r="T30">
            <v>98</v>
          </cell>
          <cell r="U30">
            <v>2967</v>
          </cell>
          <cell r="V30">
            <v>0.68799999999999994</v>
          </cell>
          <cell r="X30">
            <v>0</v>
          </cell>
          <cell r="Y30">
            <v>0</v>
          </cell>
          <cell r="AA30">
            <v>0</v>
          </cell>
          <cell r="AB30">
            <v>0</v>
          </cell>
          <cell r="AC30">
            <v>0.58479999999999999</v>
          </cell>
          <cell r="AD30">
            <v>9.0702479999999994</v>
          </cell>
          <cell r="AE30">
            <v>28.551399527413498</v>
          </cell>
          <cell r="AF30">
            <v>28.551399527413498</v>
          </cell>
          <cell r="AG30">
            <v>30.102399527413496</v>
          </cell>
          <cell r="AH30">
            <v>842.75382808588563</v>
          </cell>
          <cell r="AI30">
            <v>19.3</v>
          </cell>
          <cell r="AJ30">
            <v>12.56</v>
          </cell>
          <cell r="AK30">
            <v>28</v>
          </cell>
          <cell r="AL30">
            <v>0.70000000000000007</v>
          </cell>
          <cell r="AM30">
            <v>1.2999999999999999E-2</v>
          </cell>
          <cell r="AN30">
            <v>0.27372342944145206</v>
          </cell>
          <cell r="AO30">
            <v>0.57541503906250013</v>
          </cell>
          <cell r="AP30">
            <v>0.39103347063064575</v>
          </cell>
          <cell r="AQ30">
            <v>6.0432101652517645</v>
          </cell>
          <cell r="AR30">
            <v>4.2668532950937799</v>
          </cell>
          <cell r="AS30">
            <v>11.682602929841305</v>
          </cell>
          <cell r="AT30">
            <v>1.8613857849848245</v>
          </cell>
          <cell r="AU30">
            <v>2.1351092144262767</v>
          </cell>
          <cell r="AV30">
            <v>8.5437610854409787</v>
          </cell>
          <cell r="AW30">
            <v>3288.0245898558483</v>
          </cell>
          <cell r="AX30">
            <v>0.25631007465270605</v>
          </cell>
          <cell r="AY30">
            <v>114.73554446443033</v>
          </cell>
          <cell r="AZ30" t="str">
            <v>93°30'22''</v>
          </cell>
          <cell r="BA30">
            <v>1.0077907318737453</v>
          </cell>
          <cell r="BB30">
            <v>1.71</v>
          </cell>
          <cell r="BC30">
            <v>0.18099999999999999</v>
          </cell>
          <cell r="BD30">
            <v>0.25600000000000001</v>
          </cell>
          <cell r="BE30">
            <v>2.1470000000000002</v>
          </cell>
          <cell r="BF30">
            <v>2.1470000000000002</v>
          </cell>
          <cell r="BG30">
            <v>0.65576210616210429</v>
          </cell>
          <cell r="BH30">
            <v>2.1428571428571428</v>
          </cell>
          <cell r="BI30">
            <v>1.2</v>
          </cell>
          <cell r="BJ30">
            <v>0</v>
          </cell>
          <cell r="BK30">
            <v>0</v>
          </cell>
          <cell r="BL30">
            <v>0</v>
          </cell>
          <cell r="BM30">
            <v>1.2779304091405184</v>
          </cell>
          <cell r="BN30">
            <v>0.91</v>
          </cell>
          <cell r="BO30">
            <v>680.29300000000023</v>
          </cell>
          <cell r="BP30">
            <v>677.87300000000027</v>
          </cell>
          <cell r="BQ30">
            <v>680.99300000000028</v>
          </cell>
          <cell r="BR30">
            <v>678.57300000000032</v>
          </cell>
          <cell r="BS30">
            <v>684.57300000000009</v>
          </cell>
          <cell r="BT30">
            <v>679.55300000000011</v>
          </cell>
          <cell r="BU30">
            <v>0</v>
          </cell>
          <cell r="BV30">
            <v>3.5799999999998136</v>
          </cell>
          <cell r="BW30">
            <v>0.97999999999979082</v>
          </cell>
          <cell r="BX30">
            <v>4.2799999999998137</v>
          </cell>
          <cell r="BY30">
            <v>700</v>
          </cell>
          <cell r="BZ30">
            <v>1.2749999999999999</v>
          </cell>
          <cell r="CA30">
            <v>0.875</v>
          </cell>
          <cell r="CB30">
            <v>2.2799999999998022</v>
          </cell>
          <cell r="CC30">
            <v>1.478405219135404</v>
          </cell>
          <cell r="CD30">
            <v>5046.9982171496813</v>
          </cell>
          <cell r="CE30">
            <v>7.5050793024618923E-2</v>
          </cell>
          <cell r="CF30">
            <v>619.16904245310616</v>
          </cell>
          <cell r="CG30">
            <v>5666.1672596027875</v>
          </cell>
          <cell r="CH30">
            <v>1.25</v>
          </cell>
          <cell r="CI30">
            <v>3416</v>
          </cell>
          <cell r="CJ30">
            <v>2.0733925862129636</v>
          </cell>
          <cell r="CK30">
            <v>2.2000000000000002</v>
          </cell>
          <cell r="CL30">
            <v>2</v>
          </cell>
          <cell r="CM30">
            <v>3</v>
          </cell>
        </row>
        <row r="31">
          <cell r="A31">
            <v>20</v>
          </cell>
          <cell r="B31" t="str">
            <v>C19</v>
          </cell>
          <cell r="C31" t="str">
            <v>C20</v>
          </cell>
          <cell r="D31">
            <v>0.06</v>
          </cell>
          <cell r="F31">
            <v>3.09</v>
          </cell>
          <cell r="G31">
            <v>5</v>
          </cell>
          <cell r="J31">
            <v>0</v>
          </cell>
          <cell r="K31">
            <v>0.1114086862725861</v>
          </cell>
          <cell r="L31">
            <v>5.8064823395548562</v>
          </cell>
          <cell r="M31">
            <v>5.8064823395548562</v>
          </cell>
          <cell r="N31">
            <v>416.77659245846382</v>
          </cell>
          <cell r="O31">
            <v>0.63959865053513276</v>
          </cell>
          <cell r="P31">
            <v>823.70051548318918</v>
          </cell>
          <cell r="Q31">
            <v>0.06</v>
          </cell>
          <cell r="S31">
            <v>15.57</v>
          </cell>
          <cell r="T31">
            <v>98</v>
          </cell>
          <cell r="U31">
            <v>2991</v>
          </cell>
          <cell r="V31">
            <v>0.68799999999999994</v>
          </cell>
          <cell r="X31">
            <v>0</v>
          </cell>
          <cell r="Y31">
            <v>0</v>
          </cell>
          <cell r="AA31">
            <v>0</v>
          </cell>
          <cell r="AB31">
            <v>0</v>
          </cell>
          <cell r="AC31">
            <v>0.58479999999999999</v>
          </cell>
          <cell r="AD31">
            <v>9.1053359999999994</v>
          </cell>
          <cell r="AE31">
            <v>28.653739317893354</v>
          </cell>
          <cell r="AF31">
            <v>28.653739317893354</v>
          </cell>
          <cell r="AG31">
            <v>30.210739317893353</v>
          </cell>
          <cell r="AH31">
            <v>853.91125480108258</v>
          </cell>
          <cell r="AI31">
            <v>21.49</v>
          </cell>
          <cell r="AJ31">
            <v>19.920000000000002</v>
          </cell>
          <cell r="AK31">
            <v>28</v>
          </cell>
          <cell r="AL31">
            <v>0.70000000000000007</v>
          </cell>
          <cell r="AM31">
            <v>1.2999999999999999E-2</v>
          </cell>
          <cell r="AN31">
            <v>0.24419292211532592</v>
          </cell>
          <cell r="AO31">
            <v>0.57866210937500018</v>
          </cell>
          <cell r="AP31">
            <v>0.3488470315933227</v>
          </cell>
          <cell r="AQ31">
            <v>7.1455995945685054</v>
          </cell>
          <cell r="AR31">
            <v>5.3862416836514919</v>
          </cell>
          <cell r="AS31">
            <v>16.817122932812747</v>
          </cell>
          <cell r="AT31">
            <v>2.602425767884688</v>
          </cell>
          <cell r="AU31">
            <v>2.8466186900000139</v>
          </cell>
          <cell r="AV31">
            <v>10.75966977857024</v>
          </cell>
          <cell r="AW31">
            <v>4140.806192597528</v>
          </cell>
          <cell r="AX31">
            <v>0.20621859973248929</v>
          </cell>
          <cell r="AY31">
            <v>114.73715898942989</v>
          </cell>
          <cell r="AZ31" t="str">
            <v>00°00'00''</v>
          </cell>
          <cell r="BA31">
            <v>1000</v>
          </cell>
          <cell r="BB31">
            <v>0.71199999999999997</v>
          </cell>
          <cell r="BC31">
            <v>7.3999999999999996E-2</v>
          </cell>
          <cell r="BD31">
            <v>0.111</v>
          </cell>
          <cell r="BE31">
            <v>0.89699999999999991</v>
          </cell>
          <cell r="BF31">
            <v>0.89699999999999991</v>
          </cell>
          <cell r="BG31">
            <v>0</v>
          </cell>
          <cell r="BH31">
            <v>0</v>
          </cell>
          <cell r="BI31">
            <v>0</v>
          </cell>
          <cell r="BJ31">
            <v>0</v>
          </cell>
          <cell r="BK31">
            <v>0</v>
          </cell>
          <cell r="BL31">
            <v>0</v>
          </cell>
          <cell r="BM31">
            <v>0</v>
          </cell>
          <cell r="BN31">
            <v>0.9</v>
          </cell>
          <cell r="BO31">
            <v>676.98300000000029</v>
          </cell>
          <cell r="BP31">
            <v>672.70300000000032</v>
          </cell>
          <cell r="BQ31">
            <v>677.68300000000033</v>
          </cell>
          <cell r="BR31">
            <v>673.40300000000036</v>
          </cell>
          <cell r="BS31">
            <v>679.55300000000011</v>
          </cell>
          <cell r="BT31">
            <v>674.35300000000007</v>
          </cell>
          <cell r="BU31">
            <v>0</v>
          </cell>
          <cell r="BV31">
            <v>1.8699999999997772</v>
          </cell>
          <cell r="BW31">
            <v>0.94999999999970441</v>
          </cell>
          <cell r="BX31">
            <v>2.5699999999997774</v>
          </cell>
          <cell r="BY31">
            <v>700</v>
          </cell>
          <cell r="BZ31">
            <v>1.2749999999999999</v>
          </cell>
          <cell r="CA31">
            <v>0.875</v>
          </cell>
          <cell r="CB31">
            <v>1.4099999999997408</v>
          </cell>
          <cell r="CC31">
            <v>0.98163236546473365</v>
          </cell>
          <cell r="CD31">
            <v>3351.1088396280757</v>
          </cell>
          <cell r="CE31">
            <v>0.17724447485870864</v>
          </cell>
          <cell r="CF31">
            <v>1462.2669175843464</v>
          </cell>
          <cell r="CG31">
            <v>4813.3757572124223</v>
          </cell>
          <cell r="CH31">
            <v>1.25</v>
          </cell>
          <cell r="CI31">
            <v>3416</v>
          </cell>
          <cell r="CJ31">
            <v>1.7613348057715246</v>
          </cell>
          <cell r="CK31">
            <v>1.9</v>
          </cell>
          <cell r="CL31">
            <v>2</v>
          </cell>
          <cell r="CM31">
            <v>3</v>
          </cell>
        </row>
        <row r="32">
          <cell r="A32">
            <v>21</v>
          </cell>
          <cell r="B32" t="str">
            <v>C20</v>
          </cell>
          <cell r="C32" t="str">
            <v>A21</v>
          </cell>
          <cell r="F32">
            <v>3.09</v>
          </cell>
          <cell r="G32">
            <v>5</v>
          </cell>
          <cell r="J32">
            <v>0</v>
          </cell>
          <cell r="K32">
            <v>3.8589780837585699E-2</v>
          </cell>
          <cell r="L32">
            <v>5.8450721203924418</v>
          </cell>
          <cell r="M32">
            <v>5.8450721203924418</v>
          </cell>
          <cell r="N32">
            <v>416.1022764375839</v>
          </cell>
          <cell r="O32">
            <v>0.63457776427703505</v>
          </cell>
          <cell r="P32">
            <v>815.91218958335151</v>
          </cell>
          <cell r="S32">
            <v>15.57</v>
          </cell>
          <cell r="T32">
            <v>98</v>
          </cell>
          <cell r="U32">
            <v>2991</v>
          </cell>
          <cell r="V32">
            <v>0.68799999999999994</v>
          </cell>
          <cell r="X32">
            <v>0</v>
          </cell>
          <cell r="Y32">
            <v>0</v>
          </cell>
          <cell r="AA32">
            <v>0</v>
          </cell>
          <cell r="AB32">
            <v>0</v>
          </cell>
          <cell r="AC32">
            <v>0.58479999999999999</v>
          </cell>
          <cell r="AD32">
            <v>9.1053359999999994</v>
          </cell>
          <cell r="AE32">
            <v>28.653739317893354</v>
          </cell>
          <cell r="AF32">
            <v>28.653739317893354</v>
          </cell>
          <cell r="AG32">
            <v>30.210739317893353</v>
          </cell>
          <cell r="AH32">
            <v>846.1229289012449</v>
          </cell>
          <cell r="AI32">
            <v>16.46</v>
          </cell>
          <cell r="AJ32">
            <v>5.71</v>
          </cell>
          <cell r="AK32">
            <v>24</v>
          </cell>
          <cell r="AL32">
            <v>0.60000000000000009</v>
          </cell>
          <cell r="AM32">
            <v>1.2999999999999999E-2</v>
          </cell>
          <cell r="AN32">
            <v>0.36759567260742199</v>
          </cell>
          <cell r="AO32">
            <v>0.56345214843750013</v>
          </cell>
          <cell r="AP32">
            <v>0.61265945434570324</v>
          </cell>
          <cell r="AQ32">
            <v>4.659697786559974</v>
          </cell>
          <cell r="AR32">
            <v>2.6670380059460763</v>
          </cell>
          <cell r="AS32">
            <v>6.6460351725848561</v>
          </cell>
          <cell r="AT32">
            <v>1.1066658237549398</v>
          </cell>
          <cell r="AU32">
            <v>1.4742614963623617</v>
          </cell>
          <cell r="AV32">
            <v>5.1980581877270664</v>
          </cell>
          <cell r="AW32">
            <v>1469.7163273946069</v>
          </cell>
          <cell r="AX32">
            <v>0.57570492559008479</v>
          </cell>
          <cell r="AY32">
            <v>99.698075365859424</v>
          </cell>
          <cell r="AZ32" t="str">
            <v>15°02'21''</v>
          </cell>
          <cell r="BA32">
            <v>9.4697332935740395</v>
          </cell>
          <cell r="BB32">
            <v>1E-3</v>
          </cell>
          <cell r="BC32">
            <v>0.29899999999999999</v>
          </cell>
          <cell r="BD32">
            <v>0.35499999999999998</v>
          </cell>
          <cell r="BE32">
            <v>0.65500000000000003</v>
          </cell>
          <cell r="BF32">
            <v>0.65399999999999991</v>
          </cell>
          <cell r="BG32">
            <v>0</v>
          </cell>
          <cell r="BH32">
            <v>0</v>
          </cell>
          <cell r="BI32">
            <v>0</v>
          </cell>
          <cell r="BJ32">
            <v>0</v>
          </cell>
          <cell r="BK32">
            <v>0</v>
          </cell>
          <cell r="BL32">
            <v>0</v>
          </cell>
          <cell r="BM32">
            <v>0</v>
          </cell>
          <cell r="BN32">
            <v>0.1</v>
          </cell>
          <cell r="BO32">
            <v>671.11300000000028</v>
          </cell>
          <cell r="BP32">
            <v>670.17300000000023</v>
          </cell>
          <cell r="BQ32">
            <v>671.71300000000031</v>
          </cell>
          <cell r="BR32">
            <v>670.77300000000025</v>
          </cell>
          <cell r="BS32">
            <v>674.35300000000007</v>
          </cell>
          <cell r="BT32">
            <v>672.02300000000014</v>
          </cell>
          <cell r="BU32">
            <v>1.5900000000000318</v>
          </cell>
          <cell r="BV32">
            <v>2.639999999999759</v>
          </cell>
          <cell r="BW32">
            <v>1.2499999999998863</v>
          </cell>
          <cell r="BX32">
            <v>3.2399999999997591</v>
          </cell>
          <cell r="BY32">
            <v>600</v>
          </cell>
          <cell r="BZ32">
            <v>1.1499999999999999</v>
          </cell>
          <cell r="CA32">
            <v>0.75</v>
          </cell>
          <cell r="CB32">
            <v>1.9449999999998226</v>
          </cell>
          <cell r="CC32">
            <v>1.412298630530689</v>
          </cell>
          <cell r="CD32">
            <v>3922.3063716413558</v>
          </cell>
          <cell r="CE32">
            <v>8.7159735983932562E-2</v>
          </cell>
          <cell r="CF32">
            <v>719.06782186744363</v>
          </cell>
          <cell r="CG32">
            <v>4641.3741935087992</v>
          </cell>
          <cell r="CH32">
            <v>1.25</v>
          </cell>
          <cell r="CI32">
            <v>2928</v>
          </cell>
          <cell r="CJ32">
            <v>1.9814609774200818</v>
          </cell>
          <cell r="CK32">
            <v>2.2000000000000002</v>
          </cell>
          <cell r="CL32">
            <v>2</v>
          </cell>
          <cell r="CM32">
            <v>3</v>
          </cell>
        </row>
        <row r="33">
          <cell r="A33">
            <v>22</v>
          </cell>
          <cell r="B33" t="str">
            <v>A21</v>
          </cell>
          <cell r="C33" t="str">
            <v>C725</v>
          </cell>
          <cell r="E33">
            <v>-3</v>
          </cell>
          <cell r="F33">
            <v>8.9999999999999858E-2</v>
          </cell>
          <cell r="G33">
            <v>5</v>
          </cell>
          <cell r="J33">
            <v>0</v>
          </cell>
          <cell r="K33">
            <v>0.48517237035901284</v>
          </cell>
          <cell r="L33">
            <v>6.330244490751455</v>
          </cell>
          <cell r="M33">
            <v>6.330244490751455</v>
          </cell>
          <cell r="N33">
            <v>407.79409737979614</v>
          </cell>
          <cell r="O33">
            <v>0.62647629310344866</v>
          </cell>
          <cell r="P33">
            <v>22.992600102836498</v>
          </cell>
          <cell r="S33">
            <v>15.57</v>
          </cell>
          <cell r="T33">
            <v>98</v>
          </cell>
          <cell r="U33">
            <v>2991</v>
          </cell>
          <cell r="V33">
            <v>0.68799999999999994</v>
          </cell>
          <cell r="X33">
            <v>0</v>
          </cell>
          <cell r="Y33">
            <v>0</v>
          </cell>
          <cell r="AA33">
            <v>0</v>
          </cell>
          <cell r="AB33">
            <v>0</v>
          </cell>
          <cell r="AC33">
            <v>0.58479999999999999</v>
          </cell>
          <cell r="AD33">
            <v>9.1053359999999994</v>
          </cell>
          <cell r="AE33">
            <v>28.653739317893354</v>
          </cell>
          <cell r="AF33">
            <v>28.653739317893354</v>
          </cell>
          <cell r="AG33">
            <v>30.210739317893353</v>
          </cell>
          <cell r="AH33">
            <v>53.203339420729847</v>
          </cell>
          <cell r="AI33">
            <v>18.559999999999999</v>
          </cell>
          <cell r="AJ33">
            <v>0.5</v>
          </cell>
          <cell r="AK33">
            <v>12</v>
          </cell>
          <cell r="AL33">
            <v>0.30000000000000004</v>
          </cell>
          <cell r="AM33">
            <v>1.4E-2</v>
          </cell>
          <cell r="AN33">
            <v>0.23405742645263677</v>
          </cell>
          <cell r="AO33">
            <v>0.17929687500000002</v>
          </cell>
          <cell r="AP33">
            <v>0.78019142150878917</v>
          </cell>
          <cell r="AQ33">
            <v>0.89916319209920159</v>
          </cell>
          <cell r="AR33">
            <v>0.58778155347259819</v>
          </cell>
          <cell r="AS33">
            <v>0.35221054419674536</v>
          </cell>
          <cell r="AT33">
            <v>4.1207667993171541E-2</v>
          </cell>
          <cell r="AU33">
            <v>0.27526509444580832</v>
          </cell>
          <cell r="AV33">
            <v>0.89978083297385381</v>
          </cell>
          <cell r="AW33">
            <v>63.601759231010206</v>
          </cell>
          <cell r="AX33">
            <v>0.83650735551965016</v>
          </cell>
          <cell r="AY33">
            <v>119.92178337811953</v>
          </cell>
          <cell r="AZ33" t="str">
            <v>20°13'25''</v>
          </cell>
          <cell r="BA33">
            <v>11.214496684338839</v>
          </cell>
          <cell r="BB33">
            <v>1E-3</v>
          </cell>
          <cell r="BC33">
            <v>0.21299999999999999</v>
          </cell>
          <cell r="BD33">
            <v>0.02</v>
          </cell>
          <cell r="BE33">
            <v>0.23399999999999999</v>
          </cell>
          <cell r="BF33">
            <v>0.23399999999999999</v>
          </cell>
          <cell r="BG33">
            <v>0.34429160941380316</v>
          </cell>
          <cell r="BH33">
            <v>3.9999999999999991</v>
          </cell>
          <cell r="BI33">
            <v>1.2</v>
          </cell>
          <cell r="BJ33">
            <v>3.2357977204485085E-2</v>
          </cell>
          <cell r="BK33">
            <v>0.2116548522044851</v>
          </cell>
          <cell r="BL33">
            <v>1.0252508574409323E-2</v>
          </cell>
          <cell r="BM33">
            <v>0.26628883293467331</v>
          </cell>
          <cell r="BN33">
            <v>-0.1</v>
          </cell>
          <cell r="BO33">
            <v>670.14300000000026</v>
          </cell>
          <cell r="BP33">
            <v>670.05300000000022</v>
          </cell>
          <cell r="BQ33">
            <v>670.44300000000021</v>
          </cell>
          <cell r="BR33">
            <v>670.35300000000018</v>
          </cell>
          <cell r="BS33">
            <v>672.02300000000014</v>
          </cell>
          <cell r="BT33">
            <v>672.40300000000002</v>
          </cell>
          <cell r="BU33">
            <v>0</v>
          </cell>
          <cell r="BV33">
            <v>1.5799999999999272</v>
          </cell>
          <cell r="BW33">
            <v>2.0499999999998408</v>
          </cell>
          <cell r="BX33">
            <v>1.8799999999999273</v>
          </cell>
          <cell r="BY33">
            <v>300</v>
          </cell>
          <cell r="BZ33">
            <v>0.77500000000000002</v>
          </cell>
          <cell r="CA33">
            <v>0.375</v>
          </cell>
          <cell r="CB33">
            <v>1.814999999999884</v>
          </cell>
          <cell r="CC33">
            <v>1.8301559529052325</v>
          </cell>
          <cell r="CD33">
            <v>2308.3985803487813</v>
          </cell>
          <cell r="CE33">
            <v>5.0728678463819565E-2</v>
          </cell>
          <cell r="CF33">
            <v>418.51159732651143</v>
          </cell>
          <cell r="CG33">
            <v>2726.9101776752927</v>
          </cell>
          <cell r="CH33">
            <v>1.5</v>
          </cell>
          <cell r="CI33">
            <v>3365</v>
          </cell>
          <cell r="CJ33">
            <v>1.215561743391661</v>
          </cell>
          <cell r="CK33">
            <v>1.5</v>
          </cell>
          <cell r="CL33">
            <v>2</v>
          </cell>
          <cell r="CM33">
            <v>2</v>
          </cell>
        </row>
        <row r="34">
          <cell r="A34">
            <v>23</v>
          </cell>
          <cell r="F34">
            <v>0</v>
          </cell>
          <cell r="G34">
            <v>0</v>
          </cell>
          <cell r="J34">
            <v>0</v>
          </cell>
          <cell r="L34">
            <v>0</v>
          </cell>
          <cell r="M34">
            <v>0</v>
          </cell>
          <cell r="N34">
            <v>0</v>
          </cell>
          <cell r="O34">
            <v>0</v>
          </cell>
          <cell r="P34">
            <v>0</v>
          </cell>
          <cell r="S34">
            <v>0</v>
          </cell>
          <cell r="T34">
            <v>98</v>
          </cell>
          <cell r="U34">
            <v>0</v>
          </cell>
          <cell r="V34">
            <v>0.68799999999999994</v>
          </cell>
          <cell r="X34">
            <v>0</v>
          </cell>
          <cell r="Y34">
            <v>0</v>
          </cell>
          <cell r="AA34">
            <v>0</v>
          </cell>
          <cell r="AB34">
            <v>0</v>
          </cell>
          <cell r="AC34">
            <v>0</v>
          </cell>
          <cell r="AD34">
            <v>0</v>
          </cell>
          <cell r="AE34">
            <v>0</v>
          </cell>
          <cell r="AF34">
            <v>0</v>
          </cell>
          <cell r="AG34">
            <v>0</v>
          </cell>
          <cell r="AH34">
            <v>0</v>
          </cell>
          <cell r="AI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670.05300000000022</v>
          </cell>
          <cell r="BP34">
            <v>0</v>
          </cell>
          <cell r="BQ34">
            <v>670.05300000000022</v>
          </cell>
          <cell r="BR34">
            <v>0</v>
          </cell>
          <cell r="BS34">
            <v>0</v>
          </cell>
          <cell r="BT34">
            <v>0</v>
          </cell>
          <cell r="BU34">
            <v>0</v>
          </cell>
          <cell r="BV34">
            <v>0</v>
          </cell>
          <cell r="BW34">
            <v>0</v>
          </cell>
          <cell r="BX34">
            <v>0</v>
          </cell>
          <cell r="BY34">
            <v>0</v>
          </cell>
          <cell r="BZ34">
            <v>0.4</v>
          </cell>
          <cell r="CA34">
            <v>0</v>
          </cell>
          <cell r="CB34">
            <v>0</v>
          </cell>
          <cell r="CC34">
            <v>0</v>
          </cell>
          <cell r="CD34">
            <v>0</v>
          </cell>
          <cell r="CE34" t="e">
            <v>#VALUE!</v>
          </cell>
          <cell r="CF34" t="e">
            <v>#VALUE!</v>
          </cell>
          <cell r="CG34" t="e">
            <v>#VALUE!</v>
          </cell>
          <cell r="CH34">
            <v>1.5</v>
          </cell>
          <cell r="CI34" t="e">
            <v>#VALUE!</v>
          </cell>
          <cell r="CJ34" t="e">
            <v>#VALUE!</v>
          </cell>
          <cell r="CK34" t="e">
            <v>#VALUE!</v>
          </cell>
          <cell r="CL34">
            <v>2</v>
          </cell>
          <cell r="CM34">
            <v>2</v>
          </cell>
        </row>
        <row r="35">
          <cell r="A35">
            <v>24</v>
          </cell>
          <cell r="C35">
            <v>0</v>
          </cell>
          <cell r="F35">
            <v>0</v>
          </cell>
          <cell r="G35">
            <v>0</v>
          </cell>
          <cell r="J35">
            <v>0</v>
          </cell>
          <cell r="L35">
            <v>0</v>
          </cell>
          <cell r="M35">
            <v>0</v>
          </cell>
          <cell r="N35">
            <v>0</v>
          </cell>
          <cell r="O35">
            <v>0</v>
          </cell>
          <cell r="P35">
            <v>0</v>
          </cell>
          <cell r="S35">
            <v>0</v>
          </cell>
          <cell r="T35">
            <v>98</v>
          </cell>
          <cell r="U35">
            <v>0</v>
          </cell>
          <cell r="V35">
            <v>0.68799999999999994</v>
          </cell>
          <cell r="X35">
            <v>0</v>
          </cell>
          <cell r="Y35">
            <v>0</v>
          </cell>
          <cell r="AA35">
            <v>0</v>
          </cell>
          <cell r="AB35">
            <v>0</v>
          </cell>
          <cell r="AC35">
            <v>0</v>
          </cell>
          <cell r="AD35">
            <v>0</v>
          </cell>
          <cell r="AE35">
            <v>0</v>
          </cell>
          <cell r="AF35">
            <v>0</v>
          </cell>
          <cell r="AG35">
            <v>0</v>
          </cell>
          <cell r="AH35">
            <v>0</v>
          </cell>
          <cell r="AI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0.4</v>
          </cell>
          <cell r="CA35">
            <v>0</v>
          </cell>
          <cell r="CB35">
            <v>0</v>
          </cell>
          <cell r="CC35">
            <v>0</v>
          </cell>
          <cell r="CD35">
            <v>0</v>
          </cell>
          <cell r="CE35" t="e">
            <v>#VALUE!</v>
          </cell>
          <cell r="CF35" t="e">
            <v>#VALUE!</v>
          </cell>
          <cell r="CG35" t="e">
            <v>#VALUE!</v>
          </cell>
          <cell r="CH35">
            <v>1.5</v>
          </cell>
          <cell r="CI35" t="e">
            <v>#VALUE!</v>
          </cell>
          <cell r="CJ35" t="e">
            <v>#VALUE!</v>
          </cell>
          <cell r="CK35" t="e">
            <v>#VALUE!</v>
          </cell>
          <cell r="CL35">
            <v>2</v>
          </cell>
          <cell r="CM35">
            <v>2</v>
          </cell>
        </row>
        <row r="36">
          <cell r="A36">
            <v>25</v>
          </cell>
          <cell r="B36" t="str">
            <v>C65</v>
          </cell>
          <cell r="C36" t="str">
            <v>C02</v>
          </cell>
          <cell r="D36">
            <v>1.06</v>
          </cell>
          <cell r="F36">
            <v>1.06</v>
          </cell>
          <cell r="G36">
            <v>5</v>
          </cell>
          <cell r="H36">
            <v>36.799999999999997</v>
          </cell>
          <cell r="I36">
            <v>16</v>
          </cell>
          <cell r="J36">
            <v>43.478260869565219</v>
          </cell>
          <cell r="K36">
            <v>4.8647885230008001E-2</v>
          </cell>
          <cell r="L36">
            <v>1.9674559208888331</v>
          </cell>
          <cell r="M36">
            <v>3</v>
          </cell>
          <cell r="N36">
            <v>471.90281881227315</v>
          </cell>
          <cell r="O36">
            <v>0.63052939412117581</v>
          </cell>
          <cell r="P36">
            <v>315.40151433556429</v>
          </cell>
          <cell r="Q36">
            <v>1.06</v>
          </cell>
          <cell r="S36">
            <v>1.06</v>
          </cell>
          <cell r="T36">
            <v>98</v>
          </cell>
          <cell r="U36">
            <v>416</v>
          </cell>
          <cell r="V36">
            <v>0.68799999999999994</v>
          </cell>
          <cell r="X36">
            <v>0</v>
          </cell>
          <cell r="Y36">
            <v>0</v>
          </cell>
          <cell r="AA36">
            <v>0</v>
          </cell>
          <cell r="AB36">
            <v>0</v>
          </cell>
          <cell r="AC36">
            <v>0.58479999999999999</v>
          </cell>
          <cell r="AD36">
            <v>0.61988799999999999</v>
          </cell>
          <cell r="AE36">
            <v>2.3754089779960461</v>
          </cell>
          <cell r="AF36">
            <v>2.3754089779960461</v>
          </cell>
          <cell r="AG36">
            <v>2.481408977996046</v>
          </cell>
          <cell r="AH36">
            <v>317.88292331356035</v>
          </cell>
          <cell r="AI36">
            <v>16.670000000000002</v>
          </cell>
          <cell r="AJ36">
            <v>6.88</v>
          </cell>
          <cell r="AK36">
            <v>14</v>
          </cell>
          <cell r="AL36">
            <v>0.35000000000000003</v>
          </cell>
          <cell r="AM36">
            <v>1.4E-2</v>
          </cell>
          <cell r="AN36">
            <v>0.28684284687042244</v>
          </cell>
          <cell r="AO36">
            <v>0.34468078613281261</v>
          </cell>
          <cell r="AP36">
            <v>0.81955099105834972</v>
          </cell>
          <cell r="AQ36">
            <v>3.7667191182941138</v>
          </cell>
          <cell r="AR36">
            <v>2.1460192077338629</v>
          </cell>
          <cell r="AS36">
            <v>5.8668386919375335</v>
          </cell>
          <cell r="AT36">
            <v>0.72314846667290444</v>
          </cell>
          <cell r="AU36">
            <v>1.0099913135433269</v>
          </cell>
          <cell r="AV36">
            <v>3.6989388155534599</v>
          </cell>
          <cell r="AW36">
            <v>355.87961965126453</v>
          </cell>
          <cell r="AX36">
            <v>0.89323160349857034</v>
          </cell>
          <cell r="AY36">
            <v>114.16598646464206</v>
          </cell>
          <cell r="AZ36" t="b">
            <v>0</v>
          </cell>
          <cell r="BA36">
            <v>0</v>
          </cell>
          <cell r="BB36">
            <v>1E-3</v>
          </cell>
          <cell r="BC36">
            <v>0</v>
          </cell>
          <cell r="BD36">
            <v>0</v>
          </cell>
          <cell r="BE36">
            <v>1E-3</v>
          </cell>
          <cell r="BF36">
            <v>0</v>
          </cell>
          <cell r="BG36">
            <v>1.3992256904642315</v>
          </cell>
          <cell r="BH36">
            <v>3.4285714285714279</v>
          </cell>
          <cell r="BI36">
            <v>1.2</v>
          </cell>
          <cell r="BJ36">
            <v>0</v>
          </cell>
          <cell r="BK36">
            <v>0</v>
          </cell>
          <cell r="BL36">
            <v>0</v>
          </cell>
          <cell r="BM36">
            <v>1.8645732578563656</v>
          </cell>
          <cell r="BN36">
            <v>0</v>
          </cell>
          <cell r="BO36">
            <v>732.16300000000012</v>
          </cell>
          <cell r="BP36">
            <v>731.01300000000015</v>
          </cell>
          <cell r="BQ36">
            <v>732.51300000000015</v>
          </cell>
          <cell r="BR36">
            <v>731.36300000000017</v>
          </cell>
          <cell r="BS36">
            <v>733.76300000000015</v>
          </cell>
          <cell r="BT36">
            <v>732.75300000000016</v>
          </cell>
          <cell r="BU36" t="b">
            <v>0</v>
          </cell>
          <cell r="BV36">
            <v>1.25</v>
          </cell>
          <cell r="BW36">
            <v>1.3899999999999864</v>
          </cell>
          <cell r="BX36">
            <v>1.6</v>
          </cell>
          <cell r="BY36">
            <v>350</v>
          </cell>
          <cell r="BZ36">
            <v>0.83750000000000002</v>
          </cell>
          <cell r="CA36">
            <v>0.4375</v>
          </cell>
          <cell r="CB36">
            <v>1.3199999999999932</v>
          </cell>
          <cell r="CC36">
            <v>1.3318877741955721</v>
          </cell>
          <cell r="CD36">
            <v>1961.8082591506625</v>
          </cell>
          <cell r="CE36">
            <v>0.10512844739980842</v>
          </cell>
          <cell r="CF36">
            <v>867.3096910484195</v>
          </cell>
          <cell r="CG36">
            <v>2829.1179501990819</v>
          </cell>
          <cell r="CH36">
            <v>1.5</v>
          </cell>
          <cell r="CI36">
            <v>3671</v>
          </cell>
          <cell r="CJ36">
            <v>1.1560002520562853</v>
          </cell>
          <cell r="CK36">
            <v>1.5</v>
          </cell>
          <cell r="CL36">
            <v>2</v>
          </cell>
          <cell r="CM36">
            <v>2</v>
          </cell>
        </row>
        <row r="37">
          <cell r="A37">
            <v>26</v>
          </cell>
          <cell r="F37">
            <v>0</v>
          </cell>
          <cell r="G37">
            <v>0</v>
          </cell>
          <cell r="J37">
            <v>0</v>
          </cell>
          <cell r="L37">
            <v>0</v>
          </cell>
          <cell r="M37">
            <v>0</v>
          </cell>
          <cell r="N37">
            <v>0</v>
          </cell>
          <cell r="O37">
            <v>0</v>
          </cell>
          <cell r="P37">
            <v>0</v>
          </cell>
          <cell r="S37">
            <v>0</v>
          </cell>
          <cell r="X37">
            <v>0</v>
          </cell>
          <cell r="Y37">
            <v>0</v>
          </cell>
          <cell r="AA37">
            <v>0</v>
          </cell>
          <cell r="AB37">
            <v>0</v>
          </cell>
          <cell r="AC37">
            <v>0</v>
          </cell>
          <cell r="AD37">
            <v>0</v>
          </cell>
          <cell r="AE37">
            <v>0</v>
          </cell>
          <cell r="AF37">
            <v>0</v>
          </cell>
          <cell r="AG37">
            <v>0</v>
          </cell>
          <cell r="AH37">
            <v>0</v>
          </cell>
          <cell r="AI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731.01300000000015</v>
          </cell>
          <cell r="BP37">
            <v>0</v>
          </cell>
          <cell r="BQ37">
            <v>731.01300000000015</v>
          </cell>
          <cell r="BR37">
            <v>0</v>
          </cell>
          <cell r="BS37">
            <v>0</v>
          </cell>
          <cell r="BT37">
            <v>0</v>
          </cell>
          <cell r="BU37">
            <v>0</v>
          </cell>
          <cell r="BV37">
            <v>0</v>
          </cell>
          <cell r="BW37">
            <v>0</v>
          </cell>
          <cell r="BX37">
            <v>0</v>
          </cell>
          <cell r="BY37">
            <v>0</v>
          </cell>
          <cell r="BZ37">
            <v>0.4</v>
          </cell>
          <cell r="CA37">
            <v>0</v>
          </cell>
          <cell r="CB37">
            <v>0</v>
          </cell>
          <cell r="CC37">
            <v>0</v>
          </cell>
          <cell r="CD37">
            <v>0</v>
          </cell>
          <cell r="CE37" t="e">
            <v>#VALUE!</v>
          </cell>
          <cell r="CF37" t="e">
            <v>#VALUE!</v>
          </cell>
          <cell r="CG37" t="e">
            <v>#VALUE!</v>
          </cell>
          <cell r="CH37">
            <v>1.25</v>
          </cell>
          <cell r="CI37">
            <v>0</v>
          </cell>
          <cell r="CJ37" t="e">
            <v>#VALUE!</v>
          </cell>
          <cell r="CK37" t="e">
            <v>#VALUE!</v>
          </cell>
          <cell r="CL37">
            <v>3</v>
          </cell>
          <cell r="CM37">
            <v>3</v>
          </cell>
        </row>
        <row r="38">
          <cell r="A38">
            <v>27</v>
          </cell>
          <cell r="C38">
            <v>0</v>
          </cell>
          <cell r="F38">
            <v>0</v>
          </cell>
          <cell r="G38">
            <v>0</v>
          </cell>
          <cell r="J38">
            <v>0</v>
          </cell>
          <cell r="K38">
            <v>0</v>
          </cell>
          <cell r="L38">
            <v>0</v>
          </cell>
          <cell r="M38">
            <v>0</v>
          </cell>
          <cell r="N38">
            <v>0</v>
          </cell>
          <cell r="O38">
            <v>0</v>
          </cell>
          <cell r="P38">
            <v>0</v>
          </cell>
          <cell r="S38">
            <v>0</v>
          </cell>
          <cell r="U38">
            <v>0</v>
          </cell>
          <cell r="X38">
            <v>0</v>
          </cell>
          <cell r="Y38">
            <v>0</v>
          </cell>
          <cell r="AA38">
            <v>0</v>
          </cell>
          <cell r="AB38">
            <v>0</v>
          </cell>
          <cell r="AC38">
            <v>0</v>
          </cell>
          <cell r="AD38">
            <v>0</v>
          </cell>
          <cell r="AE38">
            <v>0</v>
          </cell>
          <cell r="AF38">
            <v>0</v>
          </cell>
          <cell r="AG38">
            <v>0</v>
          </cell>
          <cell r="AH38">
            <v>0</v>
          </cell>
          <cell r="AI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28</v>
          </cell>
          <cell r="B39" t="str">
            <v>C05</v>
          </cell>
          <cell r="C39" t="str">
            <v>C66</v>
          </cell>
          <cell r="D39">
            <v>0.08</v>
          </cell>
          <cell r="E39">
            <v>1.48</v>
          </cell>
          <cell r="F39">
            <v>1.56</v>
          </cell>
          <cell r="G39">
            <v>5</v>
          </cell>
          <cell r="J39">
            <v>0</v>
          </cell>
          <cell r="K39">
            <v>0</v>
          </cell>
          <cell r="L39">
            <v>3.72</v>
          </cell>
          <cell r="M39">
            <v>3.72</v>
          </cell>
          <cell r="N39">
            <v>456.51514969634218</v>
          </cell>
          <cell r="O39">
            <v>0.63097305389221547</v>
          </cell>
          <cell r="P39">
            <v>449.35606271706217</v>
          </cell>
          <cell r="Q39">
            <v>0.08</v>
          </cell>
          <cell r="R39">
            <v>1.46</v>
          </cell>
          <cell r="S39">
            <v>1.54</v>
          </cell>
          <cell r="U39">
            <v>0</v>
          </cell>
          <cell r="V39">
            <v>0.68799999999999994</v>
          </cell>
          <cell r="X39">
            <v>0</v>
          </cell>
          <cell r="Y39">
            <v>0</v>
          </cell>
          <cell r="AA39">
            <v>0</v>
          </cell>
          <cell r="AB39">
            <v>0</v>
          </cell>
          <cell r="AC39">
            <v>0.58479999999999999</v>
          </cell>
          <cell r="AD39">
            <v>0.90059199999999995</v>
          </cell>
          <cell r="AE39">
            <v>3.357862437011466</v>
          </cell>
          <cell r="AF39">
            <v>3.357862437011466</v>
          </cell>
          <cell r="AG39">
            <v>3.5118624370114659</v>
          </cell>
          <cell r="AH39">
            <v>452.86792515407365</v>
          </cell>
          <cell r="AI39">
            <v>41.75</v>
          </cell>
          <cell r="AJ39">
            <v>4.8600000000000003</v>
          </cell>
          <cell r="AK39">
            <v>18</v>
          </cell>
          <cell r="AL39">
            <v>0.45</v>
          </cell>
          <cell r="AM39">
            <v>1.4E-2</v>
          </cell>
          <cell r="AN39">
            <v>0.33266472816467291</v>
          </cell>
          <cell r="AO39">
            <v>0.430389404296875</v>
          </cell>
          <cell r="AP39">
            <v>0.73925495147705089</v>
          </cell>
          <cell r="AQ39">
            <v>3.5926959790713959</v>
          </cell>
          <cell r="AR39">
            <v>2.0291277788693174</v>
          </cell>
          <cell r="AS39">
            <v>4.9274661047989676</v>
          </cell>
          <cell r="AT39">
            <v>0.65787280316186414</v>
          </cell>
          <cell r="AU39">
            <v>0.99053753132653699</v>
          </cell>
          <cell r="AV39">
            <v>3.6759030011368368</v>
          </cell>
          <cell r="AW39">
            <v>584.62711184880811</v>
          </cell>
          <cell r="AX39">
            <v>0.77462696473644033</v>
          </cell>
          <cell r="AY39">
            <v>168.3950695955327</v>
          </cell>
          <cell r="AZ39" t="b">
            <v>0</v>
          </cell>
          <cell r="BA39">
            <v>0</v>
          </cell>
          <cell r="BB39">
            <v>1E-3</v>
          </cell>
          <cell r="BC39">
            <v>0</v>
          </cell>
          <cell r="BD39">
            <v>0</v>
          </cell>
          <cell r="BE39">
            <v>1E-3</v>
          </cell>
          <cell r="BF39">
            <v>0</v>
          </cell>
          <cell r="BG39">
            <v>1.0634840016004636</v>
          </cell>
          <cell r="BH39">
            <v>2.6666666666666665</v>
          </cell>
          <cell r="BI39">
            <v>1.2</v>
          </cell>
          <cell r="BJ39">
            <v>0</v>
          </cell>
          <cell r="BK39">
            <v>0</v>
          </cell>
          <cell r="BL39">
            <v>0</v>
          </cell>
          <cell r="BM39">
            <v>1.5445115658202628</v>
          </cell>
          <cell r="BN39">
            <v>0</v>
          </cell>
          <cell r="BO39">
            <v>711.08299999999986</v>
          </cell>
          <cell r="BP39">
            <v>709.05299999999988</v>
          </cell>
          <cell r="BQ39">
            <v>711.5329999999999</v>
          </cell>
          <cell r="BR39">
            <v>709.50299999999993</v>
          </cell>
          <cell r="BS39">
            <v>713.70299999999997</v>
          </cell>
          <cell r="BT39">
            <v>710.80300000000011</v>
          </cell>
          <cell r="BU39" t="b">
            <v>0</v>
          </cell>
          <cell r="BV39">
            <v>2.1700000000000728</v>
          </cell>
          <cell r="BW39">
            <v>1.3000000000001819</v>
          </cell>
          <cell r="BX39">
            <v>2.6200000000000729</v>
          </cell>
          <cell r="BY39">
            <v>450</v>
          </cell>
          <cell r="BZ39">
            <v>0.96250000000000002</v>
          </cell>
          <cell r="CA39">
            <v>0.5625</v>
          </cell>
          <cell r="CB39">
            <v>1.7350000000001273</v>
          </cell>
          <cell r="CC39">
            <v>1.4880807702715295</v>
          </cell>
          <cell r="CD39">
            <v>2894.9913847771545</v>
          </cell>
          <cell r="CE39">
            <v>8.1803329920048573E-2</v>
          </cell>
          <cell r="CF39">
            <v>674.87747184040074</v>
          </cell>
          <cell r="CG39">
            <v>3569.8688566175551</v>
          </cell>
          <cell r="CH39">
            <v>1.5</v>
          </cell>
          <cell r="CI39">
            <v>3262</v>
          </cell>
          <cell r="CJ39">
            <v>1.6415705962373797</v>
          </cell>
          <cell r="CK39">
            <v>1.9</v>
          </cell>
          <cell r="CL39">
            <v>1</v>
          </cell>
          <cell r="CM39">
            <v>2</v>
          </cell>
        </row>
        <row r="40">
          <cell r="A40">
            <v>29</v>
          </cell>
          <cell r="B40" t="str">
            <v>C66</v>
          </cell>
          <cell r="C40" t="str">
            <v>A06</v>
          </cell>
          <cell r="D40">
            <v>0.04</v>
          </cell>
          <cell r="F40">
            <v>1.6</v>
          </cell>
          <cell r="G40">
            <v>5</v>
          </cell>
          <cell r="J40">
            <v>0</v>
          </cell>
          <cell r="K40">
            <v>0</v>
          </cell>
          <cell r="L40">
            <v>3.72</v>
          </cell>
          <cell r="M40">
            <v>3.72</v>
          </cell>
          <cell r="N40">
            <v>456.51514969634218</v>
          </cell>
          <cell r="O40">
            <v>0.63069047619047658</v>
          </cell>
          <cell r="P40">
            <v>460.67161144024442</v>
          </cell>
          <cell r="Q40">
            <v>0.4</v>
          </cell>
          <cell r="R40">
            <v>1.65</v>
          </cell>
          <cell r="S40">
            <v>3.59</v>
          </cell>
          <cell r="U40">
            <v>0</v>
          </cell>
          <cell r="V40">
            <v>0.68799999999999994</v>
          </cell>
          <cell r="X40">
            <v>0</v>
          </cell>
          <cell r="Y40">
            <v>0</v>
          </cell>
          <cell r="AA40">
            <v>0</v>
          </cell>
          <cell r="AB40">
            <v>0</v>
          </cell>
          <cell r="AC40">
            <v>0.58479999999999999</v>
          </cell>
          <cell r="AD40">
            <v>2.0994319999999997</v>
          </cell>
          <cell r="AE40">
            <v>7.356876637912686</v>
          </cell>
          <cell r="AF40">
            <v>7.356876637912686</v>
          </cell>
          <cell r="AG40">
            <v>7.715876637912686</v>
          </cell>
          <cell r="AH40">
            <v>468.38748807815711</v>
          </cell>
          <cell r="AI40">
            <v>10.5</v>
          </cell>
          <cell r="AJ40">
            <v>3.9</v>
          </cell>
          <cell r="AK40">
            <v>18</v>
          </cell>
          <cell r="AL40">
            <v>0.45</v>
          </cell>
          <cell r="AM40">
            <v>1.4E-2</v>
          </cell>
          <cell r="AN40">
            <v>0.36916197538375856</v>
          </cell>
          <cell r="AO40">
            <v>0.43264160156249998</v>
          </cell>
          <cell r="AP40">
            <v>0.82035994529724121</v>
          </cell>
          <cell r="AQ40">
            <v>3.3544458814498141</v>
          </cell>
          <cell r="AR40">
            <v>1.6832257133070738</v>
          </cell>
          <cell r="AS40">
            <v>4.2789947210838051</v>
          </cell>
          <cell r="AT40">
            <v>0.57351208825563815</v>
          </cell>
          <cell r="AU40">
            <v>0.94267406363939665</v>
          </cell>
          <cell r="AV40">
            <v>3.2928974947677059</v>
          </cell>
          <cell r="AW40">
            <v>523.71271804093942</v>
          </cell>
          <cell r="AX40">
            <v>0.89435958292222062</v>
          </cell>
          <cell r="AY40">
            <v>193.63390509092622</v>
          </cell>
          <cell r="AZ40" t="str">
            <v>25°14'20''</v>
          </cell>
          <cell r="BA40">
            <v>5.9555090167450695</v>
          </cell>
          <cell r="BB40">
            <v>1E-3</v>
          </cell>
          <cell r="BC40">
            <v>1.7000000000000001E-2</v>
          </cell>
          <cell r="BD40">
            <v>0.246</v>
          </cell>
          <cell r="BE40">
            <v>0.26400000000000001</v>
          </cell>
          <cell r="BF40">
            <v>0.26300000000000001</v>
          </cell>
          <cell r="BG40">
            <v>1.0999290796571159</v>
          </cell>
          <cell r="BH40">
            <v>2.6666666666666665</v>
          </cell>
          <cell r="BI40">
            <v>1.2</v>
          </cell>
          <cell r="BJ40">
            <v>0</v>
          </cell>
          <cell r="BK40">
            <v>0</v>
          </cell>
          <cell r="BL40">
            <v>0</v>
          </cell>
          <cell r="BM40">
            <v>1.6258330812559965</v>
          </cell>
          <cell r="BN40">
            <v>1.29</v>
          </cell>
          <cell r="BO40">
            <v>708.01299999999992</v>
          </cell>
          <cell r="BP40">
            <v>707.60299999999995</v>
          </cell>
          <cell r="BQ40">
            <v>708.46299999999997</v>
          </cell>
          <cell r="BR40">
            <v>708.053</v>
          </cell>
          <cell r="BS40">
            <v>710.80300000000011</v>
          </cell>
          <cell r="BT40">
            <v>710.13300000000004</v>
          </cell>
          <cell r="BU40">
            <v>1.0399999999999636</v>
          </cell>
          <cell r="BV40">
            <v>2.3400000000001455</v>
          </cell>
          <cell r="BW40">
            <v>2.0800000000000409</v>
          </cell>
          <cell r="BX40">
            <v>2.7900000000001457</v>
          </cell>
          <cell r="BY40">
            <v>450</v>
          </cell>
          <cell r="BZ40">
            <v>0.96250000000000002</v>
          </cell>
          <cell r="CA40">
            <v>0.5625</v>
          </cell>
          <cell r="CB40">
            <v>2.2100000000000932</v>
          </cell>
          <cell r="CC40">
            <v>1.8026392431693148</v>
          </cell>
          <cell r="CD40">
            <v>3506.9501488713786</v>
          </cell>
          <cell r="CE40">
            <v>5.2074181051889878E-2</v>
          </cell>
          <cell r="CF40">
            <v>429.61199367809149</v>
          </cell>
          <cell r="CG40">
            <v>3936.5621425494701</v>
          </cell>
          <cell r="CH40">
            <v>1.5</v>
          </cell>
          <cell r="CI40">
            <v>3262</v>
          </cell>
          <cell r="CJ40">
            <v>1.8101910526744958</v>
          </cell>
          <cell r="CK40">
            <v>1.9</v>
          </cell>
          <cell r="CL40">
            <v>1</v>
          </cell>
          <cell r="CM40">
            <v>2</v>
          </cell>
        </row>
        <row r="41">
          <cell r="A41">
            <v>30</v>
          </cell>
          <cell r="C41">
            <v>0</v>
          </cell>
          <cell r="F41">
            <v>0</v>
          </cell>
          <cell r="G41">
            <v>0</v>
          </cell>
          <cell r="J41">
            <v>0</v>
          </cell>
          <cell r="K41">
            <v>0</v>
          </cell>
          <cell r="L41">
            <v>0</v>
          </cell>
          <cell r="M41">
            <v>0</v>
          </cell>
          <cell r="N41">
            <v>0</v>
          </cell>
          <cell r="O41">
            <v>0</v>
          </cell>
          <cell r="P41">
            <v>0</v>
          </cell>
          <cell r="S41">
            <v>0</v>
          </cell>
          <cell r="U41">
            <v>0</v>
          </cell>
          <cell r="X41">
            <v>0</v>
          </cell>
          <cell r="Y41">
            <v>0</v>
          </cell>
          <cell r="AA41">
            <v>0</v>
          </cell>
          <cell r="AB41">
            <v>0</v>
          </cell>
          <cell r="AC41">
            <v>0</v>
          </cell>
          <cell r="AD41">
            <v>0</v>
          </cell>
          <cell r="AE41">
            <v>0</v>
          </cell>
          <cell r="AF41">
            <v>0</v>
          </cell>
          <cell r="AG41">
            <v>0</v>
          </cell>
          <cell r="AH41">
            <v>0</v>
          </cell>
          <cell r="AI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707.60299999999995</v>
          </cell>
          <cell r="BP41">
            <v>0</v>
          </cell>
          <cell r="BQ41">
            <v>707.60299999999995</v>
          </cell>
          <cell r="BR41">
            <v>0</v>
          </cell>
          <cell r="BS41">
            <v>0</v>
          </cell>
          <cell r="BT41">
            <v>0</v>
          </cell>
          <cell r="BU41">
            <v>0</v>
          </cell>
          <cell r="BV41">
            <v>0</v>
          </cell>
          <cell r="BW41">
            <v>0</v>
          </cell>
          <cell r="BX41">
            <v>0</v>
          </cell>
          <cell r="BY41">
            <v>0</v>
          </cell>
          <cell r="BZ41">
            <v>0.4</v>
          </cell>
          <cell r="CA41">
            <v>0</v>
          </cell>
          <cell r="CB41">
            <v>0</v>
          </cell>
          <cell r="CC41">
            <v>0</v>
          </cell>
          <cell r="CD41">
            <v>0</v>
          </cell>
          <cell r="CE41" t="e">
            <v>#VALUE!</v>
          </cell>
          <cell r="CF41" t="e">
            <v>#VALUE!</v>
          </cell>
          <cell r="CG41" t="e">
            <v>#VALUE!</v>
          </cell>
          <cell r="CH41">
            <v>1.5</v>
          </cell>
          <cell r="CI41" t="e">
            <v>#VALUE!</v>
          </cell>
          <cell r="CJ41" t="e">
            <v>#VALUE!</v>
          </cell>
          <cell r="CK41" t="e">
            <v>#VALUE!</v>
          </cell>
          <cell r="CL41">
            <v>2</v>
          </cell>
          <cell r="CM41">
            <v>2</v>
          </cell>
        </row>
        <row r="42">
          <cell r="A42">
            <v>31</v>
          </cell>
          <cell r="B42" t="str">
            <v>C17</v>
          </cell>
          <cell r="C42" t="str">
            <v>C63</v>
          </cell>
          <cell r="D42">
            <v>0.09</v>
          </cell>
          <cell r="F42">
            <v>0.44</v>
          </cell>
          <cell r="G42">
            <v>5</v>
          </cell>
          <cell r="J42">
            <v>0</v>
          </cell>
          <cell r="K42">
            <v>0</v>
          </cell>
          <cell r="L42">
            <v>4.6541116427098697</v>
          </cell>
          <cell r="M42">
            <v>4.6541116427098697</v>
          </cell>
          <cell r="N42">
            <v>437.8905648792479</v>
          </cell>
          <cell r="O42">
            <v>0.6266236233907243</v>
          </cell>
          <cell r="P42">
            <v>120.73273186182797</v>
          </cell>
          <cell r="Q42">
            <v>0.09</v>
          </cell>
          <cell r="S42">
            <v>12.92</v>
          </cell>
          <cell r="U42">
            <v>0</v>
          </cell>
          <cell r="V42">
            <v>0.68799999999999994</v>
          </cell>
          <cell r="X42">
            <v>0</v>
          </cell>
          <cell r="Y42">
            <v>0</v>
          </cell>
          <cell r="AA42">
            <v>0</v>
          </cell>
          <cell r="AB42">
            <v>0</v>
          </cell>
          <cell r="AC42">
            <v>0.58479999999999999</v>
          </cell>
          <cell r="AD42">
            <v>7.5556159999999997</v>
          </cell>
          <cell r="AE42">
            <v>24.104294214297553</v>
          </cell>
          <cell r="AF42">
            <v>24.104294214297553</v>
          </cell>
          <cell r="AG42">
            <v>25.396294214297555</v>
          </cell>
          <cell r="AH42">
            <v>146.12902607612551</v>
          </cell>
          <cell r="AI42">
            <v>61.17</v>
          </cell>
          <cell r="AJ42">
            <v>0.38</v>
          </cell>
          <cell r="AK42">
            <v>18</v>
          </cell>
          <cell r="AL42">
            <v>0.45</v>
          </cell>
          <cell r="AM42">
            <v>1.4E-2</v>
          </cell>
          <cell r="AN42">
            <v>0.36901016235351564</v>
          </cell>
          <cell r="AO42">
            <v>0.26806640625</v>
          </cell>
          <cell r="AP42">
            <v>0.8200225830078125</v>
          </cell>
          <cell r="AQ42">
            <v>1.0469238242441505</v>
          </cell>
          <cell r="AR42">
            <v>0.52562657530616341</v>
          </cell>
          <cell r="AS42">
            <v>0.41680087223403262</v>
          </cell>
          <cell r="AT42">
            <v>5.5863888571355602E-2</v>
          </cell>
          <cell r="AU42">
            <v>0.42487405092487124</v>
          </cell>
          <cell r="AV42">
            <v>1.0278688540258512</v>
          </cell>
          <cell r="AW42">
            <v>163.47547780848203</v>
          </cell>
          <cell r="AX42">
            <v>0.89388957925127732</v>
          </cell>
          <cell r="AY42">
            <v>210.18024341199273</v>
          </cell>
          <cell r="AZ42" t="b">
            <v>0</v>
          </cell>
          <cell r="BA42">
            <v>0</v>
          </cell>
          <cell r="BB42">
            <v>1E-3</v>
          </cell>
          <cell r="BC42">
            <v>0</v>
          </cell>
          <cell r="BD42">
            <v>0</v>
          </cell>
          <cell r="BE42">
            <v>1E-3</v>
          </cell>
          <cell r="BF42">
            <v>0</v>
          </cell>
          <cell r="BG42">
            <v>0.34315939100466131</v>
          </cell>
          <cell r="BH42">
            <v>2.6666666666666665</v>
          </cell>
          <cell r="BI42">
            <v>1.2</v>
          </cell>
          <cell r="BJ42">
            <v>4.2089160445659177E-2</v>
          </cell>
          <cell r="BK42">
            <v>0.31015556669565919</v>
          </cell>
          <cell r="BL42">
            <v>1.5244101460617601E-2</v>
          </cell>
          <cell r="BM42">
            <v>0.39047960178753216</v>
          </cell>
          <cell r="BN42">
            <v>0</v>
          </cell>
          <cell r="BO42">
            <v>681.38300000000027</v>
          </cell>
          <cell r="BP42">
            <v>681.15300000000025</v>
          </cell>
          <cell r="BQ42">
            <v>681.83300000000031</v>
          </cell>
          <cell r="BR42">
            <v>681.60300000000029</v>
          </cell>
          <cell r="BS42">
            <v>683.44299999999998</v>
          </cell>
          <cell r="BT42">
            <v>684.70299999999997</v>
          </cell>
          <cell r="BU42" t="b">
            <v>0</v>
          </cell>
          <cell r="BV42">
            <v>1.6099999999996726</v>
          </cell>
          <cell r="BW42">
            <v>3.0999999999996817</v>
          </cell>
          <cell r="BX42">
            <v>2.0599999999996728</v>
          </cell>
          <cell r="BY42">
            <v>450</v>
          </cell>
          <cell r="BZ42">
            <v>0.96250000000000002</v>
          </cell>
          <cell r="CA42">
            <v>0.5625</v>
          </cell>
          <cell r="CB42">
            <v>2.3549999999996771</v>
          </cell>
          <cell r="CC42">
            <v>1.8920540629510763</v>
          </cell>
          <cell r="CD42">
            <v>3680.9024894371182</v>
          </cell>
          <cell r="CE42">
            <v>4.6150322958460999E-2</v>
          </cell>
          <cell r="CF42">
            <v>380.74016440730321</v>
          </cell>
          <cell r="CG42">
            <v>4061.6426538444216</v>
          </cell>
          <cell r="CH42">
            <v>1.5</v>
          </cell>
          <cell r="CI42">
            <v>4487</v>
          </cell>
          <cell r="CJ42">
            <v>1.3578034278508206</v>
          </cell>
          <cell r="CK42">
            <v>1.5</v>
          </cell>
          <cell r="CL42">
            <v>2</v>
          </cell>
          <cell r="CM42">
            <v>2</v>
          </cell>
        </row>
        <row r="43">
          <cell r="A43">
            <v>32</v>
          </cell>
          <cell r="B43" t="str">
            <v>C63</v>
          </cell>
          <cell r="C43" t="str">
            <v>C18</v>
          </cell>
          <cell r="F43">
            <v>0.44</v>
          </cell>
          <cell r="G43">
            <v>5</v>
          </cell>
          <cell r="J43">
            <v>0</v>
          </cell>
          <cell r="K43">
            <v>0</v>
          </cell>
          <cell r="L43">
            <v>4.6541116427098697</v>
          </cell>
          <cell r="M43">
            <v>4.6541116427098697</v>
          </cell>
          <cell r="N43">
            <v>437.8905648792479</v>
          </cell>
          <cell r="O43">
            <v>0.62915394402035474</v>
          </cell>
          <cell r="P43">
            <v>120.73273186182797</v>
          </cell>
          <cell r="S43">
            <v>12.92</v>
          </cell>
          <cell r="U43">
            <v>0</v>
          </cell>
          <cell r="X43">
            <v>0</v>
          </cell>
          <cell r="Y43">
            <v>0</v>
          </cell>
          <cell r="AA43">
            <v>0</v>
          </cell>
          <cell r="AB43">
            <v>0</v>
          </cell>
          <cell r="AC43">
            <v>0</v>
          </cell>
          <cell r="AD43">
            <v>7.5556159999999997</v>
          </cell>
          <cell r="AE43">
            <v>24.104294214297553</v>
          </cell>
          <cell r="AF43">
            <v>24.104294214297553</v>
          </cell>
          <cell r="AG43">
            <v>25.396294214297555</v>
          </cell>
          <cell r="AH43">
            <v>146.12902607612551</v>
          </cell>
          <cell r="AI43">
            <v>3.93</v>
          </cell>
          <cell r="AJ43">
            <v>0.38</v>
          </cell>
          <cell r="AK43">
            <v>18</v>
          </cell>
          <cell r="AL43">
            <v>0.45</v>
          </cell>
          <cell r="AM43">
            <v>1.4E-2</v>
          </cell>
          <cell r="AN43">
            <v>0.36901016235351564</v>
          </cell>
          <cell r="AO43">
            <v>0.26806640625</v>
          </cell>
          <cell r="AP43">
            <v>0.8200225830078125</v>
          </cell>
          <cell r="AQ43">
            <v>1.0469238242441505</v>
          </cell>
          <cell r="AR43">
            <v>0.52562657530616341</v>
          </cell>
          <cell r="AS43">
            <v>0.41680087223403262</v>
          </cell>
          <cell r="AT43">
            <v>5.5863888571355602E-2</v>
          </cell>
          <cell r="AU43">
            <v>0.42487405092487124</v>
          </cell>
          <cell r="AV43">
            <v>1.0278688540258512</v>
          </cell>
          <cell r="AW43">
            <v>163.47547780848203</v>
          </cell>
          <cell r="AX43">
            <v>0.89388957925127732</v>
          </cell>
          <cell r="AY43">
            <v>176.46914278751129</v>
          </cell>
          <cell r="AZ43" t="str">
            <v>33°42'40''</v>
          </cell>
          <cell r="BA43">
            <v>4.4007882766342536</v>
          </cell>
          <cell r="BB43">
            <v>0</v>
          </cell>
          <cell r="BC43">
            <v>0</v>
          </cell>
          <cell r="BD43">
            <v>0</v>
          </cell>
          <cell r="BE43">
            <v>0</v>
          </cell>
          <cell r="BF43">
            <v>0</v>
          </cell>
          <cell r="BG43">
            <v>0.34315939100466131</v>
          </cell>
          <cell r="BH43">
            <v>2.6666666666666665</v>
          </cell>
          <cell r="BI43">
            <v>1.2</v>
          </cell>
          <cell r="BJ43">
            <v>4.2089160445659177E-2</v>
          </cell>
          <cell r="BK43">
            <v>0.31015556669565919</v>
          </cell>
          <cell r="BL43">
            <v>1.5244101460617601E-2</v>
          </cell>
          <cell r="BM43">
            <v>0.39047960178753216</v>
          </cell>
          <cell r="BN43">
            <v>0.02</v>
          </cell>
          <cell r="BO43">
            <v>681.13300000000027</v>
          </cell>
          <cell r="BP43">
            <v>681.12300000000027</v>
          </cell>
          <cell r="BQ43">
            <v>681.58300000000031</v>
          </cell>
          <cell r="BR43">
            <v>681.57300000000032</v>
          </cell>
          <cell r="BS43">
            <v>684.70299999999997</v>
          </cell>
          <cell r="BT43">
            <v>684.57300000000009</v>
          </cell>
          <cell r="BU43">
            <v>0</v>
          </cell>
          <cell r="BV43">
            <v>3.1199999999996635</v>
          </cell>
          <cell r="BW43">
            <v>2.9999999999997726</v>
          </cell>
          <cell r="BX43">
            <v>3.5699999999996637</v>
          </cell>
          <cell r="BY43">
            <v>450</v>
          </cell>
          <cell r="BZ43">
            <v>0.96250000000000002</v>
          </cell>
          <cell r="CA43">
            <v>0.5625</v>
          </cell>
          <cell r="CB43">
            <v>3.0599999999997181</v>
          </cell>
          <cell r="CC43">
            <v>2.2869584185782901</v>
          </cell>
          <cell r="CD43">
            <v>4449.1704021681926</v>
          </cell>
          <cell r="CE43">
            <v>2.786784652648655E-2</v>
          </cell>
          <cell r="CF43">
            <v>229.90973384351403</v>
          </cell>
          <cell r="CG43">
            <v>4679.0801360117066</v>
          </cell>
          <cell r="CH43">
            <v>1.5</v>
          </cell>
          <cell r="CI43">
            <v>4487</v>
          </cell>
          <cell r="CJ43">
            <v>1.5642122139553285</v>
          </cell>
          <cell r="CK43">
            <v>1.9</v>
          </cell>
          <cell r="CL43">
            <v>2</v>
          </cell>
          <cell r="CM43">
            <v>2</v>
          </cell>
        </row>
        <row r="44">
          <cell r="A44">
            <v>33</v>
          </cell>
          <cell r="F44">
            <v>0</v>
          </cell>
          <cell r="G44">
            <v>0</v>
          </cell>
          <cell r="J44">
            <v>0</v>
          </cell>
          <cell r="K44">
            <v>0</v>
          </cell>
          <cell r="L44">
            <v>0</v>
          </cell>
          <cell r="M44">
            <v>0</v>
          </cell>
          <cell r="N44">
            <v>0</v>
          </cell>
          <cell r="O44">
            <v>0</v>
          </cell>
          <cell r="P44">
            <v>0</v>
          </cell>
          <cell r="S44">
            <v>0</v>
          </cell>
          <cell r="U44">
            <v>0</v>
          </cell>
          <cell r="X44">
            <v>0</v>
          </cell>
          <cell r="Y44">
            <v>0</v>
          </cell>
          <cell r="AA44">
            <v>0</v>
          </cell>
          <cell r="AB44">
            <v>0</v>
          </cell>
          <cell r="AC44">
            <v>0</v>
          </cell>
          <cell r="AD44">
            <v>0</v>
          </cell>
          <cell r="AE44">
            <v>0</v>
          </cell>
          <cell r="AF44">
            <v>0</v>
          </cell>
          <cell r="AG44">
            <v>0</v>
          </cell>
          <cell r="AH44">
            <v>0</v>
          </cell>
          <cell r="AI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681.12300000000027</v>
          </cell>
          <cell r="BP44">
            <v>0</v>
          </cell>
          <cell r="BQ44">
            <v>681.12300000000027</v>
          </cell>
          <cell r="BR44">
            <v>0</v>
          </cell>
          <cell r="BS44">
            <v>0</v>
          </cell>
          <cell r="BT44">
            <v>0</v>
          </cell>
          <cell r="BU44">
            <v>0</v>
          </cell>
          <cell r="BV44">
            <v>0</v>
          </cell>
          <cell r="BW44">
            <v>0</v>
          </cell>
          <cell r="BX44">
            <v>0</v>
          </cell>
          <cell r="BY44">
            <v>0</v>
          </cell>
          <cell r="BZ44">
            <v>0.4</v>
          </cell>
          <cell r="CA44">
            <v>0</v>
          </cell>
          <cell r="CB44">
            <v>0</v>
          </cell>
          <cell r="CC44">
            <v>0</v>
          </cell>
          <cell r="CD44">
            <v>0</v>
          </cell>
          <cell r="CE44" t="e">
            <v>#VALUE!</v>
          </cell>
          <cell r="CF44" t="e">
            <v>#VALUE!</v>
          </cell>
          <cell r="CG44" t="e">
            <v>#VALUE!</v>
          </cell>
          <cell r="CH44">
            <v>1.5</v>
          </cell>
          <cell r="CI44" t="e">
            <v>#VALUE!</v>
          </cell>
          <cell r="CJ44" t="e">
            <v>#VALUE!</v>
          </cell>
          <cell r="CK44" t="e">
            <v>#VALUE!</v>
          </cell>
          <cell r="CL44">
            <v>2</v>
          </cell>
          <cell r="CM44">
            <v>2</v>
          </cell>
        </row>
        <row r="45">
          <cell r="A45">
            <v>34</v>
          </cell>
          <cell r="F45">
            <v>0</v>
          </cell>
          <cell r="G45">
            <v>0</v>
          </cell>
          <cell r="J45">
            <v>0</v>
          </cell>
          <cell r="K45">
            <v>0</v>
          </cell>
          <cell r="L45">
            <v>0</v>
          </cell>
          <cell r="M45">
            <v>0</v>
          </cell>
          <cell r="N45">
            <v>0</v>
          </cell>
          <cell r="O45">
            <v>0</v>
          </cell>
          <cell r="P45">
            <v>0</v>
          </cell>
          <cell r="S45">
            <v>0</v>
          </cell>
          <cell r="U45">
            <v>0</v>
          </cell>
          <cell r="X45">
            <v>0</v>
          </cell>
          <cell r="Y45">
            <v>0</v>
          </cell>
          <cell r="AA45">
            <v>0</v>
          </cell>
          <cell r="AB45">
            <v>0</v>
          </cell>
          <cell r="AC45">
            <v>0</v>
          </cell>
          <cell r="AD45">
            <v>0</v>
          </cell>
          <cell r="AE45">
            <v>0</v>
          </cell>
          <cell r="AF45">
            <v>0</v>
          </cell>
          <cell r="AG45">
            <v>0</v>
          </cell>
          <cell r="AH45">
            <v>0</v>
          </cell>
          <cell r="AI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0.4</v>
          </cell>
          <cell r="CA45">
            <v>0</v>
          </cell>
          <cell r="CB45">
            <v>0</v>
          </cell>
          <cell r="CC45">
            <v>0</v>
          </cell>
          <cell r="CD45">
            <v>0</v>
          </cell>
          <cell r="CE45" t="e">
            <v>#VALUE!</v>
          </cell>
          <cell r="CF45" t="e">
            <v>#VALUE!</v>
          </cell>
          <cell r="CG45" t="e">
            <v>#VALUE!</v>
          </cell>
          <cell r="CH45">
            <v>1.5</v>
          </cell>
          <cell r="CI45" t="e">
            <v>#VALUE!</v>
          </cell>
          <cell r="CJ45" t="e">
            <v>#VALUE!</v>
          </cell>
          <cell r="CK45" t="e">
            <v>#VALUE!</v>
          </cell>
          <cell r="CL45">
            <v>2</v>
          </cell>
          <cell r="CM45">
            <v>2</v>
          </cell>
        </row>
        <row r="46">
          <cell r="A46">
            <v>35</v>
          </cell>
          <cell r="F46">
            <v>0</v>
          </cell>
          <cell r="G46">
            <v>0</v>
          </cell>
          <cell r="J46">
            <v>0</v>
          </cell>
          <cell r="K46">
            <v>0</v>
          </cell>
          <cell r="L46">
            <v>0</v>
          </cell>
          <cell r="M46">
            <v>0</v>
          </cell>
          <cell r="N46">
            <v>0</v>
          </cell>
          <cell r="O46">
            <v>0</v>
          </cell>
          <cell r="P46">
            <v>0</v>
          </cell>
          <cell r="S46">
            <v>0</v>
          </cell>
          <cell r="U46">
            <v>0</v>
          </cell>
          <cell r="X46">
            <v>0</v>
          </cell>
          <cell r="Y46">
            <v>0</v>
          </cell>
          <cell r="AA46">
            <v>0</v>
          </cell>
          <cell r="AB46">
            <v>0</v>
          </cell>
          <cell r="AC46">
            <v>0</v>
          </cell>
          <cell r="AD46">
            <v>0</v>
          </cell>
          <cell r="AE46">
            <v>0</v>
          </cell>
          <cell r="AF46">
            <v>0</v>
          </cell>
          <cell r="AG46">
            <v>0</v>
          </cell>
          <cell r="AH46">
            <v>0</v>
          </cell>
          <cell r="AI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36</v>
          </cell>
          <cell r="F47">
            <v>0</v>
          </cell>
          <cell r="G47">
            <v>0</v>
          </cell>
          <cell r="J47">
            <v>0</v>
          </cell>
          <cell r="L47">
            <v>0</v>
          </cell>
          <cell r="M47">
            <v>0</v>
          </cell>
          <cell r="N47">
            <v>0</v>
          </cell>
          <cell r="O47">
            <v>0</v>
          </cell>
          <cell r="P47">
            <v>0</v>
          </cell>
          <cell r="S47">
            <v>0</v>
          </cell>
          <cell r="U47">
            <v>0</v>
          </cell>
          <cell r="X47">
            <v>0</v>
          </cell>
          <cell r="Y47">
            <v>0</v>
          </cell>
          <cell r="AA47">
            <v>0</v>
          </cell>
          <cell r="AB47">
            <v>0</v>
          </cell>
          <cell r="AC47">
            <v>0</v>
          </cell>
          <cell r="AD47">
            <v>0</v>
          </cell>
          <cell r="AE47">
            <v>0</v>
          </cell>
          <cell r="AF47">
            <v>0</v>
          </cell>
          <cell r="AG47">
            <v>0</v>
          </cell>
          <cell r="AH47">
            <v>0</v>
          </cell>
          <cell r="AI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37</v>
          </cell>
          <cell r="B48">
            <v>0</v>
          </cell>
          <cell r="C48" t="str">
            <v/>
          </cell>
          <cell r="D48" t="b">
            <v>1</v>
          </cell>
          <cell r="E48">
            <v>0</v>
          </cell>
          <cell r="F48">
            <v>0</v>
          </cell>
          <cell r="G48">
            <v>0</v>
          </cell>
          <cell r="H48" t="b">
            <v>0</v>
          </cell>
          <cell r="I48">
            <v>0</v>
          </cell>
          <cell r="J48">
            <v>0</v>
          </cell>
          <cell r="K48">
            <v>0</v>
          </cell>
          <cell r="L48">
            <v>0</v>
          </cell>
          <cell r="M48">
            <v>0</v>
          </cell>
          <cell r="N48">
            <v>0</v>
          </cell>
          <cell r="O48">
            <v>0</v>
          </cell>
          <cell r="P48">
            <v>0</v>
          </cell>
          <cell r="Q48">
            <v>0</v>
          </cell>
          <cell r="R48" t="b">
            <v>1</v>
          </cell>
          <cell r="S48">
            <v>0</v>
          </cell>
          <cell r="T48">
            <v>0</v>
          </cell>
          <cell r="U48">
            <v>0</v>
          </cell>
          <cell r="V48">
            <v>0</v>
          </cell>
          <cell r="W48" t="str">
            <v/>
          </cell>
          <cell r="X48">
            <v>0</v>
          </cell>
          <cell r="Y48">
            <v>0</v>
          </cell>
          <cell r="Z48" t="b">
            <v>1</v>
          </cell>
          <cell r="AA48">
            <v>0</v>
          </cell>
          <cell r="AB48">
            <v>0</v>
          </cell>
          <cell r="AC48">
            <v>0</v>
          </cell>
          <cell r="AD48">
            <v>0</v>
          </cell>
          <cell r="AE48">
            <v>0</v>
          </cell>
          <cell r="AF48">
            <v>0</v>
          </cell>
          <cell r="AG48">
            <v>0</v>
          </cell>
          <cell r="AH48">
            <v>0</v>
          </cell>
          <cell r="AI48">
            <v>0</v>
          </cell>
          <cell r="AJ48">
            <v>4.170511198008438E-67</v>
          </cell>
          <cell r="AK48" t="str">
            <v>M. DE O. PREPARACIÓN MEZCLAS</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0.4</v>
          </cell>
          <cell r="CA48">
            <v>0</v>
          </cell>
          <cell r="CB48">
            <v>0</v>
          </cell>
          <cell r="CC48">
            <v>0</v>
          </cell>
          <cell r="CD48">
            <v>0</v>
          </cell>
          <cell r="CE48" t="e">
            <v>#VALUE!</v>
          </cell>
          <cell r="CF48" t="e">
            <v>#VALUE!</v>
          </cell>
          <cell r="CG48" t="e">
            <v>#VALUE!</v>
          </cell>
          <cell r="CH48">
            <v>1.3</v>
          </cell>
          <cell r="CI48" t="e">
            <v>#VALUE!</v>
          </cell>
          <cell r="CJ48" t="e">
            <v>#VALUE!</v>
          </cell>
          <cell r="CK48" t="e">
            <v>#VALUE!</v>
          </cell>
          <cell r="CL48">
            <v>1</v>
          </cell>
          <cell r="CM48">
            <v>4</v>
          </cell>
        </row>
        <row r="49">
          <cell r="A49">
            <v>38</v>
          </cell>
          <cell r="F49">
            <v>0</v>
          </cell>
          <cell r="G49">
            <v>0</v>
          </cell>
          <cell r="J49">
            <v>0</v>
          </cell>
          <cell r="L49">
            <v>0</v>
          </cell>
          <cell r="M49">
            <v>0</v>
          </cell>
          <cell r="N49">
            <v>0</v>
          </cell>
          <cell r="O49">
            <v>0</v>
          </cell>
          <cell r="P49">
            <v>0</v>
          </cell>
          <cell r="S49">
            <v>0</v>
          </cell>
          <cell r="U49">
            <v>0</v>
          </cell>
          <cell r="X49">
            <v>0</v>
          </cell>
          <cell r="Y49">
            <v>0</v>
          </cell>
          <cell r="AA49">
            <v>0</v>
          </cell>
          <cell r="AB49">
            <v>0</v>
          </cell>
          <cell r="AC49">
            <v>0</v>
          </cell>
          <cell r="AD49">
            <v>0</v>
          </cell>
          <cell r="AE49">
            <v>0</v>
          </cell>
          <cell r="AF49">
            <v>0</v>
          </cell>
          <cell r="AG49">
            <v>0</v>
          </cell>
          <cell r="AH49">
            <v>0</v>
          </cell>
          <cell r="AI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0.4</v>
          </cell>
          <cell r="CA49">
            <v>0</v>
          </cell>
          <cell r="CB49">
            <v>0</v>
          </cell>
          <cell r="CC49">
            <v>0</v>
          </cell>
          <cell r="CD49">
            <v>0</v>
          </cell>
          <cell r="CE49" t="e">
            <v>#VALUE!</v>
          </cell>
          <cell r="CF49" t="e">
            <v>#VALUE!</v>
          </cell>
          <cell r="CG49" t="e">
            <v>#VALUE!</v>
          </cell>
          <cell r="CH49">
            <v>1.3</v>
          </cell>
          <cell r="CI49" t="e">
            <v>#VALUE!</v>
          </cell>
          <cell r="CJ49" t="e">
            <v>#VALUE!</v>
          </cell>
          <cell r="CK49" t="e">
            <v>#VALUE!</v>
          </cell>
          <cell r="CL49">
            <v>1</v>
          </cell>
          <cell r="CM49">
            <v>4</v>
          </cell>
        </row>
        <row r="50">
          <cell r="A50">
            <v>39</v>
          </cell>
          <cell r="F50">
            <v>0</v>
          </cell>
          <cell r="G50">
            <v>0</v>
          </cell>
          <cell r="J50">
            <v>0</v>
          </cell>
          <cell r="L50">
            <v>0</v>
          </cell>
          <cell r="M50">
            <v>0</v>
          </cell>
          <cell r="N50">
            <v>0</v>
          </cell>
          <cell r="O50">
            <v>0</v>
          </cell>
          <cell r="P50">
            <v>0</v>
          </cell>
          <cell r="S50">
            <v>0</v>
          </cell>
          <cell r="U50">
            <v>0</v>
          </cell>
          <cell r="X50">
            <v>0</v>
          </cell>
          <cell r="Y50">
            <v>0</v>
          </cell>
          <cell r="AA50">
            <v>0</v>
          </cell>
          <cell r="AB50">
            <v>0</v>
          </cell>
          <cell r="AC50">
            <v>0</v>
          </cell>
          <cell r="AD50">
            <v>0</v>
          </cell>
          <cell r="AE50">
            <v>0</v>
          </cell>
          <cell r="AF50">
            <v>0</v>
          </cell>
          <cell r="AG50">
            <v>0</v>
          </cell>
          <cell r="AH50">
            <v>0</v>
          </cell>
          <cell r="AI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0.4</v>
          </cell>
          <cell r="CA50">
            <v>0</v>
          </cell>
          <cell r="CB50">
            <v>0</v>
          </cell>
          <cell r="CC50">
            <v>0</v>
          </cell>
          <cell r="CD50">
            <v>0</v>
          </cell>
          <cell r="CE50" t="e">
            <v>#VALUE!</v>
          </cell>
          <cell r="CF50" t="e">
            <v>#VALUE!</v>
          </cell>
          <cell r="CG50" t="e">
            <v>#VALUE!</v>
          </cell>
          <cell r="CH50">
            <v>1.5</v>
          </cell>
          <cell r="CI50" t="e">
            <v>#VALUE!</v>
          </cell>
          <cell r="CJ50" t="e">
            <v>#VALUE!</v>
          </cell>
          <cell r="CK50" t="e">
            <v>#VALUE!</v>
          </cell>
          <cell r="CL50">
            <v>2</v>
          </cell>
          <cell r="CM50">
            <v>2</v>
          </cell>
        </row>
        <row r="51">
          <cell r="A51">
            <v>40</v>
          </cell>
          <cell r="F51">
            <v>0</v>
          </cell>
          <cell r="G51">
            <v>0</v>
          </cell>
          <cell r="J51">
            <v>0</v>
          </cell>
          <cell r="L51">
            <v>0</v>
          </cell>
          <cell r="M51">
            <v>0</v>
          </cell>
          <cell r="N51">
            <v>0</v>
          </cell>
          <cell r="O51">
            <v>0</v>
          </cell>
          <cell r="P51">
            <v>0</v>
          </cell>
          <cell r="S51">
            <v>0</v>
          </cell>
          <cell r="U51">
            <v>0</v>
          </cell>
          <cell r="X51">
            <v>0</v>
          </cell>
          <cell r="Y51">
            <v>0</v>
          </cell>
          <cell r="AA51">
            <v>0</v>
          </cell>
          <cell r="AB51">
            <v>0</v>
          </cell>
          <cell r="AC51">
            <v>0</v>
          </cell>
          <cell r="AD51">
            <v>0</v>
          </cell>
          <cell r="AE51">
            <v>0</v>
          </cell>
          <cell r="AF51">
            <v>0</v>
          </cell>
          <cell r="AG51">
            <v>0</v>
          </cell>
          <cell r="AH51">
            <v>0</v>
          </cell>
          <cell r="AI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0.4</v>
          </cell>
          <cell r="CA51">
            <v>0</v>
          </cell>
          <cell r="CB51">
            <v>0</v>
          </cell>
          <cell r="CC51">
            <v>0</v>
          </cell>
          <cell r="CD51">
            <v>0</v>
          </cell>
          <cell r="CE51" t="e">
            <v>#VALUE!</v>
          </cell>
          <cell r="CF51" t="e">
            <v>#VALUE!</v>
          </cell>
          <cell r="CG51" t="e">
            <v>#VALUE!</v>
          </cell>
          <cell r="CH51">
            <v>1.5</v>
          </cell>
          <cell r="CI51" t="e">
            <v>#VALUE!</v>
          </cell>
          <cell r="CJ51" t="e">
            <v>#VALUE!</v>
          </cell>
          <cell r="CK51" t="e">
            <v>#VALUE!</v>
          </cell>
          <cell r="CL51">
            <v>2</v>
          </cell>
          <cell r="CM51">
            <v>2</v>
          </cell>
        </row>
        <row r="52">
          <cell r="A52">
            <v>41</v>
          </cell>
          <cell r="F52">
            <v>0</v>
          </cell>
          <cell r="G52">
            <v>0</v>
          </cell>
          <cell r="J52">
            <v>0</v>
          </cell>
          <cell r="L52">
            <v>0</v>
          </cell>
          <cell r="M52">
            <v>0</v>
          </cell>
          <cell r="N52">
            <v>0</v>
          </cell>
          <cell r="O52">
            <v>0</v>
          </cell>
          <cell r="P52">
            <v>0</v>
          </cell>
          <cell r="S52">
            <v>0</v>
          </cell>
          <cell r="U52">
            <v>0</v>
          </cell>
          <cell r="X52">
            <v>0</v>
          </cell>
          <cell r="Y52">
            <v>0</v>
          </cell>
          <cell r="AA52">
            <v>0</v>
          </cell>
          <cell r="AB52">
            <v>0</v>
          </cell>
          <cell r="AC52">
            <v>0</v>
          </cell>
          <cell r="AD52">
            <v>0</v>
          </cell>
          <cell r="AE52">
            <v>0</v>
          </cell>
          <cell r="AF52">
            <v>0</v>
          </cell>
          <cell r="AG52">
            <v>0</v>
          </cell>
          <cell r="AH52">
            <v>0</v>
          </cell>
          <cell r="AI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42</v>
          </cell>
          <cell r="F53">
            <v>0</v>
          </cell>
          <cell r="G53">
            <v>0</v>
          </cell>
          <cell r="J53">
            <v>0</v>
          </cell>
          <cell r="L53">
            <v>0</v>
          </cell>
          <cell r="M53">
            <v>0</v>
          </cell>
          <cell r="N53">
            <v>0</v>
          </cell>
          <cell r="O53">
            <v>0</v>
          </cell>
          <cell r="P53">
            <v>0</v>
          </cell>
          <cell r="S53">
            <v>0</v>
          </cell>
          <cell r="U53">
            <v>0</v>
          </cell>
          <cell r="X53">
            <v>0</v>
          </cell>
          <cell r="Y53">
            <v>0</v>
          </cell>
          <cell r="AA53">
            <v>0</v>
          </cell>
          <cell r="AB53">
            <v>0</v>
          </cell>
          <cell r="AC53">
            <v>0</v>
          </cell>
          <cell r="AD53">
            <v>0</v>
          </cell>
          <cell r="AE53">
            <v>0</v>
          </cell>
          <cell r="AF53">
            <v>0</v>
          </cell>
          <cell r="AG53">
            <v>0</v>
          </cell>
          <cell r="AH53">
            <v>0</v>
          </cell>
          <cell r="AI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43</v>
          </cell>
          <cell r="F54">
            <v>0</v>
          </cell>
          <cell r="G54">
            <v>0</v>
          </cell>
          <cell r="J54">
            <v>0</v>
          </cell>
          <cell r="L54">
            <v>0</v>
          </cell>
          <cell r="M54">
            <v>0</v>
          </cell>
          <cell r="N54">
            <v>0</v>
          </cell>
          <cell r="O54">
            <v>0</v>
          </cell>
          <cell r="P54">
            <v>0</v>
          </cell>
          <cell r="S54">
            <v>0</v>
          </cell>
          <cell r="U54">
            <v>0</v>
          </cell>
          <cell r="X54">
            <v>0</v>
          </cell>
          <cell r="Y54">
            <v>0</v>
          </cell>
          <cell r="AA54">
            <v>0</v>
          </cell>
          <cell r="AB54">
            <v>0</v>
          </cell>
          <cell r="AC54">
            <v>0</v>
          </cell>
          <cell r="AD54">
            <v>0</v>
          </cell>
          <cell r="AE54">
            <v>0</v>
          </cell>
          <cell r="AF54">
            <v>0</v>
          </cell>
          <cell r="AG54">
            <v>0</v>
          </cell>
          <cell r="AH54">
            <v>0</v>
          </cell>
          <cell r="AI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0.4</v>
          </cell>
          <cell r="CA54">
            <v>0</v>
          </cell>
          <cell r="CB54">
            <v>0</v>
          </cell>
          <cell r="CC54">
            <v>0</v>
          </cell>
          <cell r="CD54">
            <v>0</v>
          </cell>
          <cell r="CE54" t="e">
            <v>#VALUE!</v>
          </cell>
          <cell r="CF54" t="e">
            <v>#VALUE!</v>
          </cell>
          <cell r="CG54" t="e">
            <v>#VALUE!</v>
          </cell>
          <cell r="CH54">
            <v>1.3</v>
          </cell>
          <cell r="CI54" t="e">
            <v>#VALUE!</v>
          </cell>
          <cell r="CJ54" t="e">
            <v>#VALUE!</v>
          </cell>
          <cell r="CK54" t="e">
            <v>#VALUE!</v>
          </cell>
          <cell r="CL54">
            <v>1</v>
          </cell>
          <cell r="CM54">
            <v>4</v>
          </cell>
        </row>
        <row r="55">
          <cell r="A55">
            <v>44</v>
          </cell>
          <cell r="F55">
            <v>0</v>
          </cell>
          <cell r="G55">
            <v>0</v>
          </cell>
          <cell r="J55">
            <v>0</v>
          </cell>
          <cell r="L55">
            <v>0</v>
          </cell>
          <cell r="M55">
            <v>0</v>
          </cell>
          <cell r="N55">
            <v>0</v>
          </cell>
          <cell r="O55">
            <v>0</v>
          </cell>
          <cell r="P55">
            <v>0</v>
          </cell>
          <cell r="S55">
            <v>0</v>
          </cell>
          <cell r="U55">
            <v>0</v>
          </cell>
          <cell r="X55">
            <v>0</v>
          </cell>
          <cell r="Y55">
            <v>0</v>
          </cell>
          <cell r="AA55">
            <v>0</v>
          </cell>
          <cell r="AB55">
            <v>0</v>
          </cell>
          <cell r="AC55">
            <v>0</v>
          </cell>
          <cell r="AD55">
            <v>0</v>
          </cell>
          <cell r="AE55">
            <v>0</v>
          </cell>
          <cell r="AF55">
            <v>0</v>
          </cell>
          <cell r="AG55">
            <v>0</v>
          </cell>
          <cell r="AH55">
            <v>0</v>
          </cell>
          <cell r="AI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0.4</v>
          </cell>
          <cell r="CA55">
            <v>0</v>
          </cell>
          <cell r="CB55">
            <v>0</v>
          </cell>
          <cell r="CC55">
            <v>0</v>
          </cell>
          <cell r="CD55">
            <v>0</v>
          </cell>
          <cell r="CE55" t="e">
            <v>#VALUE!</v>
          </cell>
          <cell r="CF55" t="e">
            <v>#VALUE!</v>
          </cell>
          <cell r="CG55" t="e">
            <v>#VALUE!</v>
          </cell>
          <cell r="CH55">
            <v>1.3</v>
          </cell>
          <cell r="CI55" t="e">
            <v>#VALUE!</v>
          </cell>
          <cell r="CJ55" t="e">
            <v>#VALUE!</v>
          </cell>
          <cell r="CK55" t="e">
            <v>#VALUE!</v>
          </cell>
          <cell r="CL55">
            <v>5</v>
          </cell>
          <cell r="CM55">
            <v>4</v>
          </cell>
        </row>
        <row r="56">
          <cell r="A56">
            <v>45</v>
          </cell>
          <cell r="F56">
            <v>0</v>
          </cell>
          <cell r="G56">
            <v>0</v>
          </cell>
          <cell r="J56">
            <v>0</v>
          </cell>
          <cell r="L56">
            <v>0</v>
          </cell>
          <cell r="M56">
            <v>0</v>
          </cell>
          <cell r="N56">
            <v>0</v>
          </cell>
          <cell r="O56">
            <v>0</v>
          </cell>
          <cell r="P56">
            <v>0</v>
          </cell>
          <cell r="S56">
            <v>0</v>
          </cell>
          <cell r="U56">
            <v>0</v>
          </cell>
          <cell r="X56">
            <v>0</v>
          </cell>
          <cell r="Y56">
            <v>0</v>
          </cell>
          <cell r="AA56">
            <v>0</v>
          </cell>
          <cell r="AB56">
            <v>0</v>
          </cell>
          <cell r="AC56">
            <v>0</v>
          </cell>
          <cell r="AD56">
            <v>0</v>
          </cell>
          <cell r="AE56">
            <v>0</v>
          </cell>
          <cell r="AF56">
            <v>0</v>
          </cell>
          <cell r="AG56">
            <v>0</v>
          </cell>
          <cell r="AH56">
            <v>0</v>
          </cell>
          <cell r="AI56">
            <v>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0</v>
          </cell>
          <cell r="BP56">
            <v>0</v>
          </cell>
          <cell r="BQ56">
            <v>0</v>
          </cell>
          <cell r="BR56">
            <v>0</v>
          </cell>
          <cell r="BS56">
            <v>0</v>
          </cell>
          <cell r="BT56">
            <v>0</v>
          </cell>
          <cell r="BU56">
            <v>0</v>
          </cell>
          <cell r="BV56">
            <v>0</v>
          </cell>
          <cell r="BW56">
            <v>0</v>
          </cell>
          <cell r="BX56">
            <v>0</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46</v>
          </cell>
          <cell r="F57">
            <v>0</v>
          </cell>
          <cell r="G57">
            <v>0</v>
          </cell>
          <cell r="J57">
            <v>0</v>
          </cell>
          <cell r="L57">
            <v>0</v>
          </cell>
          <cell r="M57">
            <v>0</v>
          </cell>
          <cell r="N57">
            <v>0</v>
          </cell>
          <cell r="O57">
            <v>0</v>
          </cell>
          <cell r="P57">
            <v>0</v>
          </cell>
          <cell r="S57">
            <v>0</v>
          </cell>
          <cell r="U57">
            <v>0</v>
          </cell>
          <cell r="X57">
            <v>0</v>
          </cell>
          <cell r="Y57">
            <v>0</v>
          </cell>
          <cell r="AA57">
            <v>0</v>
          </cell>
          <cell r="AB57">
            <v>0</v>
          </cell>
          <cell r="AC57">
            <v>0</v>
          </cell>
          <cell r="AD57">
            <v>0</v>
          </cell>
          <cell r="AE57">
            <v>0</v>
          </cell>
          <cell r="AF57">
            <v>0</v>
          </cell>
          <cell r="AG57">
            <v>0</v>
          </cell>
          <cell r="AH57">
            <v>0</v>
          </cell>
          <cell r="AI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47</v>
          </cell>
          <cell r="F58">
            <v>0</v>
          </cell>
          <cell r="G58">
            <v>0</v>
          </cell>
          <cell r="J58">
            <v>0</v>
          </cell>
          <cell r="L58">
            <v>0</v>
          </cell>
          <cell r="M58">
            <v>0</v>
          </cell>
          <cell r="N58">
            <v>0</v>
          </cell>
          <cell r="O58">
            <v>0</v>
          </cell>
          <cell r="P58">
            <v>0</v>
          </cell>
          <cell r="S58">
            <v>0</v>
          </cell>
          <cell r="U58">
            <v>0</v>
          </cell>
          <cell r="X58">
            <v>0</v>
          </cell>
          <cell r="Y58">
            <v>0</v>
          </cell>
          <cell r="AA58">
            <v>0</v>
          </cell>
          <cell r="AB58">
            <v>0</v>
          </cell>
          <cell r="AC58">
            <v>0</v>
          </cell>
          <cell r="AD58">
            <v>0</v>
          </cell>
          <cell r="AE58">
            <v>0</v>
          </cell>
          <cell r="AF58">
            <v>0</v>
          </cell>
          <cell r="AG58">
            <v>0</v>
          </cell>
          <cell r="AH58">
            <v>0</v>
          </cell>
          <cell r="AI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48</v>
          </cell>
          <cell r="F59">
            <v>0</v>
          </cell>
          <cell r="G59">
            <v>0</v>
          </cell>
          <cell r="J59">
            <v>0</v>
          </cell>
          <cell r="L59">
            <v>0</v>
          </cell>
          <cell r="M59">
            <v>0</v>
          </cell>
          <cell r="N59">
            <v>0</v>
          </cell>
          <cell r="O59">
            <v>0</v>
          </cell>
          <cell r="P59">
            <v>0</v>
          </cell>
          <cell r="S59">
            <v>0</v>
          </cell>
          <cell r="U59">
            <v>0</v>
          </cell>
          <cell r="X59">
            <v>0</v>
          </cell>
          <cell r="Y59">
            <v>0</v>
          </cell>
          <cell r="AA59">
            <v>0</v>
          </cell>
          <cell r="AB59">
            <v>0</v>
          </cell>
          <cell r="AC59">
            <v>0</v>
          </cell>
          <cell r="AD59">
            <v>0</v>
          </cell>
          <cell r="AE59">
            <v>0</v>
          </cell>
          <cell r="AF59">
            <v>0</v>
          </cell>
          <cell r="AG59">
            <v>0</v>
          </cell>
          <cell r="AH59">
            <v>0</v>
          </cell>
          <cell r="AI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0.4</v>
          </cell>
          <cell r="CA59">
            <v>0</v>
          </cell>
          <cell r="CB59">
            <v>0</v>
          </cell>
          <cell r="CC59">
            <v>0</v>
          </cell>
          <cell r="CD59">
            <v>0</v>
          </cell>
          <cell r="CE59" t="e">
            <v>#VALUE!</v>
          </cell>
          <cell r="CF59" t="e">
            <v>#VALUE!</v>
          </cell>
          <cell r="CG59" t="e">
            <v>#VALUE!</v>
          </cell>
          <cell r="CH59">
            <v>1.25</v>
          </cell>
          <cell r="CI59">
            <v>0</v>
          </cell>
          <cell r="CJ59" t="e">
            <v>#VALUE!</v>
          </cell>
          <cell r="CK59" t="e">
            <v>#VALUE!</v>
          </cell>
          <cell r="CL59">
            <v>3</v>
          </cell>
          <cell r="CM59">
            <v>3</v>
          </cell>
        </row>
        <row r="60">
          <cell r="A60">
            <v>49</v>
          </cell>
          <cell r="F60">
            <v>0</v>
          </cell>
          <cell r="G60">
            <v>0</v>
          </cell>
          <cell r="J60">
            <v>0</v>
          </cell>
          <cell r="L60">
            <v>0</v>
          </cell>
          <cell r="M60">
            <v>0</v>
          </cell>
          <cell r="N60">
            <v>0</v>
          </cell>
          <cell r="O60">
            <v>0</v>
          </cell>
          <cell r="P60">
            <v>0</v>
          </cell>
          <cell r="S60">
            <v>0</v>
          </cell>
          <cell r="U60">
            <v>0</v>
          </cell>
          <cell r="X60">
            <v>0</v>
          </cell>
          <cell r="Y60">
            <v>0</v>
          </cell>
          <cell r="AA60">
            <v>0</v>
          </cell>
          <cell r="AB60">
            <v>0</v>
          </cell>
          <cell r="AC60">
            <v>0</v>
          </cell>
          <cell r="AD60">
            <v>0</v>
          </cell>
          <cell r="AE60">
            <v>0</v>
          </cell>
          <cell r="AF60">
            <v>0</v>
          </cell>
          <cell r="AG60">
            <v>0</v>
          </cell>
          <cell r="AH60">
            <v>0</v>
          </cell>
          <cell r="AI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cell r="BZ60">
            <v>0.4</v>
          </cell>
          <cell r="CA60">
            <v>0</v>
          </cell>
          <cell r="CB60">
            <v>0</v>
          </cell>
          <cell r="CC60">
            <v>0</v>
          </cell>
          <cell r="CD60">
            <v>0</v>
          </cell>
          <cell r="CE60" t="e">
            <v>#VALUE!</v>
          </cell>
          <cell r="CF60" t="e">
            <v>#VALUE!</v>
          </cell>
          <cell r="CG60" t="e">
            <v>#VALUE!</v>
          </cell>
          <cell r="CH60">
            <v>1.25</v>
          </cell>
          <cell r="CI60">
            <v>0</v>
          </cell>
          <cell r="CJ60" t="e">
            <v>#VALUE!</v>
          </cell>
          <cell r="CK60" t="e">
            <v>#VALUE!</v>
          </cell>
          <cell r="CL60">
            <v>3</v>
          </cell>
          <cell r="CM60">
            <v>3</v>
          </cell>
        </row>
        <row r="61">
          <cell r="A61">
            <v>50</v>
          </cell>
          <cell r="F61">
            <v>0</v>
          </cell>
          <cell r="G61">
            <v>0</v>
          </cell>
          <cell r="J61">
            <v>0</v>
          </cell>
          <cell r="L61">
            <v>0</v>
          </cell>
          <cell r="M61">
            <v>0</v>
          </cell>
          <cell r="N61">
            <v>0</v>
          </cell>
          <cell r="O61">
            <v>0</v>
          </cell>
          <cell r="P61">
            <v>0</v>
          </cell>
          <cell r="S61">
            <v>0</v>
          </cell>
          <cell r="U61">
            <v>0</v>
          </cell>
          <cell r="X61">
            <v>0</v>
          </cell>
          <cell r="Y61">
            <v>0</v>
          </cell>
          <cell r="AA61">
            <v>0</v>
          </cell>
          <cell r="AB61">
            <v>0</v>
          </cell>
          <cell r="AC61">
            <v>0</v>
          </cell>
          <cell r="AD61">
            <v>0</v>
          </cell>
          <cell r="AE61">
            <v>0</v>
          </cell>
          <cell r="AF61">
            <v>0</v>
          </cell>
          <cell r="AG61">
            <v>0</v>
          </cell>
          <cell r="AH61">
            <v>0</v>
          </cell>
          <cell r="AI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0.4</v>
          </cell>
          <cell r="CA61">
            <v>0</v>
          </cell>
          <cell r="CB61">
            <v>0</v>
          </cell>
          <cell r="CC61">
            <v>0</v>
          </cell>
          <cell r="CD61">
            <v>0</v>
          </cell>
          <cell r="CE61" t="e">
            <v>#VALUE!</v>
          </cell>
          <cell r="CF61" t="e">
            <v>#VALUE!</v>
          </cell>
          <cell r="CG61" t="e">
            <v>#VALUE!</v>
          </cell>
          <cell r="CH61">
            <v>1.25</v>
          </cell>
          <cell r="CI61">
            <v>0</v>
          </cell>
          <cell r="CJ61" t="e">
            <v>#VALUE!</v>
          </cell>
          <cell r="CK61" t="e">
            <v>#VALUE!</v>
          </cell>
          <cell r="CL61">
            <v>3</v>
          </cell>
          <cell r="CM61">
            <v>3</v>
          </cell>
        </row>
        <row r="62">
          <cell r="A62">
            <v>51</v>
          </cell>
          <cell r="F62">
            <v>0</v>
          </cell>
          <cell r="G62">
            <v>0</v>
          </cell>
          <cell r="J62">
            <v>0</v>
          </cell>
          <cell r="L62">
            <v>0</v>
          </cell>
          <cell r="M62">
            <v>0</v>
          </cell>
          <cell r="N62">
            <v>0</v>
          </cell>
          <cell r="O62">
            <v>0</v>
          </cell>
          <cell r="P62">
            <v>0</v>
          </cell>
          <cell r="S62">
            <v>0</v>
          </cell>
          <cell r="U62">
            <v>0</v>
          </cell>
          <cell r="X62">
            <v>0</v>
          </cell>
          <cell r="Y62">
            <v>0</v>
          </cell>
          <cell r="AA62">
            <v>0</v>
          </cell>
          <cell r="AB62">
            <v>0</v>
          </cell>
          <cell r="AC62">
            <v>0</v>
          </cell>
          <cell r="AD62">
            <v>0</v>
          </cell>
          <cell r="AE62">
            <v>0</v>
          </cell>
          <cell r="AF62">
            <v>0</v>
          </cell>
          <cell r="AG62">
            <v>0</v>
          </cell>
          <cell r="AH62">
            <v>0</v>
          </cell>
          <cell r="AI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0.4</v>
          </cell>
          <cell r="CA62">
            <v>0</v>
          </cell>
          <cell r="CB62">
            <v>0</v>
          </cell>
          <cell r="CC62">
            <v>0</v>
          </cell>
          <cell r="CD62">
            <v>0</v>
          </cell>
          <cell r="CE62" t="e">
            <v>#VALUE!</v>
          </cell>
          <cell r="CF62" t="e">
            <v>#VALUE!</v>
          </cell>
          <cell r="CG62" t="e">
            <v>#VALUE!</v>
          </cell>
          <cell r="CH62">
            <v>1.25</v>
          </cell>
          <cell r="CI62">
            <v>0</v>
          </cell>
          <cell r="CJ62" t="e">
            <v>#VALUE!</v>
          </cell>
          <cell r="CK62" t="e">
            <v>#VALUE!</v>
          </cell>
          <cell r="CL62">
            <v>3</v>
          </cell>
          <cell r="CM62">
            <v>3</v>
          </cell>
        </row>
        <row r="63">
          <cell r="A63">
            <v>52</v>
          </cell>
          <cell r="F63">
            <v>0</v>
          </cell>
          <cell r="G63">
            <v>0</v>
          </cell>
          <cell r="J63">
            <v>0</v>
          </cell>
          <cell r="L63">
            <v>0</v>
          </cell>
          <cell r="M63">
            <v>0</v>
          </cell>
          <cell r="N63">
            <v>0</v>
          </cell>
          <cell r="O63">
            <v>0</v>
          </cell>
          <cell r="P63">
            <v>0</v>
          </cell>
          <cell r="S63">
            <v>0</v>
          </cell>
          <cell r="U63">
            <v>0</v>
          </cell>
          <cell r="X63">
            <v>0</v>
          </cell>
          <cell r="Y63">
            <v>0</v>
          </cell>
          <cell r="AA63">
            <v>0</v>
          </cell>
          <cell r="AB63">
            <v>0</v>
          </cell>
          <cell r="AC63">
            <v>0</v>
          </cell>
          <cell r="AD63">
            <v>0</v>
          </cell>
          <cell r="AE63">
            <v>0</v>
          </cell>
          <cell r="AF63">
            <v>0</v>
          </cell>
          <cell r="AG63">
            <v>0</v>
          </cell>
          <cell r="AH63">
            <v>0</v>
          </cell>
          <cell r="AI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0.4</v>
          </cell>
          <cell r="CA63">
            <v>0</v>
          </cell>
          <cell r="CB63">
            <v>0</v>
          </cell>
          <cell r="CC63">
            <v>0</v>
          </cell>
          <cell r="CD63">
            <v>0</v>
          </cell>
          <cell r="CE63" t="e">
            <v>#VALUE!</v>
          </cell>
          <cell r="CF63" t="e">
            <v>#VALUE!</v>
          </cell>
          <cell r="CG63" t="e">
            <v>#VALUE!</v>
          </cell>
          <cell r="CH63">
            <v>1.25</v>
          </cell>
          <cell r="CI63">
            <v>0</v>
          </cell>
          <cell r="CJ63" t="e">
            <v>#VALUE!</v>
          </cell>
          <cell r="CK63" t="e">
            <v>#VALUE!</v>
          </cell>
          <cell r="CL63">
            <v>4</v>
          </cell>
          <cell r="CM63">
            <v>3</v>
          </cell>
        </row>
        <row r="64">
          <cell r="A64">
            <v>53</v>
          </cell>
          <cell r="F64">
            <v>0</v>
          </cell>
          <cell r="G64">
            <v>0</v>
          </cell>
          <cell r="J64">
            <v>0</v>
          </cell>
          <cell r="L64">
            <v>0</v>
          </cell>
          <cell r="M64">
            <v>0</v>
          </cell>
          <cell r="N64">
            <v>0</v>
          </cell>
          <cell r="O64">
            <v>0</v>
          </cell>
          <cell r="P64">
            <v>0</v>
          </cell>
          <cell r="S64">
            <v>0</v>
          </cell>
          <cell r="U64">
            <v>0</v>
          </cell>
          <cell r="X64">
            <v>0</v>
          </cell>
          <cell r="Y64">
            <v>0</v>
          </cell>
          <cell r="AA64">
            <v>0</v>
          </cell>
          <cell r="AB64">
            <v>0</v>
          </cell>
          <cell r="AC64">
            <v>0</v>
          </cell>
          <cell r="AD64">
            <v>0</v>
          </cell>
          <cell r="AE64">
            <v>0</v>
          </cell>
          <cell r="AF64">
            <v>0</v>
          </cell>
          <cell r="AG64">
            <v>0</v>
          </cell>
          <cell r="AH64">
            <v>0</v>
          </cell>
          <cell r="AI64">
            <v>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54</v>
          </cell>
          <cell r="F65">
            <v>0</v>
          </cell>
          <cell r="G65">
            <v>0</v>
          </cell>
          <cell r="J65">
            <v>0</v>
          </cell>
          <cell r="L65">
            <v>0</v>
          </cell>
          <cell r="M65">
            <v>0</v>
          </cell>
          <cell r="N65">
            <v>0</v>
          </cell>
          <cell r="O65">
            <v>0</v>
          </cell>
          <cell r="P65">
            <v>0</v>
          </cell>
          <cell r="S65">
            <v>0</v>
          </cell>
          <cell r="U65">
            <v>0</v>
          </cell>
          <cell r="X65">
            <v>0</v>
          </cell>
          <cell r="Y65">
            <v>0</v>
          </cell>
          <cell r="AA65">
            <v>0</v>
          </cell>
          <cell r="AB65">
            <v>0</v>
          </cell>
          <cell r="AC65">
            <v>0</v>
          </cell>
          <cell r="AD65">
            <v>0</v>
          </cell>
          <cell r="AE65">
            <v>0</v>
          </cell>
          <cell r="AF65">
            <v>0</v>
          </cell>
          <cell r="AG65">
            <v>0</v>
          </cell>
          <cell r="AH65">
            <v>0</v>
          </cell>
          <cell r="AI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55</v>
          </cell>
          <cell r="F66">
            <v>0</v>
          </cell>
          <cell r="G66">
            <v>0</v>
          </cell>
          <cell r="J66">
            <v>0</v>
          </cell>
          <cell r="L66">
            <v>0</v>
          </cell>
          <cell r="M66">
            <v>0</v>
          </cell>
          <cell r="N66">
            <v>0</v>
          </cell>
          <cell r="O66">
            <v>0</v>
          </cell>
          <cell r="P66">
            <v>0</v>
          </cell>
          <cell r="S66">
            <v>0</v>
          </cell>
          <cell r="U66">
            <v>0</v>
          </cell>
          <cell r="X66">
            <v>0</v>
          </cell>
          <cell r="Y66">
            <v>0</v>
          </cell>
          <cell r="AA66">
            <v>0</v>
          </cell>
          <cell r="AB66">
            <v>0</v>
          </cell>
          <cell r="AC66">
            <v>0</v>
          </cell>
          <cell r="AD66">
            <v>0</v>
          </cell>
          <cell r="AE66">
            <v>0</v>
          </cell>
          <cell r="AF66">
            <v>0</v>
          </cell>
          <cell r="AG66">
            <v>0</v>
          </cell>
          <cell r="AH66">
            <v>0</v>
          </cell>
          <cell r="AI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0.4</v>
          </cell>
          <cell r="CA66">
            <v>0</v>
          </cell>
          <cell r="CB66">
            <v>0</v>
          </cell>
          <cell r="CC66">
            <v>0</v>
          </cell>
          <cell r="CD66">
            <v>0</v>
          </cell>
          <cell r="CE66" t="e">
            <v>#VALUE!</v>
          </cell>
          <cell r="CF66" t="e">
            <v>#VALUE!</v>
          </cell>
          <cell r="CG66" t="e">
            <v>#VALUE!</v>
          </cell>
          <cell r="CH66">
            <v>1.5</v>
          </cell>
          <cell r="CI66" t="b">
            <v>0</v>
          </cell>
          <cell r="CJ66" t="e">
            <v>#VALUE!</v>
          </cell>
          <cell r="CK66" t="e">
            <v>#VALUE!</v>
          </cell>
          <cell r="CL66">
            <v>5</v>
          </cell>
          <cell r="CM66">
            <v>2</v>
          </cell>
        </row>
        <row r="67">
          <cell r="A67">
            <v>56</v>
          </cell>
          <cell r="F67">
            <v>0</v>
          </cell>
          <cell r="G67">
            <v>0</v>
          </cell>
          <cell r="J67">
            <v>0</v>
          </cell>
          <cell r="L67">
            <v>0</v>
          </cell>
          <cell r="M67">
            <v>0</v>
          </cell>
          <cell r="N67">
            <v>0</v>
          </cell>
          <cell r="O67">
            <v>0</v>
          </cell>
          <cell r="P67">
            <v>0</v>
          </cell>
          <cell r="S67">
            <v>0</v>
          </cell>
          <cell r="U67">
            <v>0</v>
          </cell>
          <cell r="X67">
            <v>0</v>
          </cell>
          <cell r="Y67">
            <v>0</v>
          </cell>
          <cell r="AA67">
            <v>0</v>
          </cell>
          <cell r="AB67">
            <v>0</v>
          </cell>
          <cell r="AC67">
            <v>0</v>
          </cell>
          <cell r="AD67">
            <v>0</v>
          </cell>
          <cell r="AE67">
            <v>0</v>
          </cell>
          <cell r="AF67">
            <v>0</v>
          </cell>
          <cell r="AG67">
            <v>0</v>
          </cell>
          <cell r="AH67">
            <v>0</v>
          </cell>
          <cell r="AI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0.4</v>
          </cell>
          <cell r="CA67">
            <v>0</v>
          </cell>
          <cell r="CB67">
            <v>0</v>
          </cell>
          <cell r="CC67">
            <v>0</v>
          </cell>
          <cell r="CD67">
            <v>0</v>
          </cell>
          <cell r="CE67" t="e">
            <v>#VALUE!</v>
          </cell>
          <cell r="CF67" t="e">
            <v>#VALUE!</v>
          </cell>
          <cell r="CG67" t="e">
            <v>#VALUE!</v>
          </cell>
          <cell r="CH67">
            <v>1.3</v>
          </cell>
          <cell r="CI67" t="e">
            <v>#VALUE!</v>
          </cell>
          <cell r="CJ67" t="e">
            <v>#VALUE!</v>
          </cell>
          <cell r="CK67" t="e">
            <v>#VALUE!</v>
          </cell>
          <cell r="CL67">
            <v>5</v>
          </cell>
          <cell r="CM67">
            <v>4</v>
          </cell>
        </row>
        <row r="68">
          <cell r="A68">
            <v>57</v>
          </cell>
          <cell r="F68">
            <v>0</v>
          </cell>
          <cell r="G68">
            <v>0</v>
          </cell>
          <cell r="J68">
            <v>0</v>
          </cell>
          <cell r="L68">
            <v>0</v>
          </cell>
          <cell r="M68">
            <v>0</v>
          </cell>
          <cell r="N68">
            <v>0</v>
          </cell>
          <cell r="O68">
            <v>0</v>
          </cell>
          <cell r="P68">
            <v>0</v>
          </cell>
          <cell r="S68">
            <v>0</v>
          </cell>
          <cell r="U68">
            <v>0</v>
          </cell>
          <cell r="X68">
            <v>0</v>
          </cell>
          <cell r="Y68">
            <v>0</v>
          </cell>
          <cell r="AA68">
            <v>0</v>
          </cell>
          <cell r="AB68">
            <v>0</v>
          </cell>
          <cell r="AC68">
            <v>0</v>
          </cell>
          <cell r="AD68">
            <v>0</v>
          </cell>
          <cell r="AE68">
            <v>0</v>
          </cell>
          <cell r="AF68">
            <v>0</v>
          </cell>
          <cell r="AG68">
            <v>0</v>
          </cell>
          <cell r="AH68">
            <v>0</v>
          </cell>
          <cell r="AI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0.4</v>
          </cell>
          <cell r="CA68">
            <v>0</v>
          </cell>
          <cell r="CB68">
            <v>0</v>
          </cell>
          <cell r="CC68">
            <v>0</v>
          </cell>
          <cell r="CD68">
            <v>0</v>
          </cell>
          <cell r="CE68" t="e">
            <v>#VALUE!</v>
          </cell>
          <cell r="CF68" t="e">
            <v>#VALUE!</v>
          </cell>
          <cell r="CG68" t="e">
            <v>#VALUE!</v>
          </cell>
          <cell r="CH68">
            <v>1.3</v>
          </cell>
          <cell r="CI68" t="e">
            <v>#VALUE!</v>
          </cell>
          <cell r="CJ68" t="e">
            <v>#VALUE!</v>
          </cell>
          <cell r="CK68" t="e">
            <v>#VALUE!</v>
          </cell>
          <cell r="CL68">
            <v>5</v>
          </cell>
          <cell r="CM68">
            <v>4</v>
          </cell>
        </row>
        <row r="69">
          <cell r="A69">
            <v>58</v>
          </cell>
          <cell r="F69">
            <v>0</v>
          </cell>
          <cell r="G69">
            <v>0</v>
          </cell>
          <cell r="J69">
            <v>0</v>
          </cell>
          <cell r="L69">
            <v>0</v>
          </cell>
          <cell r="M69">
            <v>0</v>
          </cell>
          <cell r="N69">
            <v>0</v>
          </cell>
          <cell r="O69">
            <v>0</v>
          </cell>
          <cell r="P69">
            <v>0</v>
          </cell>
          <cell r="S69">
            <v>0</v>
          </cell>
          <cell r="U69">
            <v>0</v>
          </cell>
          <cell r="X69">
            <v>0</v>
          </cell>
          <cell r="Y69">
            <v>0</v>
          </cell>
          <cell r="AA69">
            <v>0</v>
          </cell>
          <cell r="AB69">
            <v>0</v>
          </cell>
          <cell r="AC69">
            <v>0</v>
          </cell>
          <cell r="AD69">
            <v>0</v>
          </cell>
          <cell r="AE69">
            <v>0</v>
          </cell>
          <cell r="AF69">
            <v>0</v>
          </cell>
          <cell r="AG69">
            <v>0</v>
          </cell>
          <cell r="AH69">
            <v>0</v>
          </cell>
          <cell r="AI69">
            <v>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0.4</v>
          </cell>
          <cell r="CA69">
            <v>0</v>
          </cell>
          <cell r="CB69">
            <v>0</v>
          </cell>
          <cell r="CC69">
            <v>0</v>
          </cell>
          <cell r="CD69">
            <v>0</v>
          </cell>
          <cell r="CE69" t="e">
            <v>#VALUE!</v>
          </cell>
          <cell r="CF69" t="e">
            <v>#VALUE!</v>
          </cell>
          <cell r="CG69" t="e">
            <v>#VALUE!</v>
          </cell>
          <cell r="CH69">
            <v>1.3</v>
          </cell>
          <cell r="CI69" t="e">
            <v>#VALUE!</v>
          </cell>
          <cell r="CJ69" t="e">
            <v>#VALUE!</v>
          </cell>
          <cell r="CK69" t="e">
            <v>#VALUE!</v>
          </cell>
          <cell r="CL69">
            <v>5</v>
          </cell>
          <cell r="CM69">
            <v>4</v>
          </cell>
        </row>
        <row r="70">
          <cell r="A70">
            <v>59</v>
          </cell>
          <cell r="F70">
            <v>0</v>
          </cell>
          <cell r="G70">
            <v>0</v>
          </cell>
          <cell r="J70">
            <v>0</v>
          </cell>
          <cell r="L70">
            <v>0</v>
          </cell>
          <cell r="M70">
            <v>0</v>
          </cell>
          <cell r="N70">
            <v>0</v>
          </cell>
          <cell r="O70">
            <v>0</v>
          </cell>
          <cell r="P70">
            <v>0</v>
          </cell>
          <cell r="S70">
            <v>0</v>
          </cell>
          <cell r="U70">
            <v>0</v>
          </cell>
          <cell r="X70">
            <v>0</v>
          </cell>
          <cell r="Y70">
            <v>0</v>
          </cell>
          <cell r="AA70">
            <v>0</v>
          </cell>
          <cell r="AB70">
            <v>0</v>
          </cell>
          <cell r="AC70">
            <v>0</v>
          </cell>
          <cell r="AD70">
            <v>0</v>
          </cell>
          <cell r="AE70">
            <v>0</v>
          </cell>
          <cell r="AF70">
            <v>0</v>
          </cell>
          <cell r="AG70">
            <v>0</v>
          </cell>
          <cell r="AH70">
            <v>0</v>
          </cell>
          <cell r="AI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0.4</v>
          </cell>
          <cell r="CA70">
            <v>0</v>
          </cell>
          <cell r="CB70">
            <v>0</v>
          </cell>
          <cell r="CC70">
            <v>0</v>
          </cell>
          <cell r="CD70">
            <v>0</v>
          </cell>
          <cell r="CE70" t="e">
            <v>#VALUE!</v>
          </cell>
          <cell r="CF70" t="e">
            <v>#VALUE!</v>
          </cell>
          <cell r="CG70" t="e">
            <v>#VALUE!</v>
          </cell>
          <cell r="CH70">
            <v>1.3</v>
          </cell>
          <cell r="CI70" t="e">
            <v>#VALUE!</v>
          </cell>
          <cell r="CJ70" t="e">
            <v>#VALUE!</v>
          </cell>
          <cell r="CK70" t="e">
            <v>#VALUE!</v>
          </cell>
          <cell r="CL70">
            <v>5</v>
          </cell>
          <cell r="CM70">
            <v>4</v>
          </cell>
        </row>
        <row r="71">
          <cell r="A71">
            <v>60</v>
          </cell>
          <cell r="F71">
            <v>0</v>
          </cell>
          <cell r="G71">
            <v>0</v>
          </cell>
          <cell r="J71">
            <v>0</v>
          </cell>
          <cell r="L71">
            <v>0</v>
          </cell>
          <cell r="M71">
            <v>0</v>
          </cell>
          <cell r="N71">
            <v>0</v>
          </cell>
          <cell r="O71">
            <v>0</v>
          </cell>
          <cell r="P71">
            <v>0</v>
          </cell>
          <cell r="S71">
            <v>0</v>
          </cell>
          <cell r="U71">
            <v>0</v>
          </cell>
          <cell r="X71">
            <v>0</v>
          </cell>
          <cell r="Y71">
            <v>0</v>
          </cell>
          <cell r="AA71">
            <v>0</v>
          </cell>
          <cell r="AB71">
            <v>0</v>
          </cell>
          <cell r="AC71">
            <v>0</v>
          </cell>
          <cell r="AD71">
            <v>0</v>
          </cell>
          <cell r="AE71">
            <v>0</v>
          </cell>
          <cell r="AF71">
            <v>0</v>
          </cell>
          <cell r="AG71">
            <v>0</v>
          </cell>
          <cell r="AH71">
            <v>0</v>
          </cell>
          <cell r="AI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0.4</v>
          </cell>
          <cell r="CA71">
            <v>0</v>
          </cell>
          <cell r="CB71">
            <v>0</v>
          </cell>
          <cell r="CC71">
            <v>0</v>
          </cell>
          <cell r="CD71">
            <v>0</v>
          </cell>
          <cell r="CE71" t="e">
            <v>#VALUE!</v>
          </cell>
          <cell r="CF71" t="e">
            <v>#VALUE!</v>
          </cell>
          <cell r="CG71" t="e">
            <v>#VALUE!</v>
          </cell>
          <cell r="CH71">
            <v>1.3</v>
          </cell>
          <cell r="CI71" t="e">
            <v>#VALUE!</v>
          </cell>
          <cell r="CJ71" t="e">
            <v>#VALUE!</v>
          </cell>
          <cell r="CK71" t="e">
            <v>#VALUE!</v>
          </cell>
          <cell r="CL71">
            <v>5</v>
          </cell>
          <cell r="CM71">
            <v>4</v>
          </cell>
        </row>
      </sheetData>
      <sheetData sheetId="4" refreshError="1"/>
      <sheetData sheetId="5" refreshError="1"/>
      <sheetData sheetId="6" refreshError="1"/>
      <sheetData sheetId="7" refreshError="1"/>
      <sheetData sheetId="8">
        <row r="12">
          <cell r="A12">
            <v>1</v>
          </cell>
        </row>
      </sheetData>
      <sheetData sheetId="9"/>
      <sheetData sheetId="10"/>
      <sheetData sheetId="11">
        <row r="12">
          <cell r="A12">
            <v>1</v>
          </cell>
        </row>
      </sheetData>
      <sheetData sheetId="12"/>
      <sheetData sheetId="13"/>
      <sheetData sheetId="14"/>
      <sheetData sheetId="15"/>
      <sheetData sheetId="16"/>
      <sheetData sheetId="17" refreshError="1"/>
      <sheetData sheetId="18" refreshError="1"/>
      <sheetData sheetId="19" refreshError="1"/>
      <sheetData sheetId="20">
        <row r="12">
          <cell r="A12" t="str">
            <v>Dirección proyectos aguas, Saneamiento, Gas y locativos 2 (PL 2)</v>
          </cell>
        </row>
      </sheetData>
      <sheetData sheetId="21"/>
      <sheetData sheetId="22"/>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Entrada"/>
      <sheetName val="DatosEntradaPlanta"/>
      <sheetName val="DatosEntradaPerfil"/>
      <sheetName val="DatosEntradaTerreno"/>
      <sheetName val="DatosPerfilPlanta"/>
      <sheetName val="Deflex_comb"/>
      <sheetName val="Anclajes"/>
      <sheetName val="PresDatosEntrada"/>
      <sheetName val="Pres_Ancla"/>
      <sheetName val="CD"/>
      <sheetName val="Cantidad_total"/>
      <sheetName val="DeflexMaximas"/>
      <sheetName val="Peso_de_Tubería"/>
      <sheetName val="L codos"/>
      <sheetName val="Datos(no uso)"/>
      <sheetName val="Presen_Alinea"/>
      <sheetName val="perfil (no uso)"/>
      <sheetName val="Tabla_Plantav"/>
      <sheetName val="Tabla_total"/>
      <sheetName val="peso_codos"/>
      <sheetName val="Cantidad_total (2)"/>
      <sheetName val="LISTA TOTAL"/>
      <sheetName val="LISTA CÓDIGOS"/>
      <sheetName val="BASE APU"/>
      <sheetName val="MANO DE OBRA"/>
      <sheetName val="INSUMOS"/>
      <sheetName val="EQUIPOS"/>
      <sheetName val="MATERIALES"/>
      <sheetName val="ESTRUCTURAS"/>
      <sheetName val="TRANSPORTE"/>
      <sheetName val="deud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row r="2">
          <cell r="B2">
            <v>300</v>
          </cell>
          <cell r="C2">
            <v>350</v>
          </cell>
          <cell r="D2">
            <v>400</v>
          </cell>
          <cell r="E2">
            <v>450</v>
          </cell>
          <cell r="F2">
            <v>500</v>
          </cell>
          <cell r="G2">
            <v>600</v>
          </cell>
          <cell r="H2">
            <v>700</v>
          </cell>
          <cell r="I2">
            <v>800</v>
          </cell>
          <cell r="J2">
            <v>900</v>
          </cell>
          <cell r="K2">
            <v>1000</v>
          </cell>
          <cell r="L2">
            <v>1100</v>
          </cell>
          <cell r="M2">
            <v>1200</v>
          </cell>
          <cell r="N2">
            <v>1300</v>
          </cell>
          <cell r="O2">
            <v>1400</v>
          </cell>
          <cell r="P2">
            <v>1600</v>
          </cell>
          <cell r="Q2">
            <v>1800</v>
          </cell>
          <cell r="R2">
            <v>2000</v>
          </cell>
          <cell r="S2">
            <v>2100</v>
          </cell>
          <cell r="T2">
            <v>2200</v>
          </cell>
          <cell r="U2">
            <v>2300</v>
          </cell>
          <cell r="V2">
            <v>2400</v>
          </cell>
        </row>
        <row r="3">
          <cell r="A3">
            <v>1E-4</v>
          </cell>
          <cell r="B3">
            <v>0</v>
          </cell>
          <cell r="C3">
            <v>0</v>
          </cell>
          <cell r="D3">
            <v>0</v>
          </cell>
          <cell r="E3">
            <v>0</v>
          </cell>
          <cell r="F3">
            <v>0</v>
          </cell>
          <cell r="G3">
            <v>0</v>
          </cell>
          <cell r="H3">
            <v>0</v>
          </cell>
          <cell r="I3">
            <v>0</v>
          </cell>
          <cell r="J3">
            <v>0</v>
          </cell>
          <cell r="K3">
            <v>0</v>
          </cell>
          <cell r="L3">
            <v>0</v>
          </cell>
          <cell r="M3">
            <v>0</v>
          </cell>
          <cell r="N3">
            <v>0</v>
          </cell>
          <cell r="O3">
            <v>0</v>
          </cell>
          <cell r="P3">
            <v>0</v>
          </cell>
          <cell r="Q3">
            <v>0</v>
          </cell>
          <cell r="R3">
            <v>0</v>
          </cell>
          <cell r="S3">
            <v>0</v>
          </cell>
          <cell r="T3">
            <v>0</v>
          </cell>
          <cell r="U3">
            <v>0</v>
          </cell>
          <cell r="V3">
            <v>0</v>
          </cell>
        </row>
        <row r="4">
          <cell r="A4">
            <v>11.2501</v>
          </cell>
          <cell r="B4">
            <v>0.57969999999999999</v>
          </cell>
          <cell r="C4">
            <v>0.64410000000000001</v>
          </cell>
          <cell r="D4">
            <v>0.45</v>
          </cell>
          <cell r="E4">
            <v>0.45</v>
          </cell>
          <cell r="F4">
            <v>0.45</v>
          </cell>
          <cell r="G4">
            <v>0.4</v>
          </cell>
          <cell r="H4">
            <v>0.4</v>
          </cell>
          <cell r="I4">
            <v>0.45</v>
          </cell>
          <cell r="J4">
            <v>0.45</v>
          </cell>
          <cell r="K4">
            <v>0.45</v>
          </cell>
          <cell r="L4">
            <v>0.5</v>
          </cell>
          <cell r="M4">
            <v>0.5</v>
          </cell>
          <cell r="N4">
            <v>0.6</v>
          </cell>
          <cell r="O4">
            <v>0.6</v>
          </cell>
          <cell r="P4">
            <v>0.65</v>
          </cell>
          <cell r="Q4">
            <v>0.7</v>
          </cell>
          <cell r="R4">
            <v>0.7</v>
          </cell>
          <cell r="S4">
            <v>0.7</v>
          </cell>
          <cell r="T4">
            <v>0.7</v>
          </cell>
          <cell r="U4">
            <v>0.7</v>
          </cell>
          <cell r="V4">
            <v>0.7</v>
          </cell>
        </row>
        <row r="5">
          <cell r="A5">
            <v>15</v>
          </cell>
          <cell r="B5">
            <v>0.57969999999999999</v>
          </cell>
          <cell r="C5">
            <v>0.64410000000000001</v>
          </cell>
          <cell r="D5">
            <v>0.45</v>
          </cell>
          <cell r="E5">
            <v>0.5</v>
          </cell>
          <cell r="F5">
            <v>0.5</v>
          </cell>
          <cell r="G5">
            <v>0.4</v>
          </cell>
          <cell r="H5">
            <v>0.45</v>
          </cell>
          <cell r="I5">
            <v>0.45</v>
          </cell>
          <cell r="J5">
            <v>0.5</v>
          </cell>
          <cell r="K5">
            <v>0.5</v>
          </cell>
          <cell r="L5">
            <v>0.55000000000000004</v>
          </cell>
          <cell r="M5">
            <v>0.6</v>
          </cell>
          <cell r="N5">
            <v>0.65</v>
          </cell>
          <cell r="O5">
            <v>0.65</v>
          </cell>
          <cell r="P5">
            <v>0.75</v>
          </cell>
          <cell r="Q5">
            <v>0.8</v>
          </cell>
          <cell r="R5">
            <v>0.8</v>
          </cell>
          <cell r="S5">
            <v>0.8</v>
          </cell>
          <cell r="T5">
            <v>0.8</v>
          </cell>
          <cell r="U5">
            <v>0.8</v>
          </cell>
          <cell r="V5">
            <v>0.8</v>
          </cell>
        </row>
        <row r="6">
          <cell r="A6">
            <v>22.5001</v>
          </cell>
          <cell r="B6">
            <v>0.44690000000000002</v>
          </cell>
          <cell r="C6">
            <v>0.4788</v>
          </cell>
          <cell r="D6">
            <v>0.45</v>
          </cell>
          <cell r="E6">
            <v>0.5</v>
          </cell>
          <cell r="F6">
            <v>0.5</v>
          </cell>
          <cell r="G6">
            <v>0.4</v>
          </cell>
          <cell r="H6">
            <v>0.45</v>
          </cell>
          <cell r="I6">
            <v>0.45</v>
          </cell>
          <cell r="J6">
            <v>0.5</v>
          </cell>
          <cell r="K6">
            <v>0.5</v>
          </cell>
          <cell r="L6">
            <v>0.55000000000000004</v>
          </cell>
          <cell r="M6">
            <v>0.6</v>
          </cell>
          <cell r="N6">
            <v>0.65</v>
          </cell>
          <cell r="O6">
            <v>0.65</v>
          </cell>
          <cell r="P6">
            <v>0.75</v>
          </cell>
          <cell r="Q6">
            <v>0.8</v>
          </cell>
          <cell r="R6">
            <v>0.8</v>
          </cell>
          <cell r="S6">
            <v>0.8</v>
          </cell>
          <cell r="T6">
            <v>0.8</v>
          </cell>
          <cell r="U6">
            <v>0.8</v>
          </cell>
          <cell r="V6">
            <v>0.8</v>
          </cell>
        </row>
        <row r="7">
          <cell r="A7">
            <v>30</v>
          </cell>
          <cell r="B7">
            <v>0.44690000000000002</v>
          </cell>
          <cell r="C7">
            <v>0.4788</v>
          </cell>
          <cell r="D7">
            <v>0.65</v>
          </cell>
          <cell r="E7">
            <v>0.7</v>
          </cell>
          <cell r="F7">
            <v>0.75</v>
          </cell>
          <cell r="G7">
            <v>0.6</v>
          </cell>
          <cell r="H7">
            <v>0.65</v>
          </cell>
          <cell r="I7">
            <v>0.7</v>
          </cell>
          <cell r="J7">
            <v>0.8</v>
          </cell>
          <cell r="K7">
            <v>0.85</v>
          </cell>
          <cell r="L7">
            <v>0.9</v>
          </cell>
          <cell r="M7">
            <v>0.95</v>
          </cell>
          <cell r="N7">
            <v>1.05</v>
          </cell>
          <cell r="O7">
            <v>1.1000000000000001</v>
          </cell>
          <cell r="P7">
            <v>1.25</v>
          </cell>
          <cell r="Q7">
            <v>1.35</v>
          </cell>
          <cell r="R7">
            <v>1.45</v>
          </cell>
          <cell r="S7">
            <v>1.5</v>
          </cell>
          <cell r="T7">
            <v>1.55</v>
          </cell>
          <cell r="U7">
            <v>1.55</v>
          </cell>
          <cell r="V7">
            <v>1.55</v>
          </cell>
        </row>
        <row r="8">
          <cell r="A8">
            <v>45.000100000000003</v>
          </cell>
          <cell r="B8">
            <v>0.3372</v>
          </cell>
          <cell r="C8">
            <v>0.30659999999999998</v>
          </cell>
          <cell r="D8">
            <v>0.65</v>
          </cell>
          <cell r="E8">
            <v>0.7</v>
          </cell>
          <cell r="F8">
            <v>0.75</v>
          </cell>
          <cell r="G8">
            <v>0.6</v>
          </cell>
          <cell r="H8">
            <v>0.65</v>
          </cell>
          <cell r="I8">
            <v>0.7</v>
          </cell>
          <cell r="J8">
            <v>0.8</v>
          </cell>
          <cell r="K8">
            <v>0.85</v>
          </cell>
          <cell r="L8">
            <v>0.9</v>
          </cell>
          <cell r="M8">
            <v>0.95</v>
          </cell>
          <cell r="N8">
            <v>1.05</v>
          </cell>
          <cell r="O8">
            <v>1.1000000000000001</v>
          </cell>
          <cell r="P8">
            <v>1.25</v>
          </cell>
          <cell r="Q8">
            <v>1.35</v>
          </cell>
          <cell r="R8">
            <v>1.45</v>
          </cell>
          <cell r="S8">
            <v>1.5</v>
          </cell>
          <cell r="T8">
            <v>1.55</v>
          </cell>
          <cell r="U8">
            <v>1.55</v>
          </cell>
          <cell r="V8">
            <v>1.55</v>
          </cell>
        </row>
        <row r="9">
          <cell r="A9">
            <v>60</v>
          </cell>
          <cell r="B9">
            <v>0.3372</v>
          </cell>
          <cell r="C9">
            <v>0.30659999999999998</v>
          </cell>
          <cell r="D9">
            <v>0.9</v>
          </cell>
          <cell r="E9">
            <v>1</v>
          </cell>
          <cell r="F9">
            <v>1.05</v>
          </cell>
          <cell r="G9">
            <v>1.1000000000000001</v>
          </cell>
          <cell r="H9">
            <v>1.2</v>
          </cell>
          <cell r="I9">
            <v>1.35</v>
          </cell>
          <cell r="J9">
            <v>1.5</v>
          </cell>
          <cell r="K9">
            <v>1.65</v>
          </cell>
          <cell r="L9">
            <v>1.8</v>
          </cell>
          <cell r="M9">
            <v>1.95</v>
          </cell>
          <cell r="N9">
            <v>2.1</v>
          </cell>
          <cell r="O9">
            <v>2.25</v>
          </cell>
          <cell r="P9">
            <v>2.5499999999999998</v>
          </cell>
          <cell r="Q9">
            <v>2.85</v>
          </cell>
          <cell r="R9">
            <v>3.1</v>
          </cell>
          <cell r="S9">
            <v>3.2</v>
          </cell>
          <cell r="T9">
            <v>3.35</v>
          </cell>
          <cell r="U9">
            <v>3.45</v>
          </cell>
          <cell r="V9">
            <v>3.6</v>
          </cell>
        </row>
        <row r="10">
          <cell r="A10">
            <v>90.000100000000003</v>
          </cell>
          <cell r="B10">
            <v>0.2286</v>
          </cell>
          <cell r="C10">
            <v>0.29220000000000002</v>
          </cell>
          <cell r="D10">
            <v>0.9</v>
          </cell>
          <cell r="E10">
            <v>1</v>
          </cell>
          <cell r="F10">
            <v>1.05</v>
          </cell>
          <cell r="G10">
            <v>1.1000000000000001</v>
          </cell>
          <cell r="H10">
            <v>1.2</v>
          </cell>
          <cell r="I10">
            <v>1.35</v>
          </cell>
          <cell r="J10">
            <v>1.5</v>
          </cell>
          <cell r="K10">
            <v>1.65</v>
          </cell>
          <cell r="L10">
            <v>1.8</v>
          </cell>
          <cell r="M10">
            <v>1.95</v>
          </cell>
          <cell r="N10">
            <v>2.1</v>
          </cell>
          <cell r="O10">
            <v>2.25</v>
          </cell>
          <cell r="P10">
            <v>2.5499999999999998</v>
          </cell>
          <cell r="Q10">
            <v>2.85</v>
          </cell>
          <cell r="R10">
            <v>3.1</v>
          </cell>
          <cell r="S10">
            <v>3.2</v>
          </cell>
          <cell r="T10">
            <v>3.35</v>
          </cell>
          <cell r="U10">
            <v>3.45</v>
          </cell>
          <cell r="V10">
            <v>3.6</v>
          </cell>
        </row>
      </sheetData>
      <sheetData sheetId="14"/>
      <sheetData sheetId="15"/>
      <sheetData sheetId="16"/>
      <sheetData sheetId="17"/>
      <sheetData sheetId="18"/>
      <sheetData sheetId="19"/>
      <sheetData sheetId="20"/>
      <sheetData sheetId="21"/>
      <sheetData sheetId="22"/>
      <sheetData sheetId="23">
        <row r="2">
          <cell r="B2" t="str">
            <v xml:space="preserve">ANÁLISIS DE PRECIOS UNITARIOS </v>
          </cell>
        </row>
      </sheetData>
      <sheetData sheetId="24"/>
      <sheetData sheetId="25"/>
      <sheetData sheetId="26"/>
      <sheetData sheetId="27"/>
      <sheetData sheetId="28"/>
      <sheetData sheetId="29"/>
      <sheetData sheetId="3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
      <sheetName val="CONCRETO"/>
      <sheetName val="NOVAFORT"/>
      <sheetName val="NOVALOC"/>
      <sheetName val="AlCANTARILLADO"/>
      <sheetName val="PRESION"/>
      <sheetName val="PRESION (2)"/>
      <sheetName val="SANITARIA"/>
      <sheetName val="SANITARIA (2)"/>
      <sheetName val="CPVC"/>
      <sheetName val="CANALES"/>
      <sheetName val="CONDUIT"/>
      <sheetName val="CONDUIT (2)"/>
      <sheetName val="UNION-PLATINO"/>
      <sheetName val="UNION-PLATINO (2)"/>
      <sheetName val="UNION-PLATINO (3)"/>
      <sheetName val="UNION-PLATINO (4)"/>
      <sheetName val="PEAD"/>
      <sheetName val="PEAD 1"/>
      <sheetName val="PEAD 2"/>
      <sheetName val="PRES.AGRI"/>
      <sheetName val="CORR.DREN"/>
      <sheetName val="POZOS"/>
      <sheetName val="RIEGO-CONDUCC."/>
      <sheetName val="RIEGO MOVIL"/>
      <sheetName val="GAS"/>
      <sheetName val="Lista de pre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CIONES"/>
      <sheetName val="BASE"/>
      <sheetName val="BASE_Concretos"/>
      <sheetName val="RedesSRO_General"/>
      <sheetName val="DomiciliariasSRO_General"/>
      <sheetName val="ObrasComplementariasSRO_Genera "/>
      <sheetName val="ColecRioGrande_Redes"/>
      <sheetName val="ColecRioGrande_Domiciliarias"/>
      <sheetName val="ColecRioGrande_Complementarias"/>
      <sheetName val="ColecLaMorales_Redes"/>
      <sheetName val="ColecLaMorales_Domiciliarias"/>
      <sheetName val="ColecLaMorales_Complementarias"/>
      <sheetName val="ColecLaMuerte_Redes"/>
      <sheetName val="ColecLaMuerte_Domiciliarias"/>
      <sheetName val="ColecLaMuerte_Complementarias"/>
      <sheetName val="IntercRioGrande_Redes"/>
      <sheetName val="IntercRioGrande_Complementarias"/>
      <sheetName val="APU_Redes"/>
      <sheetName val="APUDomiciliarias"/>
      <sheetName val="APUObrasComplementarias"/>
      <sheetName val="APU_Colector Riogrande"/>
      <sheetName val="APUDomiciliarias colecRioGrande"/>
      <sheetName val="APU ColRiograndeComplementarias"/>
      <sheetName val="APU_Colector LaMorales"/>
      <sheetName val="APUDomiciliarias colecLaMorales"/>
      <sheetName val="APU ColecLaMorales Complementa"/>
      <sheetName val="APU_Colector LaMuerte"/>
      <sheetName val="APUDomiciliarias colecLaMuerte"/>
      <sheetName val="APU colecLaMuertecomplem"/>
      <sheetName val="APU_IntercRiogrande"/>
      <sheetName val="APU InterrcRiogrande Compleme "/>
      <sheetName val="RESUMEN OBR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CIONES"/>
      <sheetName val="BASE"/>
      <sheetName val="BASE_Concretos"/>
      <sheetName val="RedesSRO_General"/>
      <sheetName val="DomiciliariasSRO_General"/>
      <sheetName val="ObrasComplementariasSRO_Genera "/>
      <sheetName val="ColecRioGrande_Redes"/>
      <sheetName val="ColecRioGrande_Domiciliarias"/>
      <sheetName val="ColecRioGrande_Complementarias"/>
      <sheetName val="ColecLaMorales_Redes"/>
      <sheetName val="ColecLaMorales_Domiciliarias"/>
      <sheetName val="ColecLaMorales_Complementarias"/>
      <sheetName val="ColecLaMuerte_Redes"/>
      <sheetName val="ColecLaMuerte_Domiciliarias"/>
      <sheetName val="ColecLaMuerte_Complementarias"/>
      <sheetName val="IntercRioGrande_Redes"/>
      <sheetName val="IntercRioGrande_Complementarias"/>
      <sheetName val="APU_Redes"/>
      <sheetName val="APUDomiciliarias"/>
      <sheetName val="APUObrasComplementarias"/>
      <sheetName val="APU_Colector Riogrande"/>
      <sheetName val="APUDomiciliarias colecRioGrande"/>
      <sheetName val="APU ColRiograndeComplementarias"/>
      <sheetName val="APU_Colector LaMorales"/>
      <sheetName val="APUDomiciliarias colecLaMorales"/>
      <sheetName val="APU ColecLaMorales Complementa"/>
      <sheetName val="APU_Colector LaMuerte"/>
      <sheetName val="APUDomiciliarias colecLaMuerte"/>
      <sheetName val="APU colecLaMuertecomplem"/>
      <sheetName val="APU_IntercRiogrande"/>
      <sheetName val="APU InterrcRiogrande Compleme "/>
      <sheetName val="RESUMEN OBR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2"/>
    </sheetNames>
    <sheetDataSet>
      <sheetData sheetId="0"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 val="ENE"/>
      <sheetName val="FEB"/>
      <sheetName val="MAR"/>
      <sheetName val="Ene-Dic_EEPPM"/>
      <sheetName val="May-Dic_Contrato"/>
      <sheetName val="Ene-Dic_EEPPM2"/>
      <sheetName val="May-Dic_Contrato2"/>
      <sheetName val="Ene-Dic_EEPPM1"/>
      <sheetName val="May-Dic_Contrato1"/>
      <sheetName val="GRUPO 3"/>
      <sheetName val="Liquidación de Obra x Administr"/>
      <sheetName val="LISTA CÓDIGOS"/>
      <sheetName val="BASE APU"/>
      <sheetName val="MANO DE OBRA"/>
      <sheetName val="INSUMOS"/>
      <sheetName val="EQUIPOS"/>
      <sheetName val="MATERIALES"/>
      <sheetName val="ESTRUCTURAS"/>
      <sheetName val="TRANSPORTE"/>
      <sheetName val="Hoja1"/>
      <sheetName val="28oct"/>
      <sheetName val="Macro1"/>
      <sheetName val="Hoja2"/>
      <sheetName val="Tramos"/>
      <sheetName val="Sábana"/>
      <sheetName val="formato acom aldo. frente"/>
      <sheetName val="Emboquillar"/>
      <sheetName val="Acometidacobrerígido"/>
      <sheetName val="Acometidatoma"/>
      <sheetName val="Acometidahasta1&quot;"/>
      <sheetName val="Base de Diseño"/>
      <sheetName val="Acum"/>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AJIZAL 3335"/>
      <sheetName val="SABANETA 3335"/>
      <sheetName val="TRAMITE ACTA"/>
      <sheetName val="CONTROLPAGOS1"/>
      <sheetName val="CONTROLPAGOS3"/>
      <sheetName val="CONDUIT"/>
      <sheetName val="Hoja3"/>
    </sheetNames>
    <sheetDataSet>
      <sheetData sheetId="0" refreshError="1">
        <row r="12">
          <cell r="A12" t="str">
            <v>CARROTANQUE</v>
          </cell>
          <cell r="B12">
            <v>57</v>
          </cell>
          <cell r="C12">
            <v>2</v>
          </cell>
          <cell r="D12">
            <v>1</v>
          </cell>
          <cell r="E12">
            <v>43</v>
          </cell>
          <cell r="F12">
            <v>1.3</v>
          </cell>
          <cell r="G12">
            <v>1.4</v>
          </cell>
          <cell r="H12">
            <v>3.3898305084745763E-2</v>
          </cell>
        </row>
        <row r="13">
          <cell r="A13" t="str">
            <v>CASAS SIN AGUA</v>
          </cell>
          <cell r="B13">
            <v>573</v>
          </cell>
          <cell r="C13">
            <v>548</v>
          </cell>
          <cell r="D13">
            <v>1</v>
          </cell>
          <cell r="E13">
            <v>59</v>
          </cell>
          <cell r="F13">
            <v>9.6999999999999993</v>
          </cell>
          <cell r="G13">
            <v>19</v>
          </cell>
          <cell r="H13">
            <v>0.48884924174843891</v>
          </cell>
        </row>
        <row r="14">
          <cell r="A14" t="str">
            <v>CORTE Y RECONEXION</v>
          </cell>
          <cell r="B14">
            <v>37</v>
          </cell>
          <cell r="C14">
            <v>65</v>
          </cell>
          <cell r="F14" t="str">
            <v/>
          </cell>
          <cell r="G14" t="str">
            <v/>
          </cell>
          <cell r="H14">
            <v>0.63725490196078427</v>
          </cell>
        </row>
        <row r="15">
          <cell r="A15" t="str">
            <v>DAÑOS ACUEDUCTO</v>
          </cell>
          <cell r="B15">
            <v>591</v>
          </cell>
          <cell r="C15">
            <v>205</v>
          </cell>
          <cell r="D15">
            <v>7.3050847457627119</v>
          </cell>
          <cell r="E15">
            <v>59</v>
          </cell>
          <cell r="F15">
            <v>1.4</v>
          </cell>
          <cell r="G15">
            <v>1.8</v>
          </cell>
          <cell r="H15">
            <v>0.25753768844221103</v>
          </cell>
        </row>
        <row r="16">
          <cell r="A16" t="str">
            <v>ESCOMBROS DAÑOS ACUEDUCTO</v>
          </cell>
          <cell r="B16">
            <v>271</v>
          </cell>
          <cell r="C16">
            <v>8</v>
          </cell>
          <cell r="D16">
            <v>1</v>
          </cell>
          <cell r="E16">
            <v>59</v>
          </cell>
          <cell r="F16">
            <v>4.5999999999999996</v>
          </cell>
          <cell r="G16">
            <v>4.7</v>
          </cell>
          <cell r="H16">
            <v>2.8673835125448029E-2</v>
          </cell>
        </row>
        <row r="17">
          <cell r="A17" t="str">
            <v>FRAUDES</v>
          </cell>
          <cell r="B17">
            <v>13</v>
          </cell>
          <cell r="C17">
            <v>103</v>
          </cell>
          <cell r="D17">
            <v>1</v>
          </cell>
          <cell r="E17">
            <v>11</v>
          </cell>
          <cell r="F17">
            <v>10.5</v>
          </cell>
          <cell r="G17">
            <v>10.5</v>
          </cell>
          <cell r="H17">
            <v>0.88793103448275867</v>
          </cell>
        </row>
        <row r="18">
          <cell r="A18" t="str">
            <v>GARANTIAS INSTALACIONES</v>
          </cell>
          <cell r="B18">
            <v>25</v>
          </cell>
          <cell r="C18">
            <v>40</v>
          </cell>
          <cell r="F18" t="str">
            <v/>
          </cell>
          <cell r="G18" t="str">
            <v/>
          </cell>
          <cell r="H18">
            <v>0.61538461538461542</v>
          </cell>
        </row>
        <row r="19">
          <cell r="A19" t="str">
            <v>INSTALACIONES ACUEDUCTO</v>
          </cell>
          <cell r="B19">
            <v>5</v>
          </cell>
          <cell r="C19">
            <v>81</v>
          </cell>
          <cell r="F19" t="str">
            <v/>
          </cell>
          <cell r="G19" t="str">
            <v/>
          </cell>
          <cell r="H19">
            <v>0.94186046511627908</v>
          </cell>
        </row>
        <row r="20">
          <cell r="A20" t="str">
            <v>INSTALACIONES ALCANTARILLADO</v>
          </cell>
          <cell r="B20">
            <v>5</v>
          </cell>
          <cell r="C20">
            <v>0</v>
          </cell>
          <cell r="F20" t="str">
            <v/>
          </cell>
          <cell r="G20" t="str">
            <v/>
          </cell>
          <cell r="H20">
            <v>0</v>
          </cell>
        </row>
        <row r="21">
          <cell r="A21" t="str">
            <v>MEDIDORES 1/2 Y 1"</v>
          </cell>
          <cell r="B21">
            <v>19</v>
          </cell>
          <cell r="C21">
            <v>16</v>
          </cell>
          <cell r="F21" t="str">
            <v/>
          </cell>
          <cell r="G21" t="str">
            <v/>
          </cell>
          <cell r="H21">
            <v>0.45714285714285713</v>
          </cell>
        </row>
        <row r="22">
          <cell r="A22" t="str">
            <v>MMTO VALVULAS E HIDRANTES</v>
          </cell>
          <cell r="B22">
            <v>12</v>
          </cell>
          <cell r="C22">
            <v>26</v>
          </cell>
          <cell r="D22">
            <v>1</v>
          </cell>
          <cell r="E22">
            <v>59</v>
          </cell>
          <cell r="F22">
            <v>0.2</v>
          </cell>
          <cell r="G22">
            <v>0.6</v>
          </cell>
          <cell r="H22">
            <v>0.68421052631578949</v>
          </cell>
        </row>
        <row r="23">
          <cell r="A23" t="str">
            <v>OBRAS ACCESORIAS DAÑOS ACUEDUCTO</v>
          </cell>
          <cell r="B23">
            <v>18</v>
          </cell>
          <cell r="C23">
            <v>0</v>
          </cell>
          <cell r="F23" t="str">
            <v/>
          </cell>
          <cell r="G23" t="str">
            <v/>
          </cell>
          <cell r="H23">
            <v>0</v>
          </cell>
        </row>
        <row r="24">
          <cell r="A24" t="str">
            <v>OBRAS ACCESORIAS INSTALACIONES</v>
          </cell>
          <cell r="B24">
            <v>653</v>
          </cell>
          <cell r="C24">
            <v>0</v>
          </cell>
          <cell r="F24" t="str">
            <v/>
          </cell>
          <cell r="G24" t="str">
            <v/>
          </cell>
          <cell r="H24">
            <v>0</v>
          </cell>
        </row>
        <row r="25">
          <cell r="A25" t="str">
            <v>PITOMETRÍA</v>
          </cell>
          <cell r="B25">
            <v>82</v>
          </cell>
          <cell r="C25">
            <v>95</v>
          </cell>
          <cell r="D25">
            <v>1</v>
          </cell>
          <cell r="E25">
            <v>17</v>
          </cell>
          <cell r="F25">
            <v>4.8</v>
          </cell>
          <cell r="G25">
            <v>10.4</v>
          </cell>
          <cell r="H25">
            <v>0.53672316384180796</v>
          </cell>
        </row>
        <row r="26">
          <cell r="A26" t="str">
            <v>PROYECTOS ACUEDUCTO</v>
          </cell>
          <cell r="B26">
            <v>47</v>
          </cell>
          <cell r="C26">
            <v>62</v>
          </cell>
          <cell r="F26" t="str">
            <v/>
          </cell>
          <cell r="G26" t="str">
            <v/>
          </cell>
          <cell r="H26">
            <v>0.56880733944954132</v>
          </cell>
        </row>
        <row r="27">
          <cell r="A27" t="str">
            <v>REFERENCIACIÓN ACUEDUCTO</v>
          </cell>
          <cell r="B27">
            <v>3</v>
          </cell>
          <cell r="C27">
            <v>3</v>
          </cell>
          <cell r="F27" t="str">
            <v/>
          </cell>
          <cell r="G27" t="str">
            <v/>
          </cell>
          <cell r="H27">
            <v>0.5</v>
          </cell>
        </row>
        <row r="28">
          <cell r="A28" t="str">
            <v>REPARACION CAJAS DE MEDIDORES</v>
          </cell>
          <cell r="B28">
            <v>1</v>
          </cell>
          <cell r="C28">
            <v>19</v>
          </cell>
          <cell r="F28" t="str">
            <v/>
          </cell>
          <cell r="G28" t="str">
            <v/>
          </cell>
          <cell r="H28">
            <v>0.95</v>
          </cell>
        </row>
        <row r="29">
          <cell r="A29" t="str">
            <v>RETIRO MEDIDOR</v>
          </cell>
          <cell r="B29">
            <v>113</v>
          </cell>
          <cell r="C29">
            <v>65</v>
          </cell>
          <cell r="F29" t="str">
            <v/>
          </cell>
          <cell r="G29" t="str">
            <v/>
          </cell>
          <cell r="H29">
            <v>0.3651685393258427</v>
          </cell>
        </row>
        <row r="30">
          <cell r="A30" t="str">
            <v>TAPONADAS</v>
          </cell>
          <cell r="B30">
            <v>1</v>
          </cell>
          <cell r="C30">
            <v>7</v>
          </cell>
          <cell r="F30" t="str">
            <v/>
          </cell>
          <cell r="G30" t="str">
            <v/>
          </cell>
          <cell r="H30">
            <v>0.875</v>
          </cell>
        </row>
        <row r="31">
          <cell r="A31" t="str">
            <v>TRASLADO MEDIDOR</v>
          </cell>
          <cell r="B31">
            <v>0</v>
          </cell>
          <cell r="C31">
            <v>6</v>
          </cell>
          <cell r="F31" t="str">
            <v/>
          </cell>
          <cell r="G31" t="str">
            <v/>
          </cell>
          <cell r="H31">
            <v>1</v>
          </cell>
        </row>
        <row r="32">
          <cell r="F32" t="str">
            <v/>
          </cell>
          <cell r="G32" t="str">
            <v/>
          </cell>
          <cell r="H32" t="str">
            <v/>
          </cell>
        </row>
        <row r="33">
          <cell r="A33" t="str">
            <v>Total general</v>
          </cell>
          <cell r="B33">
            <v>2526</v>
          </cell>
          <cell r="C33">
            <v>1351</v>
          </cell>
          <cell r="F33" t="str">
            <v/>
          </cell>
          <cell r="G33" t="str">
            <v/>
          </cell>
          <cell r="H33">
            <v>0.34846530822801136</v>
          </cell>
        </row>
        <row r="34">
          <cell r="F34" t="str">
            <v/>
          </cell>
          <cell r="G34" t="str">
            <v/>
          </cell>
          <cell r="H34" t="str">
            <v/>
          </cell>
        </row>
      </sheetData>
      <sheetData sheetId="1" refreshError="1">
        <row r="12">
          <cell r="A12" t="str">
            <v>CARROTANQUE</v>
          </cell>
          <cell r="B12">
            <v>104</v>
          </cell>
          <cell r="C12">
            <v>14</v>
          </cell>
          <cell r="D12">
            <v>1</v>
          </cell>
          <cell r="E12">
            <v>46</v>
          </cell>
          <cell r="F12">
            <v>2.2999999999999998</v>
          </cell>
          <cell r="G12">
            <v>2.6</v>
          </cell>
          <cell r="H12">
            <v>0.11864406779661017</v>
          </cell>
        </row>
        <row r="13">
          <cell r="A13" t="str">
            <v>CASAS SIN AGUA</v>
          </cell>
          <cell r="B13">
            <v>546</v>
          </cell>
          <cell r="C13">
            <v>609</v>
          </cell>
          <cell r="D13">
            <v>1</v>
          </cell>
          <cell r="E13">
            <v>61</v>
          </cell>
          <cell r="F13">
            <v>9</v>
          </cell>
          <cell r="G13">
            <v>18.899999999999999</v>
          </cell>
          <cell r="H13">
            <v>0.52727272727272723</v>
          </cell>
        </row>
        <row r="14">
          <cell r="A14" t="str">
            <v>CORTE Y RECONEXION</v>
          </cell>
          <cell r="B14">
            <v>122</v>
          </cell>
          <cell r="C14">
            <v>138</v>
          </cell>
          <cell r="D14">
            <v>1</v>
          </cell>
          <cell r="E14">
            <v>61</v>
          </cell>
          <cell r="F14">
            <v>0</v>
          </cell>
          <cell r="G14">
            <v>0</v>
          </cell>
          <cell r="H14">
            <v>0.53076923076923077</v>
          </cell>
        </row>
        <row r="15">
          <cell r="A15" t="str">
            <v>DAÑOS ACUEDUCTO</v>
          </cell>
          <cell r="B15">
            <v>666</v>
          </cell>
          <cell r="C15">
            <v>234</v>
          </cell>
          <cell r="D15">
            <v>7.442622950819672</v>
          </cell>
          <cell r="E15">
            <v>61</v>
          </cell>
          <cell r="F15">
            <v>1.5</v>
          </cell>
          <cell r="G15">
            <v>2</v>
          </cell>
          <cell r="H15">
            <v>0.26</v>
          </cell>
        </row>
        <row r="16">
          <cell r="A16" t="str">
            <v>ESCOMBROS DAÑOS ACUEDUCTO</v>
          </cell>
          <cell r="B16">
            <v>221</v>
          </cell>
          <cell r="C16">
            <v>9</v>
          </cell>
          <cell r="D16">
            <v>1</v>
          </cell>
          <cell r="E16">
            <v>61</v>
          </cell>
          <cell r="F16">
            <v>3.6</v>
          </cell>
          <cell r="G16">
            <v>3.8</v>
          </cell>
          <cell r="H16">
            <v>3.9130434782608699E-2</v>
          </cell>
        </row>
        <row r="17">
          <cell r="A17" t="str">
            <v>FRAUDES</v>
          </cell>
          <cell r="B17">
            <v>62</v>
          </cell>
          <cell r="C17">
            <v>249</v>
          </cell>
          <cell r="D17">
            <v>1</v>
          </cell>
          <cell r="E17">
            <v>14</v>
          </cell>
          <cell r="F17">
            <v>22.2</v>
          </cell>
          <cell r="G17">
            <v>22.2</v>
          </cell>
          <cell r="H17">
            <v>0.80064308681672025</v>
          </cell>
        </row>
        <row r="18">
          <cell r="A18" t="str">
            <v>GARANTIAS INSTALACIONES</v>
          </cell>
          <cell r="B18">
            <v>70</v>
          </cell>
          <cell r="C18">
            <v>23</v>
          </cell>
          <cell r="D18">
            <v>1</v>
          </cell>
          <cell r="E18">
            <v>18</v>
          </cell>
          <cell r="F18">
            <v>0</v>
          </cell>
          <cell r="G18">
            <v>0</v>
          </cell>
          <cell r="H18">
            <v>0.24731182795698925</v>
          </cell>
        </row>
        <row r="19">
          <cell r="A19" t="str">
            <v>INSTALACIONES ACUEDUCTO</v>
          </cell>
          <cell r="B19">
            <v>13</v>
          </cell>
          <cell r="C19">
            <v>39</v>
          </cell>
          <cell r="F19" t="str">
            <v/>
          </cell>
          <cell r="G19" t="str">
            <v/>
          </cell>
          <cell r="H19">
            <v>0.75</v>
          </cell>
        </row>
        <row r="20">
          <cell r="A20" t="str">
            <v>INSTALACIONES ALCANTARILLADO</v>
          </cell>
          <cell r="B20">
            <v>3</v>
          </cell>
          <cell r="C20">
            <v>3</v>
          </cell>
          <cell r="F20" t="str">
            <v/>
          </cell>
          <cell r="G20" t="str">
            <v/>
          </cell>
          <cell r="H20">
            <v>0.5</v>
          </cell>
        </row>
        <row r="21">
          <cell r="A21" t="str">
            <v>MEDIDORES 1/2 Y 1"</v>
          </cell>
          <cell r="B21">
            <v>7</v>
          </cell>
          <cell r="C21">
            <v>18</v>
          </cell>
          <cell r="F21" t="str">
            <v/>
          </cell>
          <cell r="G21" t="str">
            <v/>
          </cell>
          <cell r="H21">
            <v>0.72</v>
          </cell>
        </row>
        <row r="22">
          <cell r="A22" t="str">
            <v>MMTO VALVULAS E HIDRANTES</v>
          </cell>
          <cell r="B22">
            <v>10</v>
          </cell>
          <cell r="C22">
            <v>19</v>
          </cell>
          <cell r="D22">
            <v>1</v>
          </cell>
          <cell r="E22">
            <v>61</v>
          </cell>
          <cell r="F22">
            <v>0.2</v>
          </cell>
          <cell r="G22">
            <v>0.5</v>
          </cell>
          <cell r="H22">
            <v>0.65517241379310343</v>
          </cell>
        </row>
        <row r="23">
          <cell r="A23" t="str">
            <v>OBRAS ACCESORIAS DAÑOS ACUEDUCTO</v>
          </cell>
          <cell r="B23">
            <v>2</v>
          </cell>
          <cell r="C23">
            <v>14</v>
          </cell>
          <cell r="D23">
            <v>1</v>
          </cell>
          <cell r="E23">
            <v>61</v>
          </cell>
          <cell r="F23">
            <v>0</v>
          </cell>
          <cell r="G23">
            <v>0</v>
          </cell>
          <cell r="H23">
            <v>0.875</v>
          </cell>
        </row>
        <row r="24">
          <cell r="A24" t="str">
            <v>OBRAS ACCESORIAS INSTALACIONES</v>
          </cell>
          <cell r="B24">
            <v>544</v>
          </cell>
          <cell r="C24">
            <v>1</v>
          </cell>
          <cell r="F24" t="str">
            <v/>
          </cell>
          <cell r="G24" t="str">
            <v/>
          </cell>
          <cell r="H24">
            <v>1.834862385321101E-3</v>
          </cell>
        </row>
        <row r="25">
          <cell r="A25" t="str">
            <v>PITOMETRÍA</v>
          </cell>
          <cell r="B25">
            <v>72</v>
          </cell>
          <cell r="C25">
            <v>75</v>
          </cell>
          <cell r="D25">
            <v>1</v>
          </cell>
          <cell r="E25">
            <v>21</v>
          </cell>
          <cell r="F25">
            <v>3.4</v>
          </cell>
          <cell r="G25">
            <v>7</v>
          </cell>
          <cell r="H25">
            <v>0.51020408163265307</v>
          </cell>
        </row>
        <row r="26">
          <cell r="A26" t="str">
            <v>PROYECTOS ACUEDUCTO</v>
          </cell>
          <cell r="B26">
            <v>52</v>
          </cell>
          <cell r="C26">
            <v>4</v>
          </cell>
          <cell r="D26">
            <v>1</v>
          </cell>
          <cell r="E26">
            <v>20</v>
          </cell>
          <cell r="F26">
            <v>0</v>
          </cell>
          <cell r="G26">
            <v>0</v>
          </cell>
          <cell r="H26">
            <v>7.1428571428571425E-2</v>
          </cell>
        </row>
        <row r="27">
          <cell r="A27" t="str">
            <v>REFERENCIACIÓN ACUEDUCTO</v>
          </cell>
          <cell r="B27">
            <v>1</v>
          </cell>
          <cell r="C27">
            <v>0</v>
          </cell>
          <cell r="F27" t="str">
            <v/>
          </cell>
          <cell r="G27" t="str">
            <v/>
          </cell>
          <cell r="H27">
            <v>0</v>
          </cell>
        </row>
        <row r="28">
          <cell r="A28" t="str">
            <v>REPARACION CAJAS DE MEDIDORES</v>
          </cell>
          <cell r="B28">
            <v>1</v>
          </cell>
          <cell r="C28">
            <v>6</v>
          </cell>
          <cell r="F28" t="str">
            <v/>
          </cell>
          <cell r="G28" t="str">
            <v/>
          </cell>
          <cell r="H28">
            <v>0.8571428571428571</v>
          </cell>
        </row>
        <row r="29">
          <cell r="A29" t="str">
            <v>RETIRO MEDIDOR</v>
          </cell>
          <cell r="B29">
            <v>121</v>
          </cell>
          <cell r="C29">
            <v>52</v>
          </cell>
          <cell r="F29" t="str">
            <v/>
          </cell>
          <cell r="G29" t="str">
            <v/>
          </cell>
          <cell r="H29">
            <v>0.30057803468208094</v>
          </cell>
        </row>
        <row r="30">
          <cell r="A30" t="str">
            <v>TAPONADAS</v>
          </cell>
          <cell r="B30">
            <v>2</v>
          </cell>
          <cell r="C30">
            <v>20</v>
          </cell>
          <cell r="F30" t="str">
            <v/>
          </cell>
          <cell r="G30" t="str">
            <v/>
          </cell>
          <cell r="H30">
            <v>0.90909090909090906</v>
          </cell>
        </row>
        <row r="31">
          <cell r="A31" t="str">
            <v>TRASLADO MEDIDOR</v>
          </cell>
          <cell r="B31">
            <v>1</v>
          </cell>
          <cell r="C31">
            <v>0</v>
          </cell>
          <cell r="F31" t="str">
            <v/>
          </cell>
          <cell r="G31" t="str">
            <v/>
          </cell>
          <cell r="H31">
            <v>0</v>
          </cell>
        </row>
        <row r="32">
          <cell r="F32" t="str">
            <v/>
          </cell>
          <cell r="G32" t="str">
            <v/>
          </cell>
          <cell r="H32" t="str">
            <v/>
          </cell>
        </row>
        <row r="33">
          <cell r="A33" t="str">
            <v>Total general</v>
          </cell>
          <cell r="B33">
            <v>2620</v>
          </cell>
          <cell r="C33">
            <v>1527</v>
          </cell>
          <cell r="F33" t="str">
            <v/>
          </cell>
          <cell r="G33" t="str">
            <v/>
          </cell>
          <cell r="H33">
            <v>0.36821798890764407</v>
          </cell>
        </row>
        <row r="34">
          <cell r="F34" t="str">
            <v/>
          </cell>
          <cell r="G34" t="str">
            <v/>
          </cell>
          <cell r="H34" t="str">
            <v/>
          </cell>
        </row>
      </sheetData>
      <sheetData sheetId="2" refreshError="1">
        <row r="12">
          <cell r="A12" t="str">
            <v>CAMBIO ACOMETIDAS CONTRATO</v>
          </cell>
          <cell r="B12">
            <v>2</v>
          </cell>
          <cell r="C12">
            <v>5</v>
          </cell>
          <cell r="D12">
            <v>1</v>
          </cell>
          <cell r="E12">
            <v>46</v>
          </cell>
          <cell r="F12" t="str">
            <v/>
          </cell>
          <cell r="G12" t="str">
            <v/>
          </cell>
          <cell r="H12">
            <v>0.7142857142857143</v>
          </cell>
        </row>
        <row r="13">
          <cell r="A13" t="str">
            <v>CARROTANQUE</v>
          </cell>
          <cell r="B13">
            <v>80</v>
          </cell>
          <cell r="C13">
            <v>2</v>
          </cell>
          <cell r="D13">
            <v>1</v>
          </cell>
          <cell r="E13">
            <v>44</v>
          </cell>
          <cell r="F13">
            <v>1.8</v>
          </cell>
          <cell r="G13">
            <v>1.9</v>
          </cell>
          <cell r="H13">
            <v>2.4390243902439025E-2</v>
          </cell>
        </row>
        <row r="14">
          <cell r="A14" t="str">
            <v>CASAS SIN AGUA</v>
          </cell>
          <cell r="B14">
            <v>500</v>
          </cell>
          <cell r="C14">
            <v>535</v>
          </cell>
          <cell r="D14">
            <v>1</v>
          </cell>
          <cell r="E14">
            <v>61</v>
          </cell>
          <cell r="F14">
            <v>8.1999999999999993</v>
          </cell>
          <cell r="G14">
            <v>17</v>
          </cell>
          <cell r="H14">
            <v>0.51690821256038644</v>
          </cell>
        </row>
        <row r="15">
          <cell r="A15" t="str">
            <v>CORTE Y RECONEXION</v>
          </cell>
          <cell r="B15">
            <v>19</v>
          </cell>
          <cell r="C15">
            <v>17</v>
          </cell>
          <cell r="D15">
            <v>7.442622950819672</v>
          </cell>
          <cell r="E15">
            <v>61</v>
          </cell>
          <cell r="F15" t="str">
            <v/>
          </cell>
          <cell r="G15" t="str">
            <v/>
          </cell>
          <cell r="H15">
            <v>0.47222222222222221</v>
          </cell>
        </row>
        <row r="16">
          <cell r="A16" t="str">
            <v>DAÑOS ACUEDUCTO</v>
          </cell>
          <cell r="B16">
            <v>598</v>
          </cell>
          <cell r="C16">
            <v>259</v>
          </cell>
          <cell r="D16">
            <v>7.278688524590164</v>
          </cell>
          <cell r="E16">
            <v>61</v>
          </cell>
          <cell r="F16">
            <v>1.3</v>
          </cell>
          <cell r="G16">
            <v>1.9</v>
          </cell>
          <cell r="H16">
            <v>0.30221703617269546</v>
          </cell>
        </row>
        <row r="17">
          <cell r="A17" t="str">
            <v>ESCOMBROS DAÑOS ACUEDUCTO</v>
          </cell>
          <cell r="B17">
            <v>188</v>
          </cell>
          <cell r="C17">
            <v>9</v>
          </cell>
          <cell r="D17">
            <v>1</v>
          </cell>
          <cell r="E17">
            <v>61</v>
          </cell>
          <cell r="F17">
            <v>3.1</v>
          </cell>
          <cell r="G17">
            <v>3.2</v>
          </cell>
          <cell r="H17">
            <v>4.5685279187817257E-2</v>
          </cell>
        </row>
        <row r="18">
          <cell r="A18" t="str">
            <v>FRAUDES</v>
          </cell>
          <cell r="B18">
            <v>234</v>
          </cell>
          <cell r="C18">
            <v>222</v>
          </cell>
          <cell r="D18">
            <v>1</v>
          </cell>
          <cell r="E18">
            <v>18</v>
          </cell>
          <cell r="F18">
            <v>13</v>
          </cell>
          <cell r="G18">
            <v>25.3</v>
          </cell>
          <cell r="H18">
            <v>0.48684210526315791</v>
          </cell>
        </row>
        <row r="19">
          <cell r="A19" t="str">
            <v>GARANTIAS INSTALACIONES</v>
          </cell>
          <cell r="B19">
            <v>13</v>
          </cell>
          <cell r="C19">
            <v>7</v>
          </cell>
          <cell r="F19" t="str">
            <v/>
          </cell>
          <cell r="G19" t="str">
            <v/>
          </cell>
          <cell r="H19">
            <v>0.35</v>
          </cell>
        </row>
        <row r="20">
          <cell r="A20" t="str">
            <v>INSTALACIONES ACUEDUCTO</v>
          </cell>
          <cell r="B20">
            <v>48</v>
          </cell>
          <cell r="C20">
            <v>104</v>
          </cell>
          <cell r="F20" t="str">
            <v/>
          </cell>
          <cell r="G20" t="str">
            <v/>
          </cell>
          <cell r="H20">
            <v>0.68421052631578949</v>
          </cell>
        </row>
        <row r="21">
          <cell r="A21" t="str">
            <v>INSTALACIONES ALCANTARILLADO</v>
          </cell>
          <cell r="B21">
            <v>8</v>
          </cell>
          <cell r="C21">
            <v>0</v>
          </cell>
          <cell r="F21" t="str">
            <v/>
          </cell>
          <cell r="G21" t="str">
            <v/>
          </cell>
          <cell r="H21">
            <v>0</v>
          </cell>
        </row>
        <row r="22">
          <cell r="A22" t="str">
            <v>MEDIDORES 1/2 Y 1"</v>
          </cell>
          <cell r="B22">
            <v>3</v>
          </cell>
          <cell r="C22">
            <v>4</v>
          </cell>
          <cell r="D22">
            <v>1</v>
          </cell>
          <cell r="E22">
            <v>62</v>
          </cell>
          <cell r="F22">
            <v>0</v>
          </cell>
          <cell r="G22">
            <v>0</v>
          </cell>
          <cell r="H22">
            <v>0.5714285714285714</v>
          </cell>
        </row>
        <row r="23">
          <cell r="A23" t="str">
            <v>MMTO VALVULAS E HIDRANTES</v>
          </cell>
          <cell r="B23">
            <v>2</v>
          </cell>
          <cell r="C23">
            <v>1</v>
          </cell>
          <cell r="D23">
            <v>1</v>
          </cell>
          <cell r="E23">
            <v>61</v>
          </cell>
          <cell r="F23">
            <v>0</v>
          </cell>
          <cell r="G23">
            <v>0</v>
          </cell>
          <cell r="H23">
            <v>0.33333333333333331</v>
          </cell>
        </row>
        <row r="24">
          <cell r="A24" t="str">
            <v>OBRAS ACCESORIAS DAÑOS ACUEDUCTO</v>
          </cell>
          <cell r="B24">
            <v>4</v>
          </cell>
          <cell r="C24">
            <v>23</v>
          </cell>
          <cell r="F24" t="str">
            <v/>
          </cell>
          <cell r="G24" t="str">
            <v/>
          </cell>
          <cell r="H24">
            <v>0.85185185185185186</v>
          </cell>
        </row>
        <row r="25">
          <cell r="A25" t="str">
            <v>OBRAS ACCESORIAS INSTALACIONES</v>
          </cell>
          <cell r="B25">
            <v>1107</v>
          </cell>
          <cell r="C25">
            <v>0</v>
          </cell>
          <cell r="D25">
            <v>1</v>
          </cell>
          <cell r="E25">
            <v>20</v>
          </cell>
          <cell r="F25">
            <v>0</v>
          </cell>
          <cell r="G25">
            <v>0</v>
          </cell>
          <cell r="H25">
            <v>0</v>
          </cell>
        </row>
        <row r="26">
          <cell r="A26" t="str">
            <v>PITOMETRÍA</v>
          </cell>
          <cell r="B26">
            <v>150</v>
          </cell>
          <cell r="C26">
            <v>65</v>
          </cell>
          <cell r="D26">
            <v>1</v>
          </cell>
          <cell r="E26">
            <v>20</v>
          </cell>
          <cell r="F26">
            <v>7.5</v>
          </cell>
          <cell r="G26">
            <v>10.8</v>
          </cell>
          <cell r="H26">
            <v>0.30232558139534882</v>
          </cell>
        </row>
        <row r="27">
          <cell r="A27" t="str">
            <v>PROYECTOS ACUEDUCTO</v>
          </cell>
          <cell r="B27">
            <v>62</v>
          </cell>
          <cell r="C27">
            <v>1</v>
          </cell>
          <cell r="F27" t="str">
            <v/>
          </cell>
          <cell r="G27" t="str">
            <v/>
          </cell>
          <cell r="H27">
            <v>1.5873015873015872E-2</v>
          </cell>
        </row>
        <row r="28">
          <cell r="A28" t="str">
            <v>REFERENCIACIÓN ACUEDUCTO</v>
          </cell>
          <cell r="B28">
            <v>1</v>
          </cell>
          <cell r="C28">
            <v>3</v>
          </cell>
          <cell r="F28" t="str">
            <v/>
          </cell>
          <cell r="G28" t="str">
            <v/>
          </cell>
          <cell r="H28">
            <v>0.75</v>
          </cell>
        </row>
        <row r="29">
          <cell r="A29" t="str">
            <v>TRASLADO MEDIDOR</v>
          </cell>
          <cell r="B29">
            <v>1</v>
          </cell>
          <cell r="C29">
            <v>0</v>
          </cell>
          <cell r="F29" t="str">
            <v/>
          </cell>
          <cell r="G29" t="str">
            <v/>
          </cell>
          <cell r="H29">
            <v>0</v>
          </cell>
        </row>
        <row r="30">
          <cell r="A30" t="str">
            <v>TAPONADAS</v>
          </cell>
          <cell r="B30">
            <v>2</v>
          </cell>
          <cell r="C30">
            <v>20</v>
          </cell>
          <cell r="F30" t="str">
            <v/>
          </cell>
          <cell r="G30" t="str">
            <v/>
          </cell>
          <cell r="H30" t="str">
            <v/>
          </cell>
        </row>
        <row r="31">
          <cell r="A31" t="str">
            <v>Total general</v>
          </cell>
          <cell r="B31">
            <v>3020</v>
          </cell>
          <cell r="C31">
            <v>1257</v>
          </cell>
          <cell r="F31" t="str">
            <v/>
          </cell>
          <cell r="G31" t="str">
            <v/>
          </cell>
          <cell r="H31">
            <v>0.29389759176993219</v>
          </cell>
        </row>
        <row r="32">
          <cell r="F32" t="str">
            <v/>
          </cell>
          <cell r="G32" t="str">
            <v/>
          </cell>
          <cell r="H32" t="str">
            <v/>
          </cell>
        </row>
      </sheetData>
      <sheetData sheetId="3" refreshError="1">
        <row r="12">
          <cell r="A12" t="str">
            <v>CAMBIO ACOMETIDAS CONTRATO</v>
          </cell>
          <cell r="B12">
            <v>6</v>
          </cell>
          <cell r="C12">
            <v>4</v>
          </cell>
          <cell r="D12">
            <v>1</v>
          </cell>
          <cell r="E12">
            <v>46</v>
          </cell>
          <cell r="F12">
            <v>0</v>
          </cell>
          <cell r="G12">
            <v>0</v>
          </cell>
          <cell r="H12">
            <v>0.4</v>
          </cell>
        </row>
        <row r="13">
          <cell r="A13" t="str">
            <v>CARROTANQUE</v>
          </cell>
          <cell r="B13">
            <v>65</v>
          </cell>
          <cell r="C13">
            <v>1</v>
          </cell>
          <cell r="D13">
            <v>1</v>
          </cell>
          <cell r="E13">
            <v>45</v>
          </cell>
          <cell r="F13">
            <v>1.4</v>
          </cell>
          <cell r="G13">
            <v>1.5</v>
          </cell>
          <cell r="H13">
            <v>1.5151515151515152E-2</v>
          </cell>
        </row>
        <row r="14">
          <cell r="A14" t="str">
            <v>CASAS SIN AGUA</v>
          </cell>
          <cell r="B14">
            <v>477</v>
          </cell>
          <cell r="C14">
            <v>610</v>
          </cell>
          <cell r="D14">
            <v>1</v>
          </cell>
          <cell r="E14">
            <v>62</v>
          </cell>
          <cell r="F14">
            <v>7.7</v>
          </cell>
          <cell r="G14">
            <v>17.5</v>
          </cell>
          <cell r="H14">
            <v>0.56117755289788407</v>
          </cell>
        </row>
        <row r="15">
          <cell r="A15" t="str">
            <v>CORTE Y RECONEXION</v>
          </cell>
          <cell r="B15">
            <v>8</v>
          </cell>
          <cell r="C15">
            <v>4</v>
          </cell>
          <cell r="D15">
            <v>7.442622950819672</v>
          </cell>
          <cell r="E15">
            <v>61</v>
          </cell>
          <cell r="F15">
            <v>0</v>
          </cell>
          <cell r="G15">
            <v>0</v>
          </cell>
          <cell r="H15">
            <v>0.33333333333333331</v>
          </cell>
        </row>
        <row r="16">
          <cell r="A16" t="str">
            <v>DAÑOS ACUEDUCTO</v>
          </cell>
          <cell r="B16">
            <v>572</v>
          </cell>
          <cell r="C16">
            <v>218</v>
          </cell>
          <cell r="D16">
            <v>7.306451612903226</v>
          </cell>
          <cell r="E16">
            <v>62</v>
          </cell>
          <cell r="F16">
            <v>1.3</v>
          </cell>
          <cell r="G16">
            <v>1.7</v>
          </cell>
          <cell r="H16">
            <v>0.27594936708860762</v>
          </cell>
        </row>
        <row r="17">
          <cell r="A17" t="str">
            <v>ESCOMBROS DAÑOS ACUEDUCTO</v>
          </cell>
          <cell r="B17">
            <v>226</v>
          </cell>
          <cell r="C17">
            <v>9</v>
          </cell>
          <cell r="D17">
            <v>1</v>
          </cell>
          <cell r="E17">
            <v>62</v>
          </cell>
          <cell r="F17">
            <v>3.6</v>
          </cell>
          <cell r="G17">
            <v>3.8</v>
          </cell>
          <cell r="H17">
            <v>3.8297872340425532E-2</v>
          </cell>
        </row>
        <row r="18">
          <cell r="A18" t="str">
            <v>FRAUDES</v>
          </cell>
          <cell r="B18">
            <v>213</v>
          </cell>
          <cell r="C18">
            <v>103</v>
          </cell>
          <cell r="D18">
            <v>1</v>
          </cell>
          <cell r="E18">
            <v>16</v>
          </cell>
          <cell r="F18">
            <v>13.3</v>
          </cell>
          <cell r="G18">
            <v>19.8</v>
          </cell>
          <cell r="H18">
            <v>0.32594936708860761</v>
          </cell>
        </row>
        <row r="19">
          <cell r="A19" t="str">
            <v>GARANTIAS INSTALACIONES</v>
          </cell>
          <cell r="B19">
            <v>13</v>
          </cell>
          <cell r="C19">
            <v>5</v>
          </cell>
          <cell r="F19" t="str">
            <v/>
          </cell>
          <cell r="G19" t="str">
            <v/>
          </cell>
          <cell r="H19">
            <v>0.27777777777777779</v>
          </cell>
        </row>
        <row r="20">
          <cell r="A20" t="str">
            <v>INSTALACIONES ACUEDUCTO</v>
          </cell>
          <cell r="B20">
            <v>27</v>
          </cell>
          <cell r="C20">
            <v>42</v>
          </cell>
          <cell r="F20" t="str">
            <v/>
          </cell>
          <cell r="G20" t="str">
            <v/>
          </cell>
          <cell r="H20">
            <v>0.60869565217391308</v>
          </cell>
        </row>
        <row r="21">
          <cell r="A21" t="str">
            <v>MEDIDORES 1/2 Y 1"</v>
          </cell>
          <cell r="B21">
            <v>8</v>
          </cell>
          <cell r="C21">
            <v>1</v>
          </cell>
          <cell r="F21" t="str">
            <v/>
          </cell>
          <cell r="G21" t="str">
            <v/>
          </cell>
          <cell r="H21">
            <v>0.1111111111111111</v>
          </cell>
        </row>
        <row r="22">
          <cell r="A22" t="str">
            <v>MMTO VALVULAS E HIDRANTES</v>
          </cell>
          <cell r="B22">
            <v>6</v>
          </cell>
          <cell r="C22">
            <v>7</v>
          </cell>
          <cell r="D22">
            <v>1</v>
          </cell>
          <cell r="E22">
            <v>62</v>
          </cell>
          <cell r="F22">
            <v>0.1</v>
          </cell>
          <cell r="G22">
            <v>0.2</v>
          </cell>
          <cell r="H22">
            <v>0.53846153846153844</v>
          </cell>
        </row>
        <row r="23">
          <cell r="A23" t="str">
            <v>OBRAS ACCESORIAS DAÑOS ACUEDUCTO</v>
          </cell>
          <cell r="B23">
            <v>9</v>
          </cell>
          <cell r="C23">
            <v>16</v>
          </cell>
          <cell r="D23">
            <v>1</v>
          </cell>
          <cell r="E23">
            <v>61</v>
          </cell>
          <cell r="F23" t="str">
            <v/>
          </cell>
          <cell r="G23" t="str">
            <v/>
          </cell>
          <cell r="H23">
            <v>0.64</v>
          </cell>
        </row>
        <row r="24">
          <cell r="A24" t="str">
            <v>OBRAS ACCESORIAS INSTALACIONES</v>
          </cell>
          <cell r="B24">
            <v>1223</v>
          </cell>
          <cell r="C24">
            <v>0</v>
          </cell>
          <cell r="F24" t="str">
            <v/>
          </cell>
          <cell r="G24" t="str">
            <v/>
          </cell>
          <cell r="H24">
            <v>0</v>
          </cell>
        </row>
        <row r="25">
          <cell r="A25" t="str">
            <v>PITOMETRÍA</v>
          </cell>
          <cell r="B25">
            <v>83</v>
          </cell>
          <cell r="C25">
            <v>48</v>
          </cell>
          <cell r="D25">
            <v>1</v>
          </cell>
          <cell r="E25">
            <v>20</v>
          </cell>
          <cell r="F25">
            <v>4.2</v>
          </cell>
          <cell r="G25">
            <v>6.6</v>
          </cell>
          <cell r="H25">
            <v>0.36641221374045801</v>
          </cell>
        </row>
        <row r="26">
          <cell r="A26" t="str">
            <v>PROYECTOS ACUEDUCTO</v>
          </cell>
          <cell r="B26">
            <v>70</v>
          </cell>
          <cell r="C26">
            <v>17</v>
          </cell>
          <cell r="D26">
            <v>1</v>
          </cell>
          <cell r="E26">
            <v>20</v>
          </cell>
          <cell r="F26" t="str">
            <v/>
          </cell>
          <cell r="G26" t="str">
            <v/>
          </cell>
          <cell r="H26">
            <v>0.19540229885057472</v>
          </cell>
        </row>
        <row r="27">
          <cell r="A27" t="str">
            <v>REFERENCIACIÓN ACUEDUCTO</v>
          </cell>
          <cell r="B27">
            <v>1</v>
          </cell>
          <cell r="C27">
            <v>0</v>
          </cell>
          <cell r="F27" t="str">
            <v/>
          </cell>
          <cell r="G27" t="str">
            <v/>
          </cell>
          <cell r="H27" t="str">
            <v/>
          </cell>
        </row>
        <row r="28">
          <cell r="A28" t="str">
            <v>Total general</v>
          </cell>
          <cell r="B28">
            <v>3006</v>
          </cell>
          <cell r="C28">
            <v>1085</v>
          </cell>
          <cell r="F28" t="str">
            <v/>
          </cell>
          <cell r="G28" t="str">
            <v/>
          </cell>
          <cell r="H28">
            <v>0.26521632852603277</v>
          </cell>
        </row>
        <row r="29">
          <cell r="A29" t="str">
            <v>RETIRO MEDIDOR</v>
          </cell>
          <cell r="B29">
            <v>121</v>
          </cell>
          <cell r="C29">
            <v>52</v>
          </cell>
          <cell r="F29" t="str">
            <v/>
          </cell>
          <cell r="G29" t="str">
            <v/>
          </cell>
          <cell r="H29" t="str">
            <v/>
          </cell>
        </row>
      </sheetData>
      <sheetData sheetId="4" refreshError="1">
        <row r="12">
          <cell r="A12" t="str">
            <v>CAMBIO ACOMETIDAS CONTRATO</v>
          </cell>
          <cell r="B12">
            <v>3</v>
          </cell>
          <cell r="C12">
            <v>2</v>
          </cell>
          <cell r="F12" t="str">
            <v/>
          </cell>
          <cell r="G12" t="str">
            <v/>
          </cell>
          <cell r="H12">
            <v>0.4</v>
          </cell>
        </row>
        <row r="13">
          <cell r="A13" t="str">
            <v>CARROTANQUE</v>
          </cell>
          <cell r="B13">
            <v>21</v>
          </cell>
          <cell r="C13">
            <v>1</v>
          </cell>
          <cell r="D13">
            <v>1</v>
          </cell>
          <cell r="E13">
            <v>46</v>
          </cell>
          <cell r="F13">
            <v>0.5</v>
          </cell>
          <cell r="G13">
            <v>0.5</v>
          </cell>
          <cell r="H13">
            <v>4.5454545454545456E-2</v>
          </cell>
        </row>
        <row r="14">
          <cell r="A14" t="str">
            <v>CASAS SIN AGUA</v>
          </cell>
          <cell r="B14">
            <v>419</v>
          </cell>
          <cell r="C14">
            <v>603</v>
          </cell>
          <cell r="D14">
            <v>1</v>
          </cell>
          <cell r="E14">
            <v>61</v>
          </cell>
          <cell r="F14">
            <v>6.9</v>
          </cell>
          <cell r="G14">
            <v>16.8</v>
          </cell>
          <cell r="H14">
            <v>0.59001956947162426</v>
          </cell>
        </row>
        <row r="15">
          <cell r="A15" t="str">
            <v>CORTE Y RECONEXION</v>
          </cell>
          <cell r="B15">
            <v>7</v>
          </cell>
          <cell r="C15">
            <v>8</v>
          </cell>
          <cell r="F15" t="str">
            <v/>
          </cell>
          <cell r="G15" t="str">
            <v/>
          </cell>
          <cell r="H15">
            <v>0.53333333333333333</v>
          </cell>
        </row>
        <row r="16">
          <cell r="A16" t="str">
            <v>DAÑOS ACUEDUCTO</v>
          </cell>
          <cell r="B16">
            <v>537</v>
          </cell>
          <cell r="C16">
            <v>199</v>
          </cell>
          <cell r="D16">
            <v>7.32258064516129</v>
          </cell>
          <cell r="E16">
            <v>61</v>
          </cell>
          <cell r="F16">
            <v>1.2</v>
          </cell>
          <cell r="G16">
            <v>1.6</v>
          </cell>
          <cell r="H16">
            <v>0.2703804347826087</v>
          </cell>
        </row>
        <row r="17">
          <cell r="A17" t="str">
            <v>ESCOMBROS DAÑOS ACUEDUCTO</v>
          </cell>
          <cell r="B17">
            <v>220</v>
          </cell>
          <cell r="C17">
            <v>6</v>
          </cell>
          <cell r="D17">
            <v>1</v>
          </cell>
          <cell r="E17">
            <v>61</v>
          </cell>
          <cell r="F17">
            <v>3.6</v>
          </cell>
          <cell r="G17">
            <v>3.7</v>
          </cell>
          <cell r="H17">
            <v>2.6548672566371681E-2</v>
          </cell>
        </row>
        <row r="18">
          <cell r="A18" t="str">
            <v>FRAUDES</v>
          </cell>
          <cell r="B18">
            <v>314</v>
          </cell>
          <cell r="C18">
            <v>45</v>
          </cell>
          <cell r="D18">
            <v>1</v>
          </cell>
          <cell r="E18">
            <v>21</v>
          </cell>
          <cell r="F18">
            <v>15</v>
          </cell>
          <cell r="G18">
            <v>17.100000000000001</v>
          </cell>
          <cell r="H18">
            <v>0.12534818941504178</v>
          </cell>
        </row>
        <row r="19">
          <cell r="A19" t="str">
            <v>GARANTIAS INSTALACIONES</v>
          </cell>
          <cell r="B19">
            <v>11</v>
          </cell>
          <cell r="C19">
            <v>4</v>
          </cell>
          <cell r="F19" t="str">
            <v/>
          </cell>
          <cell r="G19" t="str">
            <v/>
          </cell>
          <cell r="H19">
            <v>0.26666666666666666</v>
          </cell>
        </row>
        <row r="20">
          <cell r="A20" t="str">
            <v>INSTALACIONES ACUEDUCTO</v>
          </cell>
          <cell r="B20">
            <v>6</v>
          </cell>
          <cell r="C20">
            <v>73</v>
          </cell>
          <cell r="F20" t="str">
            <v/>
          </cell>
          <cell r="G20" t="str">
            <v/>
          </cell>
          <cell r="H20">
            <v>0.92405063291139244</v>
          </cell>
        </row>
        <row r="21">
          <cell r="A21" t="str">
            <v>MEDIDORES 1/2 Y 1"</v>
          </cell>
          <cell r="B21">
            <v>2</v>
          </cell>
          <cell r="C21">
            <v>3</v>
          </cell>
          <cell r="F21" t="str">
            <v/>
          </cell>
          <cell r="G21" t="str">
            <v/>
          </cell>
          <cell r="H21">
            <v>0.6</v>
          </cell>
        </row>
        <row r="22">
          <cell r="A22" t="str">
            <v>MMTO VALVULAS E HIDRANTES</v>
          </cell>
          <cell r="B22">
            <v>49</v>
          </cell>
          <cell r="C22">
            <v>4</v>
          </cell>
          <cell r="D22">
            <v>1</v>
          </cell>
          <cell r="E22">
            <v>61</v>
          </cell>
          <cell r="F22">
            <v>0.8</v>
          </cell>
          <cell r="G22">
            <v>0.9</v>
          </cell>
          <cell r="H22">
            <v>7.5471698113207544E-2</v>
          </cell>
        </row>
        <row r="23">
          <cell r="A23" t="str">
            <v>OBRAS ACCESORIAS DAÑOS ACUEDUCTO</v>
          </cell>
          <cell r="B23">
            <v>42</v>
          </cell>
          <cell r="C23">
            <v>1</v>
          </cell>
          <cell r="F23" t="str">
            <v/>
          </cell>
          <cell r="G23" t="str">
            <v/>
          </cell>
          <cell r="H23">
            <v>2.3255813953488372E-2</v>
          </cell>
        </row>
        <row r="24">
          <cell r="A24" t="str">
            <v>OBRAS ACCESORIAS INSTALACIONES</v>
          </cell>
          <cell r="B24">
            <v>927</v>
          </cell>
          <cell r="C24">
            <v>0</v>
          </cell>
          <cell r="F24" t="str">
            <v/>
          </cell>
          <cell r="G24" t="str">
            <v/>
          </cell>
          <cell r="H24">
            <v>0</v>
          </cell>
        </row>
        <row r="25">
          <cell r="A25" t="str">
            <v>PITOMETRÍA</v>
          </cell>
          <cell r="B25">
            <v>47</v>
          </cell>
          <cell r="C25">
            <v>39</v>
          </cell>
          <cell r="D25">
            <v>1</v>
          </cell>
          <cell r="E25">
            <v>21</v>
          </cell>
          <cell r="F25">
            <v>2.2000000000000002</v>
          </cell>
          <cell r="G25">
            <v>4.0999999999999996</v>
          </cell>
          <cell r="H25">
            <v>0.45348837209302323</v>
          </cell>
        </row>
        <row r="26">
          <cell r="A26" t="str">
            <v>PROYECTOS ACUEDUCTO</v>
          </cell>
          <cell r="B26">
            <v>74</v>
          </cell>
          <cell r="C26">
            <v>15</v>
          </cell>
          <cell r="F26" t="str">
            <v/>
          </cell>
          <cell r="G26" t="str">
            <v/>
          </cell>
          <cell r="H26">
            <v>0.16853932584269662</v>
          </cell>
        </row>
        <row r="27">
          <cell r="A27" t="str">
            <v>REFERENCIACIÓN ACUEDUCTO</v>
          </cell>
          <cell r="B27">
            <v>0</v>
          </cell>
          <cell r="C27">
            <v>3</v>
          </cell>
          <cell r="F27" t="str">
            <v/>
          </cell>
          <cell r="G27" t="str">
            <v/>
          </cell>
          <cell r="H27">
            <v>1</v>
          </cell>
        </row>
        <row r="28">
          <cell r="A28" t="str">
            <v>#N/A</v>
          </cell>
          <cell r="B28">
            <v>3</v>
          </cell>
          <cell r="C28">
            <v>1</v>
          </cell>
          <cell r="F28" t="str">
            <v/>
          </cell>
          <cell r="G28" t="str">
            <v/>
          </cell>
          <cell r="H28" t="str">
            <v/>
          </cell>
        </row>
        <row r="29">
          <cell r="A29" t="str">
            <v>Total general</v>
          </cell>
          <cell r="B29">
            <v>2679</v>
          </cell>
          <cell r="C29">
            <v>1006</v>
          </cell>
          <cell r="F29" t="str">
            <v/>
          </cell>
          <cell r="G29" t="str">
            <v/>
          </cell>
          <cell r="H29">
            <v>0.2729986431478969</v>
          </cell>
        </row>
        <row r="30">
          <cell r="F30" t="str">
            <v/>
          </cell>
          <cell r="G30" t="str">
            <v/>
          </cell>
          <cell r="H30" t="str">
            <v/>
          </cell>
        </row>
      </sheetData>
      <sheetData sheetId="5" refreshError="1">
        <row r="12">
          <cell r="A12" t="str">
            <v>CAMBIO ACOMETIDAS CONTRATO</v>
          </cell>
          <cell r="B12">
            <v>8</v>
          </cell>
          <cell r="C12">
            <v>8</v>
          </cell>
          <cell r="F12" t="str">
            <v/>
          </cell>
          <cell r="G12" t="str">
            <v/>
          </cell>
          <cell r="H12">
            <v>0.5</v>
          </cell>
        </row>
        <row r="13">
          <cell r="A13" t="str">
            <v>CARROTANQUE</v>
          </cell>
          <cell r="B13">
            <v>123</v>
          </cell>
          <cell r="C13">
            <v>1</v>
          </cell>
          <cell r="D13">
            <v>1</v>
          </cell>
          <cell r="E13">
            <v>63</v>
          </cell>
          <cell r="F13">
            <v>2</v>
          </cell>
          <cell r="G13">
            <v>2</v>
          </cell>
          <cell r="H13">
            <v>8.0645161290322578E-3</v>
          </cell>
        </row>
        <row r="14">
          <cell r="A14" t="str">
            <v>CASAS SIN AGUA</v>
          </cell>
          <cell r="B14">
            <v>465</v>
          </cell>
          <cell r="C14">
            <v>735</v>
          </cell>
          <cell r="D14">
            <v>1</v>
          </cell>
          <cell r="E14">
            <v>63</v>
          </cell>
          <cell r="F14">
            <v>7.4</v>
          </cell>
          <cell r="G14">
            <v>19</v>
          </cell>
          <cell r="H14">
            <v>0.61250000000000004</v>
          </cell>
        </row>
        <row r="15">
          <cell r="A15" t="str">
            <v>CORTE Y RECONEXION</v>
          </cell>
          <cell r="B15">
            <v>15</v>
          </cell>
          <cell r="C15">
            <v>32</v>
          </cell>
          <cell r="F15" t="str">
            <v/>
          </cell>
          <cell r="G15" t="str">
            <v/>
          </cell>
          <cell r="H15">
            <v>0.68085106382978722</v>
          </cell>
        </row>
        <row r="16">
          <cell r="A16" t="str">
            <v>DAÑOS ACUEDUCTO</v>
          </cell>
          <cell r="B16">
            <v>640</v>
          </cell>
          <cell r="C16">
            <v>287</v>
          </cell>
          <cell r="D16">
            <v>7</v>
          </cell>
          <cell r="E16">
            <v>55.285714285714285</v>
          </cell>
          <cell r="F16">
            <v>1.7</v>
          </cell>
          <cell r="G16">
            <v>2.4</v>
          </cell>
          <cell r="H16">
            <v>0.30960086299892126</v>
          </cell>
        </row>
        <row r="17">
          <cell r="A17" t="str">
            <v>ESCOMBROS DAÑOS ACUEDUCTO</v>
          </cell>
          <cell r="B17">
            <v>205</v>
          </cell>
          <cell r="C17">
            <v>9</v>
          </cell>
          <cell r="D17">
            <v>1</v>
          </cell>
          <cell r="E17">
            <v>63</v>
          </cell>
          <cell r="F17">
            <v>3.3</v>
          </cell>
          <cell r="G17">
            <v>3.4</v>
          </cell>
          <cell r="H17">
            <v>4.2056074766355138E-2</v>
          </cell>
        </row>
        <row r="18">
          <cell r="A18" t="str">
            <v>FRAUDES</v>
          </cell>
          <cell r="B18">
            <v>356</v>
          </cell>
          <cell r="C18">
            <v>255</v>
          </cell>
          <cell r="D18">
            <v>1</v>
          </cell>
          <cell r="E18">
            <v>25</v>
          </cell>
          <cell r="F18">
            <v>14.2</v>
          </cell>
          <cell r="G18">
            <v>24.4</v>
          </cell>
          <cell r="H18">
            <v>0.41734860883797054</v>
          </cell>
        </row>
        <row r="19">
          <cell r="A19" t="str">
            <v>GARANTIAS INSTALACIONES</v>
          </cell>
          <cell r="B19">
            <v>32</v>
          </cell>
          <cell r="C19">
            <v>7</v>
          </cell>
          <cell r="F19" t="str">
            <v/>
          </cell>
          <cell r="G19" t="str">
            <v/>
          </cell>
          <cell r="H19">
            <v>0.17948717948717949</v>
          </cell>
        </row>
        <row r="20">
          <cell r="A20" t="str">
            <v>INSTALACIONES ACUEDUCTO</v>
          </cell>
          <cell r="B20">
            <v>4</v>
          </cell>
          <cell r="C20">
            <v>91</v>
          </cell>
          <cell r="F20" t="str">
            <v/>
          </cell>
          <cell r="G20" t="str">
            <v/>
          </cell>
          <cell r="H20">
            <v>0.95789473684210524</v>
          </cell>
        </row>
        <row r="21">
          <cell r="A21" t="str">
            <v>MEDIDORES 1/2 Y 1"</v>
          </cell>
          <cell r="B21">
            <v>2</v>
          </cell>
          <cell r="C21">
            <v>3</v>
          </cell>
          <cell r="F21" t="str">
            <v/>
          </cell>
          <cell r="G21" t="str">
            <v/>
          </cell>
          <cell r="H21">
            <v>0.6</v>
          </cell>
        </row>
        <row r="22">
          <cell r="A22" t="str">
            <v>MMTO VALVULAS E HIDRANTES</v>
          </cell>
          <cell r="B22">
            <v>36</v>
          </cell>
          <cell r="C22">
            <v>12</v>
          </cell>
          <cell r="D22">
            <v>2</v>
          </cell>
          <cell r="E22">
            <v>44</v>
          </cell>
          <cell r="F22">
            <v>0.4</v>
          </cell>
          <cell r="G22">
            <v>0.5</v>
          </cell>
          <cell r="H22">
            <v>0.25</v>
          </cell>
        </row>
        <row r="23">
          <cell r="A23" t="str">
            <v>OBRAS ACCESORIAS DAÑOS ACUEDUCTO</v>
          </cell>
          <cell r="B23">
            <v>9</v>
          </cell>
          <cell r="C23">
            <v>22</v>
          </cell>
          <cell r="F23" t="str">
            <v/>
          </cell>
          <cell r="G23" t="str">
            <v/>
          </cell>
          <cell r="H23">
            <v>0.70967741935483875</v>
          </cell>
        </row>
        <row r="24">
          <cell r="A24" t="str">
            <v>OBRAS ACCESORIAS INSTALACIONES</v>
          </cell>
          <cell r="B24">
            <v>1132</v>
          </cell>
          <cell r="C24">
            <v>0</v>
          </cell>
          <cell r="F24" t="str">
            <v/>
          </cell>
          <cell r="G24" t="str">
            <v/>
          </cell>
          <cell r="H24">
            <v>0</v>
          </cell>
        </row>
        <row r="25">
          <cell r="A25" t="str">
            <v>PITOMETRÍA</v>
          </cell>
          <cell r="B25">
            <v>44</v>
          </cell>
          <cell r="C25">
            <v>71</v>
          </cell>
          <cell r="D25">
            <v>3</v>
          </cell>
          <cell r="E25">
            <v>31.333333333333332</v>
          </cell>
          <cell r="F25">
            <v>0.5</v>
          </cell>
          <cell r="G25">
            <v>1.2</v>
          </cell>
          <cell r="H25">
            <v>0.61739130434782608</v>
          </cell>
        </row>
        <row r="26">
          <cell r="A26" t="str">
            <v>PROYECTOS ACUEDUCTO</v>
          </cell>
          <cell r="B26">
            <v>51</v>
          </cell>
          <cell r="C26">
            <v>7</v>
          </cell>
          <cell r="F26" t="str">
            <v/>
          </cell>
          <cell r="G26" t="str">
            <v/>
          </cell>
          <cell r="H26">
            <v>0.1206896551724138</v>
          </cell>
        </row>
        <row r="27">
          <cell r="A27" t="str">
            <v>SECTOR SIN AGUA</v>
          </cell>
          <cell r="B27">
            <v>0</v>
          </cell>
          <cell r="C27">
            <v>1</v>
          </cell>
          <cell r="F27" t="str">
            <v/>
          </cell>
          <cell r="G27" t="str">
            <v/>
          </cell>
          <cell r="H27">
            <v>1</v>
          </cell>
        </row>
        <row r="28">
          <cell r="A28" t="str">
            <v>#N/A</v>
          </cell>
          <cell r="B28">
            <v>3</v>
          </cell>
          <cell r="C28">
            <v>1</v>
          </cell>
          <cell r="F28" t="str">
            <v/>
          </cell>
          <cell r="G28" t="str">
            <v/>
          </cell>
          <cell r="H28">
            <v>0.25</v>
          </cell>
        </row>
        <row r="29">
          <cell r="A29" t="str">
            <v>Total general</v>
          </cell>
          <cell r="B29">
            <v>2679</v>
          </cell>
          <cell r="C29">
            <v>1006</v>
          </cell>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3125</v>
          </cell>
          <cell r="C33">
            <v>1542</v>
          </cell>
          <cell r="F33" t="str">
            <v/>
          </cell>
          <cell r="G33" t="str">
            <v/>
          </cell>
          <cell r="H33">
            <v>0.33040497107349476</v>
          </cell>
        </row>
        <row r="34">
          <cell r="F34" t="str">
            <v/>
          </cell>
          <cell r="G34" t="str">
            <v/>
          </cell>
          <cell r="H34" t="str">
            <v/>
          </cell>
        </row>
      </sheetData>
      <sheetData sheetId="6"/>
      <sheetData sheetId="7"/>
      <sheetData sheetId="8" refreshError="1"/>
      <sheetData sheetId="9" refreshError="1"/>
      <sheetData sheetId="10" refreshError="1"/>
      <sheetData sheetId="11"/>
      <sheetData sheetId="12"/>
      <sheetData sheetId="13"/>
      <sheetData sheetId="14"/>
      <sheetData sheetId="15"/>
      <sheetData sheetId="16"/>
      <sheetData sheetId="17" refreshError="1"/>
      <sheetData sheetId="18" refreshError="1"/>
      <sheetData sheetId="19"/>
      <sheetData sheetId="20">
        <row r="12">
          <cell r="A12">
            <v>0</v>
          </cell>
        </row>
      </sheetData>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8.1 FORMULARIO AIU"/>
      <sheetName val="8.2 PRESTACIONES"/>
      <sheetName val="8.2 BASE"/>
      <sheetName val="8.2 APACONCRETOS"/>
      <sheetName val="8.3 PRESUPUESTO"/>
      <sheetName val="8.4 APU´S"/>
      <sheetName val="TANQUE 120m3"/>
      <sheetName val="APU TANQUE 120 m3"/>
      <sheetName val="REDES DE DISTRUBICÓN"/>
      <sheetName val="APU REDES DISTRIBUCIÓN"/>
      <sheetName val="RESUMEN OBRAS "/>
      <sheetName val="8.5 RESUMEN"/>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teriales"/>
      <sheetName val="otros"/>
    </sheetNames>
    <sheetDataSet>
      <sheetData sheetId="0" refreshError="1"/>
      <sheetData sheetId="1" refreshError="1"/>
      <sheetData sheetId="2"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nsidades"/>
      <sheetName val="Hoja2"/>
      <sheetName val="PARAMETROS"/>
      <sheetName val="INTENSIDAD"/>
      <sheetName val="TABLA"/>
      <sheetName val="Base de Diseño"/>
      <sheetName val="DISEÑO"/>
      <sheetName val="CIMENTACIÓN"/>
      <sheetName val="PTO TOTAL"/>
      <sheetName val="BASE"/>
      <sheetName val="LISTA CÓDIGOS"/>
      <sheetName val="BASE APU"/>
      <sheetName val="MANO DE OBRA"/>
      <sheetName val="INSUMOS"/>
      <sheetName val="EQUIPOS"/>
      <sheetName val="MATERIALES"/>
      <sheetName val="ESTRUCTURAS"/>
      <sheetName val="TRANSPORTE"/>
      <sheetName val="CONDUIT"/>
    </sheetNames>
    <sheetDataSet>
      <sheetData sheetId="0" refreshError="1"/>
      <sheetData sheetId="1" refreshError="1">
        <row r="5">
          <cell r="A5">
            <v>6</v>
          </cell>
          <cell r="B5">
            <v>0.12898999999999999</v>
          </cell>
          <cell r="C5">
            <v>6.4500000000000002E-2</v>
          </cell>
          <cell r="D5">
            <v>0.105</v>
          </cell>
          <cell r="E5">
            <v>7.6880000000000004E-2</v>
          </cell>
          <cell r="F5">
            <v>0.129</v>
          </cell>
          <cell r="G5">
            <v>6.4500000000000002E-2</v>
          </cell>
          <cell r="H5">
            <v>0.12525</v>
          </cell>
          <cell r="I5">
            <v>9.0310000000000001E-2</v>
          </cell>
        </row>
        <row r="6">
          <cell r="A6">
            <v>8</v>
          </cell>
          <cell r="B6">
            <v>0.15437000000000001</v>
          </cell>
          <cell r="C6">
            <v>7.7189999999999995E-2</v>
          </cell>
          <cell r="D6">
            <v>0.11289</v>
          </cell>
          <cell r="E6">
            <v>8.1049999999999997E-2</v>
          </cell>
          <cell r="F6">
            <v>0.15440000000000001</v>
          </cell>
          <cell r="G6">
            <v>7.7200000000000005E-2</v>
          </cell>
          <cell r="H6">
            <v>0.13669999999999999</v>
          </cell>
          <cell r="I6">
            <v>9.5649999999999999E-2</v>
          </cell>
        </row>
        <row r="7">
          <cell r="A7">
            <v>10</v>
          </cell>
          <cell r="B7">
            <v>0.17957000000000001</v>
          </cell>
          <cell r="C7">
            <v>8.9779999999999999E-2</v>
          </cell>
          <cell r="D7">
            <v>0.14198</v>
          </cell>
          <cell r="E7">
            <v>9.8650000000000002E-2</v>
          </cell>
          <cell r="F7">
            <v>0.17960000000000001</v>
          </cell>
          <cell r="G7">
            <v>8.9800000000000005E-2</v>
          </cell>
          <cell r="H7">
            <v>0.1681</v>
          </cell>
          <cell r="I7">
            <v>0.11403000000000001</v>
          </cell>
        </row>
        <row r="8">
          <cell r="A8">
            <v>12</v>
          </cell>
          <cell r="B8">
            <v>0.20477999999999999</v>
          </cell>
          <cell r="C8">
            <v>0.10238999999999999</v>
          </cell>
          <cell r="D8">
            <v>0.14693999999999999</v>
          </cell>
          <cell r="E8">
            <v>0.10261000000000001</v>
          </cell>
          <cell r="F8">
            <v>0.20480000000000001</v>
          </cell>
          <cell r="G8">
            <v>0.1024</v>
          </cell>
          <cell r="H8">
            <v>0.17665</v>
          </cell>
          <cell r="I8">
            <v>0.11942999999999999</v>
          </cell>
        </row>
        <row r="9">
          <cell r="A9">
            <v>14</v>
          </cell>
          <cell r="B9">
            <v>0.23346</v>
          </cell>
          <cell r="C9">
            <v>0.11673</v>
          </cell>
          <cell r="D9">
            <v>0.17873</v>
          </cell>
          <cell r="E9">
            <v>0.12082</v>
          </cell>
          <cell r="F9">
            <v>0.23350000000000001</v>
          </cell>
          <cell r="G9">
            <v>0.11675000000000001</v>
          </cell>
          <cell r="H9">
            <v>0.20974999999999999</v>
          </cell>
          <cell r="I9">
            <v>0.1368</v>
          </cell>
        </row>
        <row r="10">
          <cell r="A10">
            <v>15</v>
          </cell>
          <cell r="B10">
            <v>0.25864999999999999</v>
          </cell>
          <cell r="C10">
            <v>0.12933</v>
          </cell>
          <cell r="D10">
            <v>0.18182999999999999</v>
          </cell>
          <cell r="E10">
            <v>0.12515999999999999</v>
          </cell>
          <cell r="F10">
            <v>0.25869999999999999</v>
          </cell>
          <cell r="G10">
            <v>0.12934999999999999</v>
          </cell>
          <cell r="H10">
            <v>0.21684999999999999</v>
          </cell>
          <cell r="I10">
            <v>0.14349999999999999</v>
          </cell>
        </row>
        <row r="11">
          <cell r="A11">
            <v>16</v>
          </cell>
          <cell r="B11">
            <v>0.44319999999999998</v>
          </cell>
          <cell r="C11">
            <v>0.22159999999999999</v>
          </cell>
          <cell r="D11">
            <v>0.18160000000000001</v>
          </cell>
          <cell r="E11">
            <v>0.12670999999999999</v>
          </cell>
          <cell r="F11">
            <v>0.44319999999999998</v>
          </cell>
          <cell r="G11">
            <v>0.22159999999999999</v>
          </cell>
          <cell r="H11">
            <v>0.21834999999999999</v>
          </cell>
          <cell r="I11">
            <v>0.14565</v>
          </cell>
        </row>
        <row r="12">
          <cell r="A12">
            <v>18</v>
          </cell>
          <cell r="B12">
            <v>0.48670000000000002</v>
          </cell>
          <cell r="C12">
            <v>0.24335000000000001</v>
          </cell>
          <cell r="D12">
            <v>0.21890999999999999</v>
          </cell>
          <cell r="E12">
            <v>0.14779999999999999</v>
          </cell>
          <cell r="F12">
            <v>0.48668</v>
          </cell>
          <cell r="G12">
            <v>0.24334</v>
          </cell>
          <cell r="H12">
            <v>0.25764999999999999</v>
          </cell>
          <cell r="I12">
            <v>0.16739000000000001</v>
          </cell>
        </row>
        <row r="13">
          <cell r="A13">
            <v>20</v>
          </cell>
          <cell r="B13">
            <v>0.52042999999999995</v>
          </cell>
          <cell r="C13">
            <v>0.26022000000000001</v>
          </cell>
          <cell r="D13">
            <v>0.25872000000000001</v>
          </cell>
          <cell r="E13">
            <v>0.17304</v>
          </cell>
          <cell r="F13">
            <v>0.52039999999999997</v>
          </cell>
          <cell r="G13">
            <v>0.26019999999999999</v>
          </cell>
          <cell r="H13">
            <v>0.30220000000000002</v>
          </cell>
          <cell r="I13">
            <v>0.19423000000000001</v>
          </cell>
        </row>
        <row r="14">
          <cell r="A14">
            <v>21</v>
          </cell>
          <cell r="B14">
            <v>0.56893000000000005</v>
          </cell>
          <cell r="C14">
            <v>0.28447</v>
          </cell>
          <cell r="D14">
            <v>0.25872000000000001</v>
          </cell>
          <cell r="E14">
            <v>0.17304</v>
          </cell>
          <cell r="F14">
            <v>0.56889999999999996</v>
          </cell>
          <cell r="G14">
            <v>0.28444999999999998</v>
          </cell>
          <cell r="H14">
            <v>0.30220000000000002</v>
          </cell>
          <cell r="I14">
            <v>0.19423000000000001</v>
          </cell>
        </row>
        <row r="15">
          <cell r="A15">
            <v>24</v>
          </cell>
          <cell r="B15">
            <v>0.60634999999999994</v>
          </cell>
          <cell r="C15">
            <v>3.0318000000000001E-2</v>
          </cell>
          <cell r="D15">
            <v>0.30118</v>
          </cell>
          <cell r="E15">
            <v>0.19964000000000001</v>
          </cell>
          <cell r="F15">
            <v>0.60640000000000005</v>
          </cell>
          <cell r="G15">
            <v>0.30320000000000003</v>
          </cell>
          <cell r="H15">
            <v>0.34920000000000001</v>
          </cell>
          <cell r="I15">
            <v>0.22239999999999999</v>
          </cell>
        </row>
        <row r="16">
          <cell r="A16">
            <v>27</v>
          </cell>
          <cell r="B16">
            <v>0.75595999999999997</v>
          </cell>
          <cell r="C16">
            <v>0.37797999999999998</v>
          </cell>
          <cell r="D16">
            <v>0.35335</v>
          </cell>
          <cell r="E16">
            <v>0.23430999999999999</v>
          </cell>
          <cell r="F16">
            <v>0.75595000000000001</v>
          </cell>
          <cell r="G16">
            <v>0.37797999999999998</v>
          </cell>
          <cell r="H16">
            <v>0.40616000000000002</v>
          </cell>
          <cell r="I16">
            <v>0.25900000000000001</v>
          </cell>
        </row>
        <row r="17">
          <cell r="A17">
            <v>28</v>
          </cell>
          <cell r="B17">
            <v>0.81320999999999999</v>
          </cell>
          <cell r="C17">
            <v>0.40660000000000002</v>
          </cell>
          <cell r="D17">
            <v>0.35335</v>
          </cell>
          <cell r="E17">
            <v>0.23430999999999999</v>
          </cell>
          <cell r="F17">
            <v>0.81320000000000003</v>
          </cell>
          <cell r="G17">
            <v>0.40660000000000002</v>
          </cell>
          <cell r="H17">
            <v>0.40616000000000002</v>
          </cell>
          <cell r="I17">
            <v>0.25900000000000001</v>
          </cell>
        </row>
        <row r="18">
          <cell r="A18">
            <v>30</v>
          </cell>
          <cell r="B18">
            <v>0.91712000000000005</v>
          </cell>
          <cell r="C18">
            <v>0.45856000000000002</v>
          </cell>
          <cell r="D18">
            <v>0.41711999999999999</v>
          </cell>
          <cell r="E18">
            <v>0.28148000000000001</v>
          </cell>
          <cell r="F18">
            <v>0.91710000000000003</v>
          </cell>
          <cell r="G18">
            <v>0.45855000000000001</v>
          </cell>
          <cell r="H18">
            <v>0.47617999999999999</v>
          </cell>
          <cell r="I18">
            <v>0.30908000000000002</v>
          </cell>
        </row>
        <row r="19">
          <cell r="A19">
            <v>32</v>
          </cell>
          <cell r="B19">
            <v>0.96279999999999999</v>
          </cell>
          <cell r="C19">
            <v>0.48139999999999999</v>
          </cell>
          <cell r="D19">
            <v>0.48449999999999999</v>
          </cell>
          <cell r="E19">
            <v>0.32884000000000002</v>
          </cell>
          <cell r="F19">
            <v>0.96279999999999999</v>
          </cell>
          <cell r="G19">
            <v>0.48139999999999999</v>
          </cell>
          <cell r="H19">
            <v>0.54874999999999996</v>
          </cell>
          <cell r="I19">
            <v>0.35885</v>
          </cell>
        </row>
        <row r="20">
          <cell r="A20">
            <v>33</v>
          </cell>
          <cell r="B20">
            <v>1.0291999999999999</v>
          </cell>
          <cell r="C20">
            <v>0.51459999999999995</v>
          </cell>
          <cell r="D20">
            <v>0.48449999999999999</v>
          </cell>
          <cell r="E20">
            <v>0.32884000000000002</v>
          </cell>
          <cell r="F20">
            <v>1.0291999999999999</v>
          </cell>
          <cell r="G20">
            <v>0.51459999999999995</v>
          </cell>
          <cell r="H20">
            <v>0.54874999999999996</v>
          </cell>
          <cell r="I20">
            <v>0.35875000000000001</v>
          </cell>
        </row>
        <row r="21">
          <cell r="A21">
            <v>36</v>
          </cell>
          <cell r="B21">
            <v>1.1505700000000001</v>
          </cell>
          <cell r="C21">
            <v>0.57528000000000001</v>
          </cell>
          <cell r="D21">
            <v>0.55578000000000005</v>
          </cell>
          <cell r="E21">
            <v>0.37614999999999998</v>
          </cell>
          <cell r="F21">
            <v>1.1506000000000001</v>
          </cell>
          <cell r="G21">
            <v>0.57530000000000003</v>
          </cell>
          <cell r="H21">
            <v>0.62429999999999997</v>
          </cell>
          <cell r="I21">
            <v>0.40847</v>
          </cell>
        </row>
        <row r="22">
          <cell r="A22">
            <v>40</v>
          </cell>
          <cell r="B22">
            <v>1.2607600000000001</v>
          </cell>
          <cell r="C22">
            <v>0.63038000000000005</v>
          </cell>
          <cell r="D22">
            <v>0.78915999999999997</v>
          </cell>
          <cell r="E22">
            <v>0.51463999999999999</v>
          </cell>
          <cell r="F22">
            <v>1.2607999999999999</v>
          </cell>
          <cell r="G22">
            <v>0.63039999999999996</v>
          </cell>
          <cell r="H22">
            <v>0.86585999999999996</v>
          </cell>
          <cell r="I22">
            <v>0.55096000000000001</v>
          </cell>
        </row>
        <row r="23">
          <cell r="A23">
            <v>44</v>
          </cell>
          <cell r="B23">
            <v>1.5273300000000001</v>
          </cell>
          <cell r="C23">
            <v>0.76366000000000001</v>
          </cell>
          <cell r="D23">
            <v>1.0785</v>
          </cell>
          <cell r="E23">
            <v>0.70940000000000003</v>
          </cell>
          <cell r="F23">
            <v>1.52732</v>
          </cell>
          <cell r="G23">
            <v>0.76366000000000001</v>
          </cell>
          <cell r="H23">
            <v>1.1695</v>
          </cell>
          <cell r="I23">
            <v>0.75422699999999998</v>
          </cell>
        </row>
        <row r="24">
          <cell r="A24">
            <v>48</v>
          </cell>
          <cell r="B24">
            <v>1.6876199999999999</v>
          </cell>
          <cell r="C24">
            <v>0.84380999999999995</v>
          </cell>
          <cell r="D24">
            <v>1.1910700000000001</v>
          </cell>
          <cell r="E24">
            <v>0.79608000000000001</v>
          </cell>
          <cell r="F24">
            <v>1.6875800000000001</v>
          </cell>
          <cell r="G24">
            <v>0.84379000000000004</v>
          </cell>
          <cell r="H24">
            <v>1.2892999999999999</v>
          </cell>
          <cell r="I24">
            <v>0.84155000000000002</v>
          </cell>
        </row>
        <row r="25">
          <cell r="A25">
            <v>52</v>
          </cell>
          <cell r="B25">
            <v>1.8546100000000001</v>
          </cell>
          <cell r="C25">
            <v>0.92730999999999997</v>
          </cell>
          <cell r="D25">
            <v>1.41307</v>
          </cell>
          <cell r="E25">
            <v>0.93644000000000005</v>
          </cell>
          <cell r="F25">
            <v>1.8545799999999999</v>
          </cell>
          <cell r="G25">
            <v>0.92728999999999995</v>
          </cell>
          <cell r="H25">
            <v>1.5185500000000001</v>
          </cell>
          <cell r="I25">
            <v>0.98582999999999998</v>
          </cell>
        </row>
        <row r="26">
          <cell r="A26">
            <v>56</v>
          </cell>
          <cell r="B26">
            <v>2.0268000000000002</v>
          </cell>
          <cell r="C26">
            <v>1.0134000000000001</v>
          </cell>
          <cell r="D26">
            <v>1.5410299999999999</v>
          </cell>
          <cell r="E26">
            <v>1.03624</v>
          </cell>
          <cell r="F26">
            <v>2.02678</v>
          </cell>
          <cell r="G26">
            <v>1.01339</v>
          </cell>
          <cell r="H26">
            <v>1.6538999999999999</v>
          </cell>
          <cell r="I26">
            <v>1.0885499999999999</v>
          </cell>
        </row>
        <row r="27">
          <cell r="A27">
            <v>60</v>
          </cell>
          <cell r="B27">
            <v>2.2070699999999999</v>
          </cell>
          <cell r="C27">
            <v>1.10354</v>
          </cell>
          <cell r="D27">
            <v>1.67259</v>
          </cell>
          <cell r="E27">
            <v>1.13967</v>
          </cell>
          <cell r="F27">
            <v>2.2071000000000001</v>
          </cell>
          <cell r="G27">
            <v>1.10355</v>
          </cell>
          <cell r="H27">
            <v>1.7927299999999999</v>
          </cell>
          <cell r="I27">
            <v>1.1955800000000001</v>
          </cell>
        </row>
        <row r="28">
          <cell r="A28">
            <v>64</v>
          </cell>
          <cell r="B28">
            <v>2.39405</v>
          </cell>
          <cell r="C28">
            <v>1.19703</v>
          </cell>
          <cell r="D28">
            <v>1.8080700000000001</v>
          </cell>
          <cell r="E28">
            <v>1.24756</v>
          </cell>
          <cell r="F28">
            <v>2.3940600000000001</v>
          </cell>
          <cell r="G28">
            <v>1.19703</v>
          </cell>
          <cell r="H28">
            <v>1.9354499999999999</v>
          </cell>
          <cell r="I28">
            <v>1.3073699999999999</v>
          </cell>
        </row>
        <row r="29">
          <cell r="A29">
            <v>68</v>
          </cell>
          <cell r="B29">
            <v>2.5933700000000002</v>
          </cell>
          <cell r="C29">
            <v>1.2966800000000001</v>
          </cell>
          <cell r="D29">
            <v>1.94712</v>
          </cell>
          <cell r="E29">
            <v>1.35721</v>
          </cell>
          <cell r="F29">
            <v>2.5933199999999998</v>
          </cell>
          <cell r="G29">
            <v>1.2966599999999999</v>
          </cell>
          <cell r="H29">
            <v>2.08135</v>
          </cell>
          <cell r="I29">
            <v>1.4198500000000001</v>
          </cell>
        </row>
        <row r="30">
          <cell r="A30">
            <v>72</v>
          </cell>
          <cell r="B30">
            <v>2.8020499999999999</v>
          </cell>
          <cell r="C30">
            <v>1.4010199999999999</v>
          </cell>
          <cell r="D30">
            <v>2.2313399999999999</v>
          </cell>
          <cell r="E30">
            <v>1.53609</v>
          </cell>
          <cell r="F30">
            <v>2.80206</v>
          </cell>
          <cell r="G30">
            <v>1.40103</v>
          </cell>
          <cell r="H30">
            <v>2.37235</v>
          </cell>
          <cell r="I30">
            <v>1.6017999999999999</v>
          </cell>
        </row>
        <row r="31">
          <cell r="A31">
            <v>76</v>
          </cell>
          <cell r="B31">
            <v>3.0209999999999999</v>
          </cell>
          <cell r="C31">
            <v>1.5060500000000001</v>
          </cell>
          <cell r="D31">
            <v>2.38612</v>
          </cell>
          <cell r="E31">
            <v>1.6595899999999999</v>
          </cell>
          <cell r="F31">
            <v>3.0121000000000002</v>
          </cell>
          <cell r="G31">
            <v>1.5060500000000001</v>
          </cell>
          <cell r="H31">
            <v>2.5342500000000001</v>
          </cell>
          <cell r="I31">
            <v>1.7290000000000001</v>
          </cell>
        </row>
        <row r="32">
          <cell r="A32">
            <v>80</v>
          </cell>
          <cell r="B32">
            <v>3.4222000000000001</v>
          </cell>
          <cell r="C32">
            <v>1.6211</v>
          </cell>
          <cell r="D32">
            <v>2.5442999999999998</v>
          </cell>
          <cell r="E32">
            <v>1.78142</v>
          </cell>
          <cell r="F32">
            <v>3.2422</v>
          </cell>
          <cell r="G32">
            <v>1.6211</v>
          </cell>
          <cell r="H32">
            <v>2.6987999999999999</v>
          </cell>
          <cell r="I32">
            <v>1.8532999999999999</v>
          </cell>
        </row>
        <row r="33">
          <cell r="A33">
            <v>84</v>
          </cell>
          <cell r="B33">
            <v>3.7565599999999999</v>
          </cell>
          <cell r="C33">
            <v>1.8782799999999999</v>
          </cell>
          <cell r="D33">
            <v>2.7399</v>
          </cell>
          <cell r="E33">
            <v>1.9297599999999999</v>
          </cell>
          <cell r="F33">
            <v>3.7565599999999999</v>
          </cell>
          <cell r="G33">
            <v>1.8782799999999999</v>
          </cell>
          <cell r="H33">
            <v>2.9016500000000001</v>
          </cell>
          <cell r="I33">
            <v>2.0055299999999998</v>
          </cell>
        </row>
        <row r="34">
          <cell r="A34">
            <v>88</v>
          </cell>
          <cell r="B34">
            <v>3.9952100000000002</v>
          </cell>
          <cell r="C34">
            <v>1.9976100000000001</v>
          </cell>
          <cell r="D34">
            <v>2.9423900000000001</v>
          </cell>
          <cell r="E34">
            <v>2.0849899999999999</v>
          </cell>
          <cell r="F34">
            <v>3.9952399999999999</v>
          </cell>
          <cell r="G34">
            <v>1.99762</v>
          </cell>
          <cell r="H34">
            <v>3.1115300000000001</v>
          </cell>
          <cell r="I34">
            <v>2.1639499999999998</v>
          </cell>
        </row>
        <row r="35">
          <cell r="A35">
            <v>90</v>
          </cell>
          <cell r="B35">
            <v>4.3045299999999997</v>
          </cell>
          <cell r="C35">
            <v>2.1522700000000001</v>
          </cell>
          <cell r="D35">
            <v>3.15021</v>
          </cell>
          <cell r="E35">
            <v>2.21712</v>
          </cell>
          <cell r="F35">
            <v>4.3045200000000001</v>
          </cell>
          <cell r="G35">
            <v>2.1522600000000001</v>
          </cell>
          <cell r="H35">
            <v>3.3234499999999998</v>
          </cell>
          <cell r="I35">
            <v>2.2981099999999999</v>
          </cell>
        </row>
        <row r="36">
          <cell r="A36">
            <v>92</v>
          </cell>
          <cell r="B36">
            <v>4.6228499999999997</v>
          </cell>
          <cell r="C36">
            <v>2.3114300000000001</v>
          </cell>
          <cell r="D36">
            <v>3.3645100000000001</v>
          </cell>
          <cell r="E36">
            <v>2.3531200000000001</v>
          </cell>
          <cell r="F36">
            <v>4.6228400000000001</v>
          </cell>
          <cell r="G36">
            <v>2.31142</v>
          </cell>
          <cell r="H36">
            <v>3.5418799999999999</v>
          </cell>
          <cell r="I36">
            <v>2.4359000000000002</v>
          </cell>
        </row>
        <row r="37">
          <cell r="A37">
            <v>96</v>
          </cell>
          <cell r="B37">
            <v>4.8901199999999996</v>
          </cell>
          <cell r="C37">
            <v>2.4450599999999998</v>
          </cell>
          <cell r="D37">
            <v>3.58901</v>
          </cell>
          <cell r="E37">
            <v>2.5232100000000002</v>
          </cell>
          <cell r="F37">
            <v>4.8901000000000003</v>
          </cell>
          <cell r="G37">
            <v>2.4450500000000002</v>
          </cell>
          <cell r="H37">
            <v>3.7736299999999998</v>
          </cell>
          <cell r="I37">
            <v>2.6091799999999998</v>
          </cell>
        </row>
        <row r="38">
          <cell r="A38">
            <v>100</v>
          </cell>
          <cell r="B38">
            <v>5.1641000000000004</v>
          </cell>
          <cell r="C38">
            <v>2.5820500000000002</v>
          </cell>
          <cell r="D38">
            <v>3.8203499999999999</v>
          </cell>
          <cell r="E38">
            <v>2.6991000000000001</v>
          </cell>
          <cell r="F38">
            <v>5.1641000000000004</v>
          </cell>
          <cell r="G38">
            <v>2.5820500000000002</v>
          </cell>
          <cell r="H38">
            <v>4.0122299999999997</v>
          </cell>
          <cell r="I38">
            <v>2.7885800000000001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ow r="5">
          <cell r="A5">
            <v>0</v>
          </cell>
        </row>
      </sheetData>
      <sheetData sheetId="12"/>
      <sheetData sheetId="13"/>
      <sheetData sheetId="14"/>
      <sheetData sheetId="15"/>
      <sheetData sheetId="16"/>
      <sheetData sheetId="17"/>
      <sheetData sheetId="18"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CANTIDADES"/>
      <sheetName val="APUS"/>
      <sheetName val="PRESTACIONES"/>
      <sheetName val="AU"/>
      <sheetName val="INTERVENTORIA"/>
      <sheetName val="FACTOR MULTIPLICADOR"/>
      <sheetName val="COSTOS"/>
      <sheetName val="CRONOG TIEMPO"/>
    </sheetNames>
    <sheetDataSet>
      <sheetData sheetId="0"/>
      <sheetData sheetId="1" refreshError="1"/>
      <sheetData sheetId="2" refreshError="1"/>
      <sheetData sheetId="3">
        <row r="59">
          <cell r="D59">
            <v>0.52265433452123233</v>
          </cell>
        </row>
      </sheetData>
      <sheetData sheetId="4" refreshError="1"/>
      <sheetData sheetId="5" refreshError="1"/>
      <sheetData sheetId="6">
        <row r="37">
          <cell r="E37">
            <v>1.4479333333333333</v>
          </cell>
        </row>
      </sheetData>
      <sheetData sheetId="7" refreshError="1"/>
      <sheetData sheetId="8"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
      <sheetName val="ResumenGeneral"/>
      <sheetName val="BOCATOMA"/>
      <sheetName val="APU BOCATOMA"/>
      <sheetName val="ADUCCIÓN"/>
      <sheetName val="APU ADUCCIÓN"/>
      <sheetName val="DESARENADOR"/>
      <sheetName val="APU DESARENADOR"/>
      <sheetName val="PLANTA DE TRATAMIENTO"/>
      <sheetName val="APU PLANTA DE TRATAMIENTO"/>
      <sheetName val="TANQUE DE ALMACENAMIENTO"/>
      <sheetName val="APU TANQUE ALMAC"/>
      <sheetName val=" REDES DE DISTRI"/>
      <sheetName val="APU_Redes"/>
      <sheetName val="BASE CTOS"/>
      <sheetName val="BASE"/>
      <sheetName val="INSUMOS"/>
      <sheetName val="Formular"/>
      <sheetName val="Recursos"/>
      <sheetName val="RESUMEN_OBRAS_"/>
      <sheetName val="APU_BOCATOMA"/>
      <sheetName val="APU_ADUCCIÓN"/>
      <sheetName val="APU_DESARENADOR"/>
      <sheetName val="PLANTA_DE_TRATAMIENTO"/>
      <sheetName val="APU_PLANTA_DE_TRATAMIENTO"/>
      <sheetName val="TANQUE_DE_ALMACENAMIENTO"/>
      <sheetName val="APU_TANQUE_ALMAC"/>
      <sheetName val="_REDES_DE_DISTRI"/>
      <sheetName val="BASE_CTOS"/>
      <sheetName val="RESUMEN_OBRAS_2"/>
      <sheetName val="APU_BOCATOMA2"/>
      <sheetName val="APU_ADUCCIÓN2"/>
      <sheetName val="APU_DESARENADOR2"/>
      <sheetName val="PLANTA_DE_TRATAMIENTO2"/>
      <sheetName val="APU_PLANTA_DE_TRATAMIENTO2"/>
      <sheetName val="TANQUE_DE_ALMACENAMIENTO2"/>
      <sheetName val="APU_TANQUE_ALMAC2"/>
      <sheetName val="_REDES_DE_DISTRI2"/>
      <sheetName val="BASE_CTOS2"/>
      <sheetName val="RESUMEN_OBRAS_1"/>
      <sheetName val="APU_BOCATOMA1"/>
      <sheetName val="APU_ADUCCIÓN1"/>
      <sheetName val="APU_DESARENADOR1"/>
      <sheetName val="PLANTA_DE_TRATAMIENTO1"/>
      <sheetName val="APU_PLANTA_DE_TRATAMIENTO1"/>
      <sheetName val="TANQUE_DE_ALMACENAMIENTO1"/>
      <sheetName val="APU_TANQUE_ALMAC1"/>
      <sheetName val="_REDES_DE_DISTRI1"/>
      <sheetName val="BASE_CTOS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row r="5">
          <cell r="C5">
            <v>0.06</v>
          </cell>
        </row>
        <row r="63">
          <cell r="D63">
            <v>348000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structivo"/>
      <sheetName val="Plan Ejecución"/>
      <sheetName val="PE PSP"/>
      <sheetName val="Presupuesto Contrato"/>
      <sheetName val="Ppto PSP"/>
      <sheetName val="Presupuesto Convenio"/>
      <sheetName val="Memoria de cálculo O1"/>
      <sheetName val="Memoria de cálculo O2"/>
      <sheetName val="Memoria de cálculo O3"/>
      <sheetName val="Estudio de mercado"/>
      <sheetName val="Gastos de adm"/>
      <sheetName val="Bienes relevantes"/>
      <sheetName val="Propuesta económica O1"/>
      <sheetName val="Propuesta económica O2"/>
      <sheetName val="Propuesta económica O3"/>
      <sheetName val="PAB CA"/>
      <sheetName val="Evaluación financiera"/>
      <sheetName val="PAB CR"/>
      <sheetName val="Habilitados - SI"/>
      <sheetName val="A. Lances - SIP"/>
      <sheetName val="D. Lances - SIP"/>
      <sheetName val="DD. Lances - SIP"/>
      <sheetName val="Gtos DyM"/>
      <sheetName val="PRESUPUESTO"/>
      <sheetName val="IV. MANO DE OBRA"/>
      <sheetName val="II. MATERIALES"/>
      <sheetName val="COTIZACIONES"/>
      <sheetName val="MEMORIAS"/>
      <sheetName val="V. A.I.U."/>
      <sheetName val="EPPS"/>
      <sheetName val="V. INTERVENTORIA"/>
      <sheetName val="III. TRANSPORTES"/>
      <sheetName val="I. EQUIPO"/>
      <sheetName val="1.1.1"/>
      <sheetName val="1.1.2"/>
      <sheetName val="1.1.3."/>
      <sheetName val="1.1.4"/>
      <sheetName val="1.1.5"/>
      <sheetName val="1.2.1"/>
      <sheetName val="1.2.2"/>
      <sheetName val="1.2.3"/>
      <sheetName val="1.2.4"/>
      <sheetName val="1.2.5"/>
      <sheetName val="1.3.1"/>
      <sheetName val="1.3.2"/>
      <sheetName val="1.3.3"/>
      <sheetName val="1.3.4"/>
      <sheetName val="1.3.5"/>
      <sheetName val="1.3.6"/>
      <sheetName val="1.3.7"/>
      <sheetName val="1.3.8"/>
      <sheetName val="1.3.9"/>
      <sheetName val="1.4.1"/>
      <sheetName val="1.4.2"/>
      <sheetName val="Jornal"/>
      <sheetName val="Honorarios"/>
      <sheetName val="Salarios"/>
      <sheetName val="Alimentación"/>
      <sheetName val="Distintivos"/>
      <sheetName val="Cuantías"/>
      <sheetName val="Apoyo"/>
      <sheetName val="Obra&amp;K"/>
      <sheetName val="Imp &amp; garantías"/>
      <sheetName val="A&amp;PA"/>
      <sheetName val="IVA"/>
      <sheetName val="Notas PE"/>
      <sheetName val="CF&amp;O"/>
      <sheetName val="Ayuda honor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ow r="15">
          <cell r="G15">
            <v>0.69290000000000007</v>
          </cell>
        </row>
      </sheetData>
      <sheetData sheetId="25" refreshError="1"/>
      <sheetData sheetId="26" refreshError="1"/>
      <sheetData sheetId="27" refreshError="1"/>
      <sheetData sheetId="28"/>
      <sheetData sheetId="29">
        <row r="14">
          <cell r="G14">
            <v>476745.36</v>
          </cell>
        </row>
      </sheetData>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refreshError="1"/>
      <sheetData sheetId="66" refreshError="1"/>
      <sheetData sheetId="6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pozos unisafas"/>
      <sheetName val="Plan ejecución"/>
      <sheetName val="ppto sistema septico"/>
      <sheetName val="Presupuesto Convenio"/>
      <sheetName val="Interventoria"/>
      <sheetName val="Memoria de Calculo VIATICOS y T"/>
      <sheetName val="Memoria de calculo"/>
      <sheetName val="IVA"/>
      <sheetName val="Formato 1"/>
      <sheetName val="A.P.U. 1"/>
      <sheetName val="FICHAS "/>
      <sheetName val="BASE SALARIOS"/>
      <sheetName val="Resumen Total"/>
      <sheetName val="FP"/>
      <sheetName val="MO CALIFICADA"/>
      <sheetName val="HONORARIOS CORPORATIVOS 2016"/>
      <sheetName val="Administr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Expo Terrestre"/>
    </sheetNames>
    <sheetDataSet>
      <sheetData sheetId="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2"/>
    </sheetNames>
    <sheetDataSet>
      <sheetData sheetId="0"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MENSIONES"/>
      <sheetName val="CANALETA9"/>
      <sheetName val="CANALETA (6&quot;)"/>
      <sheetName val="CAUDALES PARSHALL"/>
      <sheetName val="GRÁFICO PARSHALL"/>
      <sheetName val="VISCOSIDAD"/>
      <sheetName val="BASE"/>
      <sheetName val="Informe de Obra Extra"/>
      <sheetName val="CANALETA_(6&quot;)"/>
      <sheetName val="CAUDALES_PARSHALL"/>
      <sheetName val="GRÁFICO_PARSHALL"/>
      <sheetName val="LISTA CÓDIGOS"/>
      <sheetName val="BASE APU"/>
      <sheetName val="MANO DE OBRA"/>
      <sheetName val="INSUMOS"/>
      <sheetName val="EQUIPOS"/>
      <sheetName val="MATERIALES"/>
      <sheetName val="ESTRUCTURAS"/>
      <sheetName val="TRANSPORTE"/>
      <sheetName val="QUAL2K"/>
      <sheetName val="Headwater"/>
      <sheetName val="Reach"/>
      <sheetName val="Reach Rates"/>
      <sheetName val="Initial Conditions"/>
      <sheetName val="Air Temperature"/>
      <sheetName val="Dew Point Temperature"/>
      <sheetName val="Wind Speed"/>
      <sheetName val="Cloud Cover"/>
      <sheetName val="Shade"/>
      <sheetName val="Solar"/>
      <sheetName val="Light and Heat"/>
      <sheetName val="Point Sources"/>
      <sheetName val="Diffuse Sources"/>
      <sheetName val="Rates"/>
      <sheetName val="Fitness"/>
      <sheetName val="Fitness_1"/>
      <sheetName val="Auto-calibration"/>
      <sheetName val="warnings"/>
      <sheetName val="Hydraulics Data"/>
      <sheetName val="Temperature Data"/>
      <sheetName val="WQ Data"/>
      <sheetName val="WQ Data Min"/>
      <sheetName val="WQ Data Max"/>
      <sheetName val="Diel Data"/>
      <sheetName val="Source Summary"/>
      <sheetName val="Hydraulics Summary"/>
      <sheetName val="Temperature Output"/>
      <sheetName val="WQ Output"/>
      <sheetName val="WQ Min"/>
      <sheetName val="WQ Max"/>
      <sheetName val="Sediment Fluxes"/>
      <sheetName val="Diel Water Column"/>
      <sheetName val="Diel Hyporheic"/>
      <sheetName val="Diel Fluxes"/>
      <sheetName val="Travel Time"/>
      <sheetName val="Flow"/>
      <sheetName val="Velocity"/>
      <sheetName val="Depth"/>
      <sheetName val="Reaeration"/>
      <sheetName val="Temperature"/>
      <sheetName val="Conductivity"/>
      <sheetName val="ISS"/>
      <sheetName val="Dissolved Oxygen"/>
      <sheetName val="Detritus"/>
      <sheetName val="CBOD slow"/>
      <sheetName val="CBOD fast"/>
      <sheetName val="CBODu"/>
      <sheetName val="Organic N"/>
      <sheetName val="NH4"/>
      <sheetName val="NO3"/>
      <sheetName val="Organic P"/>
      <sheetName val="Inorganic P"/>
      <sheetName val="Phytoplankton"/>
      <sheetName val="Bot Algae mgA per m2"/>
      <sheetName val="Bot Algae gD per m2"/>
      <sheetName val="Int N mgN per mgA"/>
      <sheetName val="Int P mgP per mgA"/>
      <sheetName val="Int N mgN per gD"/>
      <sheetName val="Int P mgP per gD"/>
      <sheetName val="Hyporheic biofilm"/>
      <sheetName val="Alkalinity"/>
      <sheetName val="pH"/>
      <sheetName val="Pathogens"/>
      <sheetName val="Generic"/>
      <sheetName val="NH3"/>
      <sheetName val="Total N"/>
      <sheetName val="NTK"/>
      <sheetName val="Total P"/>
      <sheetName val="TSS"/>
      <sheetName val="SOD"/>
      <sheetName val="CH4 Sed Flux"/>
      <sheetName val="NH4 Sed Flux"/>
      <sheetName val="NO3 Sed Flux"/>
      <sheetName val="Inorganic P Sed Flux"/>
      <sheetName val="Temp Diel"/>
      <sheetName val="DO Diel"/>
      <sheetName val="pH Diel"/>
      <sheetName val="Cond Diel"/>
      <sheetName val="ISS Diel"/>
      <sheetName val="TSS Diel"/>
      <sheetName val="Detritus Diel"/>
      <sheetName val="Slow CBOD Diel"/>
      <sheetName val="Fast CBOD Diel"/>
      <sheetName val="TN Diel"/>
      <sheetName val="Norg Diel"/>
      <sheetName val="NH4 Diel"/>
      <sheetName val="NO3 Diel"/>
      <sheetName val="NH3 Diel"/>
      <sheetName val="TP Diel"/>
      <sheetName val="Porg Diel"/>
      <sheetName val="Inorganic P Diel"/>
      <sheetName val="Pathogens Diel"/>
      <sheetName val="Generic Diel"/>
      <sheetName val="Alk Diel"/>
      <sheetName val="Phyto Diel"/>
      <sheetName val="Bot Algae Diel"/>
      <sheetName val="Bot Algae Internal"/>
      <sheetName val="Bot Algae Limits"/>
      <sheetName val="Sed Flux DO"/>
      <sheetName val="Sed Flux CBOD"/>
      <sheetName val="Sed Flux NH4"/>
      <sheetName val="Sed Flux NO3"/>
      <sheetName val="Sed Flux SRP"/>
      <sheetName val="Sed Flux IC"/>
      <sheetName val="Heat Flux"/>
      <sheetName val="DO Flux"/>
      <sheetName val="CO2 Flux"/>
      <sheetName val="Read Me"/>
      <sheetName val="Thames Diur Data"/>
      <sheetName val="BC Diur Data"/>
      <sheetName val="Base de Diseño"/>
    </sheetNames>
    <sheetDataSet>
      <sheetData sheetId="0"/>
      <sheetData sheetId="1"/>
      <sheetData sheetId="2"/>
      <sheetData sheetId="3"/>
      <sheetData sheetId="4"/>
      <sheetData sheetId="5"/>
      <sheetData sheetId="6" refreshError="1"/>
      <sheetData sheetId="7" refreshError="1"/>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sheetData sheetId="129"/>
      <sheetData sheetId="130"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ACTUALIZADOS FERRASA"/>
    </sheetNames>
    <sheetDataSet>
      <sheetData sheetId="0"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BASE PARA IMPRIMIR"/>
      <sheetName val="PRELIM"/>
      <sheetName val="TUBERIA"/>
      <sheetName val="EXCAVA"/>
      <sheetName val="REDES"/>
      <sheetName val="APU Red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BASE PARA IMPRIMIR"/>
      <sheetName val="PRELIM"/>
      <sheetName val="TUBERIA"/>
      <sheetName val="EXCAVA"/>
      <sheetName val="REDES"/>
      <sheetName val="APU Red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1 LOCALIZACION Y REPLANTEO"/>
      <sheetName val="1,2 CERRAMIENTO PROVISIONAL"/>
      <sheetName val="2,1 DEMOLICION DE PISOS "/>
      <sheetName val="2,3 RETIRO DE CRR. metalico"/>
      <sheetName val="2,4 RETIRO DE CRR. madera"/>
      <sheetName val=" ACTA 4  (2)"/>
      <sheetName val="01-05-010_LOC_REP"/>
      <sheetName val="2,5 EXCAVACION MANUAL  "/>
      <sheetName val="2,6 EXPLANACION Y NIVELACION"/>
      <sheetName val="3,2 BASE GRANULAR  "/>
      <sheetName val="3,3 VIGA DE FUNDACION"/>
      <sheetName val="4,1 TUBERIA 3&quot; "/>
      <sheetName val="4,2 TUBERIA 4&quot;"/>
      <sheetName val="4,3 TUBERIA 6&quot;"/>
      <sheetName val="4,4 TUBERIA NOVAFORT 10&quot;"/>
      <sheetName val="4,5 TUBERIA NOVAFORT 12&quot;"/>
      <sheetName val="4,6 CARCAMO"/>
      <sheetName val="5,0 TUBERIA 1-2&quot;"/>
      <sheetName val="OE 1 LLENOS"/>
      <sheetName val="OE 2 DES. BASCULA"/>
      <sheetName val="OE 3 INS. BASCULA"/>
      <sheetName val="OE 4 DEM MUROS"/>
      <sheetName val="OE 5 dsmonte p"/>
      <sheetName val="OE 6 DESM VENTA"/>
      <sheetName val="OE 7 DESM TEJA "/>
      <sheetName val="OE 8 MANGUERA 2&quot;"/>
      <sheetName val="OE 9 TUBERIA 1&quot;"/>
      <sheetName val="OE 12llave de paso"/>
      <sheetName val="OE 14 VIGAS Y COLUMNAS"/>
      <sheetName val="OE 15 ACERO "/>
      <sheetName val="OE 16 REVOQUE"/>
      <sheetName val="OE 18 MC EN MUROS"/>
      <sheetName val="OE 21PUERTA BASCULA"/>
      <sheetName val="OE 22 VENTANA CRR OBS."/>
      <sheetName val="OE 23 PUERTAS CRR OBS. "/>
      <sheetName val="OE 26 CUBIERTA TEJA"/>
      <sheetName val="OE 27 CANOAS"/>
      <sheetName val="OE 28 estructura"/>
      <sheetName val="OE 29 REMATE CUBIERTA "/>
      <sheetName val="OE 35 CAJA DE 0,80X0,80"/>
      <sheetName val="OE 36 CAJA DE 1,50X0,80 "/>
      <sheetName val="OE 37 ESCALERAS"/>
      <sheetName val="OE 38 PASAMANOS"/>
      <sheetName val="OE 39 STEEL DECK"/>
      <sheetName val="OE 40 ENCAMADO EN GRAVILLA"/>
      <sheetName val="OE 41 BOTADA DE TIERRA"/>
      <sheetName val="OE 42 SILLA YEE DE 10&quot; A 6&quot;"/>
      <sheetName val="OE 43 CICLOPEO"/>
      <sheetName val="OE 44 CAJA 1,50X0,80"/>
      <sheetName val="OE 45 SALIDA 6&quot;"/>
      <sheetName val="OE 46 LLAVE DE ANDEN"/>
      <sheetName val="OE 48 PILOTES "/>
      <sheetName val="OE 49 MH"/>
      <sheetName val="03-01-020_EXC_MAN"/>
      <sheetName val="03-02-010_BOT_MAN"/>
      <sheetName val="OE_REP_CON"/>
      <sheetName val="04-25-010_VIG_10X10"/>
      <sheetName val="04-25-011_VIG_10X20"/>
      <sheetName val="05-05-010_ACE_REF"/>
      <sheetName val="07-05-010_DOV"/>
      <sheetName val="07-10-010_MURO_BLOQ"/>
      <sheetName val="08-15-010_CUBIERTA"/>
      <sheetName val="08-15-020_DURM_CORR"/>
      <sheetName val="08-15-030_INST_VIGA"/>
      <sheetName val="09-15-040_PINT_PTA"/>
      <sheetName val="10-10-020_PISO_CONC"/>
      <sheetName val="11-05-020_SUM_PTA"/>
      <sheetName val="11-05-020_SUM_VENT"/>
      <sheetName val="15-05-010_ELEC"/>
      <sheetName val=" ACTA 1"/>
      <sheetName val="APU OE"/>
      <sheetName val="1,4 CORTE DE CONCRETO"/>
      <sheetName val="1,6 DEM. MAMPOSTERIA"/>
      <sheetName val="1,7 DESM. DE PUERTAS Y VENTANA"/>
      <sheetName val="1,10 RETIRO DE CERRAMIENTO"/>
      <sheetName val="1,11 EXPLAN. Y NIVELACION MEC"/>
      <sheetName val="2,3 S.T.I RED 2&quot;"/>
      <sheetName val="2,4 S.T.I SALIDA 4&quot;"/>
      <sheetName val="2.5 S.T.I SALIDA 3&quot;"/>
      <sheetName val="2,6 S.T.I ABASTOS 1&quot;"/>
      <sheetName val="2.7 S.T.I RED ABASTOS MEDIA"/>
      <sheetName val="2,8 SALIDA HIDRAU. MEDIA"/>
      <sheetName val="2,9 S.T.I. SANITARIO AVANTI"/>
      <sheetName val="2.10 S.T.I DE LAVAMANOS "/>
      <sheetName val="2.11 S.T.I. DE GRIFERIA LAVATRA"/>
      <sheetName val="2.12 LAVATRAPERO PREFABRICADO"/>
      <sheetName val="2.13 GRIFERIA CUELLO GANSO"/>
      <sheetName val="2.15 CAJA INSP. 80X80 INT."/>
      <sheetName val="2.16  ENCHARQUE"/>
      <sheetName val="2.17 VALVULA 1&quot; PIE"/>
      <sheetName val="2.18 VALVULA 1&quot; MURO"/>
      <sheetName val="2.19 CHEQUE MEDIA"/>
      <sheetName val="3.10 ESCALERAS AEREAS"/>
      <sheetName val="3,12 CARCAMO EN CONCRETO"/>
      <sheetName val="5.1 REVOQU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row r="3">
          <cell r="B3"/>
          <cell r="C3"/>
        </row>
        <row r="4">
          <cell r="B4"/>
          <cell r="C4"/>
        </row>
        <row r="5">
          <cell r="B5"/>
          <cell r="C5"/>
        </row>
        <row r="6">
          <cell r="B6"/>
          <cell r="C6" t="str">
            <v>OBJETO:</v>
          </cell>
        </row>
        <row r="7">
          <cell r="B7"/>
          <cell r="C7"/>
        </row>
        <row r="8">
          <cell r="B8"/>
          <cell r="C8" t="str">
            <v>CONTRATISTA:</v>
          </cell>
        </row>
        <row r="9">
          <cell r="B9"/>
          <cell r="C9" t="str">
            <v>CONTRATO  No:</v>
          </cell>
        </row>
        <row r="10">
          <cell r="B10"/>
          <cell r="C10" t="str">
            <v>CONTRATANTE</v>
          </cell>
        </row>
        <row r="11">
          <cell r="B11"/>
          <cell r="C11" t="str">
            <v>BENEFICIARIO</v>
          </cell>
        </row>
        <row r="12">
          <cell r="B12"/>
          <cell r="C12"/>
        </row>
        <row r="13">
          <cell r="B13" t="str">
            <v>ITEM</v>
          </cell>
          <cell r="C13" t="str">
            <v>PARTIDAS DE PAGO</v>
          </cell>
        </row>
        <row r="14">
          <cell r="B14"/>
          <cell r="C14"/>
        </row>
        <row r="15">
          <cell r="B15">
            <v>1</v>
          </cell>
          <cell r="C15" t="str">
            <v>PRELIMINARES</v>
          </cell>
        </row>
        <row r="16">
          <cell r="B16" t="str">
            <v>01-05</v>
          </cell>
          <cell r="C16" t="str">
            <v>LOCALIZACIÓN Y REPLANTEO</v>
          </cell>
        </row>
        <row r="17">
          <cell r="B17" t="str">
            <v>01-05-010</v>
          </cell>
          <cell r="C17" t="str">
            <v>localización y replanteo método manual. incluye largueros, nylon, transporte interno y todo lo necesario para su correcta ejecución.</v>
          </cell>
        </row>
        <row r="18">
          <cell r="B18">
            <v>3</v>
          </cell>
          <cell r="C18" t="str">
            <v>MOVIMIENTOS DE TIERRA</v>
          </cell>
        </row>
        <row r="19">
          <cell r="B19" t="str">
            <v>03-01</v>
          </cell>
          <cell r="C19" t="str">
            <v>EXCAVACIONES</v>
          </cell>
        </row>
        <row r="20">
          <cell r="B20" t="str">
            <v>03-01-020</v>
          </cell>
          <cell r="C20" t="str">
            <v>excavación manual de material heterogéneo de 0-2 m, bajo cualquier grado de humedad. incluye descapote, material común, roca descompuesta, bolas de roca de volumen inferior a 0.35 m3; incluye cargue y transporte interno y su medida será en el sitio; no incluye botadero; no incluye entibado.</v>
          </cell>
        </row>
        <row r="21">
          <cell r="B21" t="str">
            <v>03-02</v>
          </cell>
          <cell r="C21" t="str">
            <v>BOTADA</v>
          </cell>
        </row>
        <row r="22">
          <cell r="B22" t="str">
            <v>03-02-010</v>
          </cell>
          <cell r="C22" t="str">
            <v>botada de materiales resultantes de excavaciones, demoliciones, retiro y demás actividades que así lo requieran, este será llevado en volqueta u otro medio de transporte al sitio destinado.</v>
          </cell>
        </row>
        <row r="23">
          <cell r="B23">
            <v>4</v>
          </cell>
          <cell r="C23" t="str">
            <v>CONCRETOS ESTRUCTURALES</v>
          </cell>
          <cell r="GW23"/>
        </row>
        <row r="24">
          <cell r="B24" t="str">
            <v>04-10</v>
          </cell>
          <cell r="C24" t="str">
            <v>CONCRETOS PARA CIMENTACIÓN</v>
          </cell>
        </row>
        <row r="25">
          <cell r="B25" t="str">
            <v>OE</v>
          </cell>
          <cell r="C25" t="str">
            <v>Reposición en concreto ciclópeo para cimentación</v>
          </cell>
        </row>
        <row r="26">
          <cell r="B26" t="str">
            <v>04-25</v>
          </cell>
          <cell r="C26" t="str">
            <v>VIGAS SOBRE MAMPOSTERÍA</v>
          </cell>
        </row>
        <row r="27">
          <cell r="B27" t="str">
            <v>04-25-010</v>
          </cell>
          <cell r="C27" t="str">
            <v>viga de amarre superior en concreto de 21 mpa sobre mampostería, de sección 0.10x0.10 m. incluye formaleta, acero, equipo y todo lo necesario para su correcta colocación y funcionamiento.</v>
          </cell>
        </row>
        <row r="28">
          <cell r="B28" t="str">
            <v>04-25-011</v>
          </cell>
          <cell r="C28" t="str">
            <v>viga de amarre superior en concreto de 21 mpa sobre mampostería, de sección 0.10x0.20 m. incluye formaleta, acero, equipo y todo lo necesario para su correcta colocación y funcionamiento.</v>
          </cell>
        </row>
        <row r="29">
          <cell r="B29">
            <v>5</v>
          </cell>
          <cell r="C29" t="str">
            <v>ACERO DE REFUERZO</v>
          </cell>
          <cell r="GW29"/>
        </row>
        <row r="30">
          <cell r="B30" t="str">
            <v>05-05</v>
          </cell>
          <cell r="C30" t="str">
            <v>ACERO DE REFUERZO PARA ESTRUCTURAS</v>
          </cell>
        </row>
        <row r="31">
          <cell r="B31" t="str">
            <v>05-05-010</v>
          </cell>
          <cell r="C31" t="str">
            <v>acero de refuerzo de fy=420 mpa. comprende el suministro, transporte, corte, doblaje, figuración y colocación de barras de acero para el refuerzo de estructuras y demás obras que requieran de este elemento.</v>
          </cell>
        </row>
        <row r="32">
          <cell r="B32">
            <v>7</v>
          </cell>
          <cell r="C32" t="str">
            <v>MAMPOSTERÍAS, DIVISIONES Y ELEMENTOS NO ESTRUCTURALES</v>
          </cell>
          <cell r="GW32"/>
        </row>
        <row r="33">
          <cell r="B33" t="str">
            <v>07-05</v>
          </cell>
          <cell r="C33" t="str">
            <v>DOVELAS</v>
          </cell>
        </row>
        <row r="34">
          <cell r="B34" t="str">
            <v>07-05-010</v>
          </cell>
          <cell r="C34" t="str">
            <v>suministro, transporte y colocación de concreto fluido para dovelas en mampostería estructural. incluye acero de refuerzo y grouting de 21 mpa, espaciadas de acuerdo a los diseños, o en su defecto cada 1.20 m y en las intersecciones de muros.</v>
          </cell>
        </row>
        <row r="35">
          <cell r="B35" t="str">
            <v>07-10</v>
          </cell>
          <cell r="C35" t="str">
            <v>MUROS EN BLOQUE DE CONCRETO</v>
          </cell>
        </row>
        <row r="36">
          <cell r="B36" t="str">
            <v>07-10-010</v>
          </cell>
          <cell r="C36" t="str">
            <v>construcción de mampostería en bloque de concreto, perforación vertical, de 10x20x40 cm, resistencia de 10 mpa. incluye el suministro, transporte y colocación del bloque vertical, el mortero de pega tipo s, espesor máx.=0.01 m, encorazados y todos los elementos necesarios para su correcta instalación. todos los cortes serán realizados a máquina.</v>
          </cell>
        </row>
        <row r="37">
          <cell r="B37">
            <v>8</v>
          </cell>
          <cell r="C37" t="str">
            <v>CUBIERTAS Y CIELOS</v>
          </cell>
          <cell r="GW37"/>
        </row>
        <row r="38">
          <cell r="B38" t="str">
            <v>08-15</v>
          </cell>
          <cell r="C38" t="str">
            <v>CUBIERTA</v>
          </cell>
        </row>
        <row r="39">
          <cell r="B39" t="str">
            <v>08-15-010</v>
          </cell>
          <cell r="C39" t="str">
            <v>suministro, transporte e instalación de cubierta en teja verde 2 x 0,95 metros = 1.55m2. techoline o similar, incluye amarras para instalación a madera, caballete, sistemas de anclaje a concreto y de fijación entre estas. la medida será tomada en pendiente de cubierta.</v>
          </cell>
        </row>
        <row r="40">
          <cell r="B40" t="str">
            <v>08-15-020</v>
          </cell>
          <cell r="C40" t="str">
            <v>suministro, transporte e instalación de soporte durmientes de tejas en madera de 3x4" y correas de amarre de 3x2", incluye anclajes y todo lo necesario para su correcto funcionamiento.</v>
          </cell>
        </row>
        <row r="41">
          <cell r="B41" t="str">
            <v>08-15-030</v>
          </cell>
          <cell r="C41" t="str">
            <v>suministro, transporte e instalación de viga en madera para soporte de cubierta en abarco o similar, de 10x10 cm incluye anclajes y todo lo necesario para su correcto funcionamiento.</v>
          </cell>
        </row>
        <row r="42">
          <cell r="B42">
            <v>9</v>
          </cell>
          <cell r="C42" t="str">
            <v>RECUBRIMIENTOS</v>
          </cell>
          <cell r="GW42"/>
        </row>
        <row r="43">
          <cell r="B43" t="str">
            <v>09-10</v>
          </cell>
          <cell r="C43" t="str">
            <v>PINTURAS</v>
          </cell>
        </row>
        <row r="44">
          <cell r="B44" t="str">
            <v>09-15-040</v>
          </cell>
          <cell r="C44" t="str">
            <v>aplicación de pintura tipo esmalte sobre puerta metálica (el color será el aprobado por la interventoría). incluye anticorrosivo, pintura del marco y del ala, limpieza, estopa y todo lo necesario para su correcto acabado.</v>
          </cell>
        </row>
        <row r="45">
          <cell r="B45">
            <v>10</v>
          </cell>
          <cell r="C45" t="str">
            <v>PISOS Y ZÓCALOS</v>
          </cell>
          <cell r="GW45"/>
        </row>
        <row r="46">
          <cell r="B46" t="str">
            <v>10-10</v>
          </cell>
          <cell r="C46" t="str">
            <v>PISOS EN CONCRETO</v>
          </cell>
        </row>
        <row r="47">
          <cell r="B47" t="str">
            <v>10-10-020</v>
          </cell>
          <cell r="C47" t="str">
            <v>construcción de piso en concreto de 21 mpa, acabado escobillado, e=10 cm, reforzado con malla electrosoldada d188. incluye el concreto, la malla, formaleteria, arenilla e=10 cm, polietileno y todo lo necesario para su correcta instalación.</v>
          </cell>
        </row>
        <row r="48">
          <cell r="B48">
            <v>11</v>
          </cell>
          <cell r="C48" t="str">
            <v>CARPINTERÍA METÁLICA Y VIDRIOS</v>
          </cell>
          <cell r="GW48"/>
        </row>
        <row r="49">
          <cell r="B49" t="str">
            <v>11-05</v>
          </cell>
          <cell r="C49" t="str">
            <v>PUERTAS METÁLICAS</v>
          </cell>
        </row>
        <row r="50">
          <cell r="B50" t="str">
            <v>11-05-020</v>
          </cell>
          <cell r="C50" t="str">
            <v>suministro de puerta metálica tipo económica de 0.80x2.10 m cal 20. incluye marco, chapa económica tipo baño, bisagras y demás elementos para su correcto funcionamiento.</v>
          </cell>
        </row>
        <row r="51">
          <cell r="B51" t="str">
            <v>11-15</v>
          </cell>
          <cell r="C51" t="str">
            <v>VENTANAS METÁLICAS</v>
          </cell>
        </row>
        <row r="52">
          <cell r="B52" t="str">
            <v>11-15-020</v>
          </cell>
          <cell r="C52" t="str">
            <v>ventana en aluminio anodizado; incluye vidrio de 4mm.</v>
          </cell>
        </row>
        <row r="53">
          <cell r="B53">
            <v>15</v>
          </cell>
          <cell r="C53" t="str">
            <v>INSTALACIONES ELÉCTRICAS</v>
          </cell>
          <cell r="GW53"/>
        </row>
        <row r="54">
          <cell r="B54" t="str">
            <v>15-05</v>
          </cell>
          <cell r="C54" t="str">
            <v>INSTALACIONES ELÉCTRICAS</v>
          </cell>
        </row>
        <row r="55">
          <cell r="B55" t="str">
            <v>15-05-010</v>
          </cell>
          <cell r="C55" t="str">
            <v>suministro y montaje de instalación eléctrica interna para el módulo del baño en el programa de mejoramiento. incluye: salidas de toma corriente 125v doble con polo a tierra, 15a,toma gfci, interruptor doble, plafones, tablero distribución para 2 circuitos, protección del circuito de 1x20 a, 5 metros de encauchetado de 3x12 awg, tubería PVC, accesorios, fijación, cajas PVC con tapa suplemento, conductores de cobre 12awg-cu-thhn-thwn 90°c, empalme (conectores) y aparatos. los materiales deben cumplir con certificación retie.</v>
          </cell>
        </row>
        <row r="56">
          <cell r="B56"/>
          <cell r="C56" t="str">
            <v>SUBTOTAL:</v>
          </cell>
        </row>
        <row r="57">
          <cell r="B57"/>
          <cell r="C57" t="str">
            <v>COSTO DIRECTO:</v>
          </cell>
        </row>
        <row r="58">
          <cell r="B58"/>
          <cell r="C58" t="str">
            <v>AU</v>
          </cell>
        </row>
        <row r="59">
          <cell r="B59"/>
          <cell r="C59" t="str">
            <v>COSTO TOTAL:</v>
          </cell>
        </row>
        <row r="60">
          <cell r="B60"/>
          <cell r="C60" t="str">
            <v>ANTICIPO/ AMORTIZACION</v>
          </cell>
        </row>
        <row r="61">
          <cell r="B61"/>
          <cell r="C61" t="str">
            <v>TOTAL  A PAGAR PRESENTE ACTA</v>
          </cell>
        </row>
        <row r="62">
          <cell r="B62"/>
          <cell r="C62"/>
        </row>
        <row r="63">
          <cell r="B63"/>
          <cell r="C63"/>
        </row>
        <row r="64">
          <cell r="B64"/>
          <cell r="C64" t="str">
            <v>CONTRATISTA</v>
          </cell>
        </row>
        <row r="65">
          <cell r="B65"/>
          <cell r="C65"/>
        </row>
        <row r="66">
          <cell r="B66"/>
          <cell r="C66"/>
        </row>
        <row r="67">
          <cell r="B67"/>
          <cell r="C67"/>
        </row>
        <row r="68">
          <cell r="B68"/>
          <cell r="C68"/>
        </row>
        <row r="69">
          <cell r="B69"/>
          <cell r="C69"/>
        </row>
        <row r="70">
          <cell r="B70"/>
          <cell r="C70"/>
        </row>
        <row r="71">
          <cell r="B71"/>
          <cell r="C71"/>
        </row>
        <row r="72">
          <cell r="C72"/>
        </row>
      </sheetData>
      <sheetData sheetId="70">
        <row r="2">
          <cell r="G2">
            <v>250616.96443400002</v>
          </cell>
        </row>
        <row r="3">
          <cell r="G3">
            <v>37994.570293999997</v>
          </cell>
        </row>
        <row r="4">
          <cell r="G4">
            <v>18213.332910000001</v>
          </cell>
        </row>
        <row r="5">
          <cell r="G5">
            <v>22392.737279999998</v>
          </cell>
        </row>
        <row r="6">
          <cell r="G6">
            <v>67897.933950000006</v>
          </cell>
        </row>
        <row r="7">
          <cell r="G7">
            <v>21454.63</v>
          </cell>
        </row>
        <row r="8">
          <cell r="G8">
            <v>76363.759999999995</v>
          </cell>
        </row>
        <row r="9">
          <cell r="G9">
            <v>5600</v>
          </cell>
        </row>
        <row r="10">
          <cell r="G10">
            <v>700</v>
          </cell>
        </row>
        <row r="11">
          <cell r="G11" t="str">
            <v/>
          </cell>
        </row>
      </sheetData>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 EQUIPO"/>
      <sheetName val="III. TRANSPORTES"/>
      <sheetName val="IV. MANO DE OBRA"/>
      <sheetName val="II. MATERIALES"/>
      <sheetName val="COTIZACIONES"/>
      <sheetName val="MEMORIAS"/>
      <sheetName val="V. A.I.U."/>
      <sheetName val="V. INTERVENTORIA"/>
      <sheetName val="PRESUPUESTO"/>
      <sheetName val="1.1.1"/>
      <sheetName val="1.1.2"/>
      <sheetName val="1.1.3."/>
      <sheetName val="1.1.3"/>
      <sheetName val="1.1.4"/>
      <sheetName val="1.1.5"/>
      <sheetName val="1.2.1"/>
      <sheetName val="1.2.2"/>
      <sheetName val="1.2.3"/>
      <sheetName val="1.2.4"/>
      <sheetName val="1.2.5"/>
      <sheetName val="1.3.1"/>
      <sheetName val="1.3.2"/>
      <sheetName val="1.3.3"/>
      <sheetName val="1.3.4"/>
      <sheetName val="1.3.5"/>
      <sheetName val="1.3.6"/>
      <sheetName val="1.3.7"/>
      <sheetName val="1.3.8"/>
      <sheetName val="1.3.9"/>
      <sheetName val="1.4.1"/>
      <sheetName val="1.4.2"/>
    </sheetNames>
    <sheetDataSet>
      <sheetData sheetId="0">
        <row r="1">
          <cell r="A1">
            <v>1</v>
          </cell>
        </row>
      </sheetData>
      <sheetData sheetId="1">
        <row r="1">
          <cell r="A1">
            <v>1</v>
          </cell>
        </row>
      </sheetData>
      <sheetData sheetId="2">
        <row r="1">
          <cell r="A1">
            <v>1</v>
          </cell>
        </row>
      </sheetData>
      <sheetData sheetId="3">
        <row r="1">
          <cell r="A1">
            <v>1</v>
          </cell>
        </row>
      </sheetData>
      <sheetData sheetId="4"/>
      <sheetData sheetId="5"/>
      <sheetData sheetId="6">
        <row r="47">
          <cell r="K47">
            <v>0</v>
          </cell>
        </row>
      </sheetData>
      <sheetData sheetId="7"/>
      <sheetData sheetId="8">
        <row r="4">
          <cell r="B4" t="str">
            <v>ETAPA 1, CONSTRUCCION DE UN NUEVO VASO DE DISPOSICION DE RESIDUOS PARA EL RELLENO SANITARIO LA AURORA</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Resumen"/>
      <sheetName val="Financiación"/>
      <sheetName val="Costos A.U. "/>
      <sheetName val="9-Inversion Ambiental"/>
      <sheetName val="CRONOGRAMA"/>
      <sheetName val="10-Presupuesto"/>
      <sheetName val="13-Interventoria"/>
      <sheetName val="14-Base Calculo FM"/>
      <sheetName val="Apu"/>
      <sheetName val="Aux"/>
      <sheetName val="Ins"/>
      <sheetName val="Precios Mpios"/>
      <sheetName val="Salarios"/>
      <sheetName val="CO_0"/>
      <sheetName val="Hoja1"/>
      <sheetName val="Prst Soc"/>
      <sheetName val="Resumen (2)"/>
    </sheetNames>
    <sheetDataSet>
      <sheetData sheetId="0">
        <row r="1">
          <cell r="B1" t="str">
            <v>MEJORAMIENTO LOCATIVO DE VIVIENDAS - 9 MUNICIPIOS NORTE DE ANTIOQUIA</v>
          </cell>
        </row>
      </sheetData>
      <sheetData sheetId="1"/>
      <sheetData sheetId="2"/>
      <sheetData sheetId="3"/>
      <sheetData sheetId="4"/>
      <sheetData sheetId="5"/>
      <sheetData sheetId="6">
        <row r="1">
          <cell r="E1"/>
        </row>
      </sheetData>
      <sheetData sheetId="7"/>
      <sheetData sheetId="8"/>
      <sheetData sheetId="9">
        <row r="1">
          <cell r="B1" t="str">
            <v>ANALISIS DE PRECIOS UNITARIOS - MEJORAMIENTO DE 100 VIVIENDAS EN LA ZONA RURAL DEL MUNICIPIO DE AMALFI</v>
          </cell>
          <cell r="H1"/>
        </row>
        <row r="2">
          <cell r="H2" t="str">
            <v>VR. TOTAL</v>
          </cell>
        </row>
        <row r="3">
          <cell r="A3"/>
          <cell r="H3" t="str">
            <v/>
          </cell>
        </row>
        <row r="4">
          <cell r="A4" t="str">
            <v>01-05-010</v>
          </cell>
          <cell r="H4">
            <v>6925.06</v>
          </cell>
        </row>
        <row r="5">
          <cell r="A5" t="str">
            <v>01-05-010</v>
          </cell>
          <cell r="H5">
            <v>708.33333333333326</v>
          </cell>
        </row>
        <row r="6">
          <cell r="A6" t="str">
            <v>01-05-010</v>
          </cell>
          <cell r="H6">
            <v>770</v>
          </cell>
        </row>
        <row r="7">
          <cell r="A7" t="str">
            <v>01-05-010</v>
          </cell>
          <cell r="H7">
            <v>3900</v>
          </cell>
        </row>
        <row r="8">
          <cell r="A8" t="str">
            <v>01-05-010</v>
          </cell>
          <cell r="H8">
            <v>1059.2630999999999</v>
          </cell>
        </row>
        <row r="9">
          <cell r="A9" t="str">
            <v>01-05-010</v>
          </cell>
          <cell r="H9">
            <v>434.50371906666669</v>
          </cell>
        </row>
        <row r="10">
          <cell r="A10" t="str">
            <v>01-05-010</v>
          </cell>
          <cell r="H10">
            <v>52.963155</v>
          </cell>
        </row>
        <row r="11">
          <cell r="A11" t="str">
            <v/>
          </cell>
          <cell r="H11" t="str">
            <v/>
          </cell>
        </row>
        <row r="12">
          <cell r="A12" t="str">
            <v>01-10-010</v>
          </cell>
          <cell r="H12">
            <v>13414.57</v>
          </cell>
        </row>
        <row r="13">
          <cell r="A13" t="str">
            <v>01-10-010</v>
          </cell>
          <cell r="H13">
            <v>12727.293333333331</v>
          </cell>
        </row>
        <row r="14">
          <cell r="A14" t="str">
            <v>01-10-010</v>
          </cell>
          <cell r="H14">
            <v>50.909173333333328</v>
          </cell>
        </row>
        <row r="15">
          <cell r="A15" t="str">
            <v>01-10-010</v>
          </cell>
          <cell r="H15">
            <v>636.36466666666661</v>
          </cell>
        </row>
        <row r="16">
          <cell r="A16" t="str">
            <v/>
          </cell>
          <cell r="H16" t="str">
            <v/>
          </cell>
        </row>
        <row r="17">
          <cell r="A17" t="str">
            <v>01-10-020</v>
          </cell>
          <cell r="H17">
            <v>8472.36</v>
          </cell>
        </row>
        <row r="18">
          <cell r="A18" t="str">
            <v>01-10-020</v>
          </cell>
          <cell r="H18">
            <v>8038.2905263157882</v>
          </cell>
        </row>
        <row r="19">
          <cell r="A19" t="str">
            <v>01-10-020</v>
          </cell>
          <cell r="H19">
            <v>32.153162105263156</v>
          </cell>
        </row>
        <row r="20">
          <cell r="A20" t="str">
            <v>01-10-020</v>
          </cell>
          <cell r="H20">
            <v>401.91452631578943</v>
          </cell>
        </row>
        <row r="21">
          <cell r="A21" t="str">
            <v/>
          </cell>
          <cell r="H21" t="str">
            <v/>
          </cell>
        </row>
        <row r="22">
          <cell r="A22" t="str">
            <v>01-10-030</v>
          </cell>
          <cell r="H22">
            <v>8472.36</v>
          </cell>
        </row>
        <row r="23">
          <cell r="A23" t="str">
            <v>01-10-030</v>
          </cell>
          <cell r="H23">
            <v>8038.2905263157882</v>
          </cell>
        </row>
        <row r="24">
          <cell r="A24" t="str">
            <v>01-10-030</v>
          </cell>
          <cell r="H24">
            <v>32.153162105263156</v>
          </cell>
        </row>
        <row r="25">
          <cell r="A25" t="str">
            <v>01-10-030</v>
          </cell>
          <cell r="H25">
            <v>401.91452631578943</v>
          </cell>
        </row>
        <row r="26">
          <cell r="A26" t="str">
            <v/>
          </cell>
          <cell r="H26" t="str">
            <v/>
          </cell>
        </row>
        <row r="27">
          <cell r="A27" t="str">
            <v>01-10-040</v>
          </cell>
          <cell r="H27">
            <v>8472.36</v>
          </cell>
        </row>
        <row r="28">
          <cell r="A28" t="str">
            <v>01-10-040</v>
          </cell>
          <cell r="H28">
            <v>8038.2905263157882</v>
          </cell>
        </row>
        <row r="29">
          <cell r="A29" t="str">
            <v>01-10-040</v>
          </cell>
          <cell r="H29">
            <v>32.153162105263156</v>
          </cell>
        </row>
        <row r="30">
          <cell r="A30" t="str">
            <v>01-10-040</v>
          </cell>
          <cell r="H30">
            <v>401.91452631578943</v>
          </cell>
        </row>
        <row r="31">
          <cell r="A31" t="str">
            <v/>
          </cell>
          <cell r="H31" t="str">
            <v/>
          </cell>
        </row>
        <row r="32">
          <cell r="A32" t="str">
            <v>01-10-050</v>
          </cell>
          <cell r="H32">
            <v>8472.36</v>
          </cell>
        </row>
        <row r="33">
          <cell r="A33" t="str">
            <v>01-10-050</v>
          </cell>
          <cell r="H33">
            <v>8038.2905263157882</v>
          </cell>
        </row>
        <row r="34">
          <cell r="A34" t="str">
            <v>01-10-050</v>
          </cell>
          <cell r="H34">
            <v>32.153162105263156</v>
          </cell>
        </row>
        <row r="35">
          <cell r="A35" t="str">
            <v>01-10-050</v>
          </cell>
          <cell r="H35">
            <v>401.91452631578943</v>
          </cell>
        </row>
        <row r="36">
          <cell r="A36" t="str">
            <v/>
          </cell>
          <cell r="H36" t="str">
            <v/>
          </cell>
        </row>
        <row r="37">
          <cell r="A37" t="str">
            <v>01-10-060</v>
          </cell>
          <cell r="H37">
            <v>22996.400000000001</v>
          </cell>
        </row>
        <row r="38">
          <cell r="A38" t="str">
            <v>01-10-060</v>
          </cell>
          <cell r="H38">
            <v>21818.217142857142</v>
          </cell>
        </row>
        <row r="39">
          <cell r="A39" t="str">
            <v>01-10-060</v>
          </cell>
          <cell r="H39">
            <v>87.272868571428575</v>
          </cell>
        </row>
        <row r="40">
          <cell r="A40" t="str">
            <v>01-10-060</v>
          </cell>
          <cell r="H40">
            <v>1090.9108571428571</v>
          </cell>
        </row>
        <row r="41">
          <cell r="A41" t="str">
            <v/>
          </cell>
          <cell r="H41" t="str">
            <v/>
          </cell>
        </row>
        <row r="42">
          <cell r="A42" t="str">
            <v>01-10-070</v>
          </cell>
          <cell r="H42">
            <v>10884.15</v>
          </cell>
        </row>
        <row r="43">
          <cell r="A43" t="str">
            <v>01-10-070</v>
          </cell>
          <cell r="H43">
            <v>96</v>
          </cell>
        </row>
        <row r="44">
          <cell r="A44" t="str">
            <v>01-10-070</v>
          </cell>
          <cell r="H44">
            <v>45.2</v>
          </cell>
        </row>
        <row r="45">
          <cell r="A45" t="str">
            <v>01-10-070</v>
          </cell>
          <cell r="H45">
            <v>10181.834666666666</v>
          </cell>
        </row>
        <row r="46">
          <cell r="A46" t="str">
            <v>01-10-070</v>
          </cell>
          <cell r="H46">
            <v>52.02333866666666</v>
          </cell>
        </row>
        <row r="47">
          <cell r="A47" t="str">
            <v>01-10-070</v>
          </cell>
          <cell r="H47">
            <v>509.09173333333331</v>
          </cell>
        </row>
        <row r="48">
          <cell r="A48" t="str">
            <v/>
          </cell>
          <cell r="H48" t="str">
            <v/>
          </cell>
        </row>
        <row r="49">
          <cell r="A49" t="str">
            <v>01-10-080</v>
          </cell>
          <cell r="H49">
            <v>14786.57</v>
          </cell>
        </row>
        <row r="50">
          <cell r="A50" t="str">
            <v>01-10-080</v>
          </cell>
          <cell r="H50">
            <v>96</v>
          </cell>
        </row>
        <row r="51">
          <cell r="A51" t="str">
            <v>01-10-080</v>
          </cell>
          <cell r="H51">
            <v>45.2</v>
          </cell>
        </row>
        <row r="52">
          <cell r="A52" t="str">
            <v>01-10-080</v>
          </cell>
          <cell r="H52">
            <v>13884.32</v>
          </cell>
        </row>
        <row r="53">
          <cell r="A53" t="str">
            <v>01-10-080</v>
          </cell>
          <cell r="H53">
            <v>66.833280000000002</v>
          </cell>
        </row>
        <row r="54">
          <cell r="A54" t="str">
            <v>01-10-080</v>
          </cell>
          <cell r="H54">
            <v>694.21600000000001</v>
          </cell>
        </row>
        <row r="55">
          <cell r="A55" t="str">
            <v/>
          </cell>
          <cell r="H55" t="str">
            <v/>
          </cell>
        </row>
        <row r="56">
          <cell r="A56" t="str">
            <v>01-10-090</v>
          </cell>
          <cell r="H56">
            <v>5365.83</v>
          </cell>
        </row>
        <row r="57">
          <cell r="A57" t="str">
            <v>01-10-090</v>
          </cell>
          <cell r="H57">
            <v>5090.9173333333329</v>
          </cell>
        </row>
        <row r="58">
          <cell r="A58" t="str">
            <v>01-10-090</v>
          </cell>
          <cell r="H58">
            <v>20.363669333333334</v>
          </cell>
        </row>
        <row r="59">
          <cell r="A59" t="str">
            <v>01-10-090</v>
          </cell>
          <cell r="H59">
            <v>254.54586666666665</v>
          </cell>
        </row>
        <row r="60">
          <cell r="A60" t="str">
            <v/>
          </cell>
          <cell r="H60" t="str">
            <v/>
          </cell>
        </row>
        <row r="61">
          <cell r="A61"/>
          <cell r="H61" t="str">
            <v/>
          </cell>
        </row>
        <row r="62">
          <cell r="A62" t="str">
            <v>03-01-020</v>
          </cell>
          <cell r="H62">
            <v>12800.5</v>
          </cell>
        </row>
        <row r="63">
          <cell r="A63" t="str">
            <v>03-01-020</v>
          </cell>
          <cell r="H63">
            <v>525</v>
          </cell>
        </row>
        <row r="64">
          <cell r="A64" t="str">
            <v>03-01-020</v>
          </cell>
          <cell r="H64">
            <v>11606.735000000001</v>
          </cell>
        </row>
        <row r="65">
          <cell r="A65" t="str">
            <v>03-01-020</v>
          </cell>
          <cell r="H65">
            <v>88.426940000000002</v>
          </cell>
        </row>
        <row r="66">
          <cell r="A66" t="str">
            <v>03-01-020</v>
          </cell>
          <cell r="H66">
            <v>580.33675000000005</v>
          </cell>
        </row>
        <row r="67">
          <cell r="A67" t="str">
            <v/>
          </cell>
          <cell r="H67" t="str">
            <v/>
          </cell>
        </row>
        <row r="68">
          <cell r="A68" t="str">
            <v>03-02-010</v>
          </cell>
          <cell r="H68">
            <v>16701.43</v>
          </cell>
        </row>
        <row r="69">
          <cell r="A69" t="str">
            <v>03-02-010</v>
          </cell>
          <cell r="H69">
            <v>6402.4390243902444</v>
          </cell>
        </row>
        <row r="70">
          <cell r="A70" t="str">
            <v>03-02-010</v>
          </cell>
          <cell r="H70">
            <v>9285.3880000000008</v>
          </cell>
        </row>
        <row r="71">
          <cell r="A71" t="str">
            <v>03-02-010</v>
          </cell>
          <cell r="H71">
            <v>549.33667395121961</v>
          </cell>
        </row>
        <row r="72">
          <cell r="A72" t="str">
            <v>03-02-010</v>
          </cell>
          <cell r="H72">
            <v>464.26940000000008</v>
          </cell>
        </row>
        <row r="73">
          <cell r="A73" t="str">
            <v/>
          </cell>
          <cell r="H73" t="str">
            <v/>
          </cell>
        </row>
        <row r="74">
          <cell r="A74"/>
          <cell r="H74" t="str">
            <v/>
          </cell>
        </row>
        <row r="75">
          <cell r="A75" t="str">
            <v>04-10-060</v>
          </cell>
          <cell r="H75">
            <v>68184.91</v>
          </cell>
        </row>
        <row r="76">
          <cell r="A76" t="str">
            <v>04-10-060</v>
          </cell>
          <cell r="H76">
            <v>25027.52175</v>
          </cell>
        </row>
        <row r="77">
          <cell r="A77" t="str">
            <v>04-10-060</v>
          </cell>
          <cell r="H77">
            <v>53.36</v>
          </cell>
        </row>
        <row r="78">
          <cell r="A78" t="str">
            <v>04-10-060</v>
          </cell>
          <cell r="H78">
            <v>110</v>
          </cell>
        </row>
        <row r="79">
          <cell r="A79" t="str">
            <v>04-10-060</v>
          </cell>
          <cell r="H79">
            <v>0</v>
          </cell>
        </row>
        <row r="80">
          <cell r="A80" t="str">
            <v>04-10-060</v>
          </cell>
          <cell r="H80">
            <v>4934.6000000000004</v>
          </cell>
        </row>
        <row r="81">
          <cell r="A81" t="str">
            <v>04-10-060</v>
          </cell>
          <cell r="H81">
            <v>1062.5</v>
          </cell>
        </row>
        <row r="82">
          <cell r="A82" t="str">
            <v>04-10-060</v>
          </cell>
          <cell r="H82">
            <v>13835.463958400002</v>
          </cell>
        </row>
        <row r="83">
          <cell r="A83" t="str">
            <v>04-10-060</v>
          </cell>
          <cell r="H83">
            <v>224.64</v>
          </cell>
        </row>
        <row r="84">
          <cell r="A84" t="str">
            <v>04-10-060</v>
          </cell>
          <cell r="H84">
            <v>0</v>
          </cell>
        </row>
        <row r="85">
          <cell r="A85" t="str">
            <v>04-10-060</v>
          </cell>
          <cell r="H85">
            <v>18327.302399999997</v>
          </cell>
        </row>
        <row r="86">
          <cell r="A86" t="str">
            <v>04-10-060</v>
          </cell>
          <cell r="H86">
            <v>3693.1560662720003</v>
          </cell>
        </row>
        <row r="87">
          <cell r="A87" t="str">
            <v>04-10-060</v>
          </cell>
          <cell r="H87">
            <v>916.36511999999993</v>
          </cell>
        </row>
        <row r="88">
          <cell r="A88" t="str">
            <v/>
          </cell>
          <cell r="H88" t="str">
            <v/>
          </cell>
        </row>
        <row r="89">
          <cell r="A89" t="str">
            <v>04-25-010</v>
          </cell>
          <cell r="H89">
            <v>26883.040000000001</v>
          </cell>
        </row>
        <row r="90">
          <cell r="A90" t="str">
            <v>04-25-010</v>
          </cell>
          <cell r="H90">
            <v>3739.6284450000012</v>
          </cell>
        </row>
        <row r="91">
          <cell r="A91" t="str">
            <v>04-25-010</v>
          </cell>
          <cell r="H91">
            <v>53.36</v>
          </cell>
        </row>
        <row r="92">
          <cell r="A92" t="str">
            <v>04-25-010</v>
          </cell>
          <cell r="H92">
            <v>110</v>
          </cell>
        </row>
        <row r="93">
          <cell r="A93" t="str">
            <v>04-25-010</v>
          </cell>
          <cell r="H93">
            <v>2691.6</v>
          </cell>
        </row>
        <row r="94">
          <cell r="A94" t="str">
            <v>04-25-010</v>
          </cell>
          <cell r="H94">
            <v>1062.5</v>
          </cell>
        </row>
        <row r="95">
          <cell r="A95" t="str">
            <v>04-25-010</v>
          </cell>
          <cell r="H95">
            <v>2774.5516232000004</v>
          </cell>
        </row>
        <row r="96">
          <cell r="A96" t="str">
            <v>04-25-010</v>
          </cell>
          <cell r="H96">
            <v>224.64</v>
          </cell>
        </row>
        <row r="97">
          <cell r="A97" t="str">
            <v>04-25-010</v>
          </cell>
          <cell r="H97">
            <v>75.600000000000009</v>
          </cell>
        </row>
        <row r="98">
          <cell r="A98" t="str">
            <v>04-25-010</v>
          </cell>
          <cell r="H98">
            <v>14509.114399999999</v>
          </cell>
        </row>
        <row r="99">
          <cell r="A99" t="str">
            <v>04-25-010</v>
          </cell>
          <cell r="H99">
            <v>916.5868630560002</v>
          </cell>
        </row>
        <row r="100">
          <cell r="A100" t="str">
            <v>04-25-010</v>
          </cell>
          <cell r="H100">
            <v>725.45571999999993</v>
          </cell>
        </row>
        <row r="101">
          <cell r="A101" t="str">
            <v/>
          </cell>
          <cell r="H101" t="str">
            <v/>
          </cell>
        </row>
        <row r="102">
          <cell r="A102" t="str">
            <v>04-25-011</v>
          </cell>
          <cell r="H102">
            <v>34163.65</v>
          </cell>
        </row>
        <row r="103">
          <cell r="A103" t="str">
            <v>04-25-011</v>
          </cell>
          <cell r="H103">
            <v>7479.2568900000024</v>
          </cell>
        </row>
        <row r="104">
          <cell r="A104" t="str">
            <v>04-25-011</v>
          </cell>
          <cell r="H104">
            <v>53.36</v>
          </cell>
        </row>
        <row r="105">
          <cell r="A105" t="str">
            <v>04-25-011</v>
          </cell>
          <cell r="H105">
            <v>110</v>
          </cell>
        </row>
        <row r="106">
          <cell r="A106" t="str">
            <v>04-25-011</v>
          </cell>
          <cell r="H106">
            <v>2691.6</v>
          </cell>
        </row>
        <row r="107">
          <cell r="A107" t="str">
            <v>04-25-011</v>
          </cell>
          <cell r="H107">
            <v>1062.5</v>
          </cell>
        </row>
        <row r="108">
          <cell r="A108" t="str">
            <v>04-25-011</v>
          </cell>
          <cell r="H108">
            <v>5776.2326664000002</v>
          </cell>
        </row>
        <row r="109">
          <cell r="A109" t="str">
            <v>04-25-011</v>
          </cell>
          <cell r="H109">
            <v>224.64</v>
          </cell>
        </row>
        <row r="110">
          <cell r="A110" t="str">
            <v>04-25-011</v>
          </cell>
          <cell r="H110">
            <v>75.600000000000009</v>
          </cell>
        </row>
        <row r="111">
          <cell r="A111" t="str">
            <v>04-25-011</v>
          </cell>
          <cell r="H111">
            <v>14509.114399999999</v>
          </cell>
        </row>
        <row r="112">
          <cell r="A112" t="str">
            <v>04-25-011</v>
          </cell>
          <cell r="H112">
            <v>1455.8916221119998</v>
          </cell>
        </row>
        <row r="113">
          <cell r="A113" t="str">
            <v>04-25-011</v>
          </cell>
          <cell r="H113">
            <v>725.45571999999993</v>
          </cell>
        </row>
        <row r="114">
          <cell r="A114" t="str">
            <v/>
          </cell>
          <cell r="H114" t="str">
            <v/>
          </cell>
        </row>
        <row r="115">
          <cell r="A115" t="str">
            <v>04-50-009</v>
          </cell>
          <cell r="H115">
            <v>40573.67</v>
          </cell>
        </row>
        <row r="116">
          <cell r="A116" t="str">
            <v>04-50-009</v>
          </cell>
          <cell r="H116">
            <v>7479.2568900000024</v>
          </cell>
        </row>
        <row r="117">
          <cell r="A117" t="str">
            <v>04-50-009</v>
          </cell>
          <cell r="H117">
            <v>53.36</v>
          </cell>
        </row>
        <row r="118">
          <cell r="A118" t="str">
            <v>04-50-009</v>
          </cell>
          <cell r="H118">
            <v>110</v>
          </cell>
        </row>
        <row r="119">
          <cell r="A119" t="str">
            <v>04-50-009</v>
          </cell>
          <cell r="H119">
            <v>2691.6</v>
          </cell>
        </row>
        <row r="120">
          <cell r="A120" t="str">
            <v>04-50-009</v>
          </cell>
          <cell r="H120">
            <v>1062.5</v>
          </cell>
        </row>
        <row r="121">
          <cell r="A121" t="str">
            <v>04-50-009</v>
          </cell>
          <cell r="H121">
            <v>11711.439488</v>
          </cell>
        </row>
        <row r="122">
          <cell r="A122" t="str">
            <v>04-50-009</v>
          </cell>
          <cell r="H122">
            <v>224.64</v>
          </cell>
        </row>
        <row r="123">
          <cell r="A123" t="str">
            <v>04-50-009</v>
          </cell>
          <cell r="H123">
            <v>75.600000000000009</v>
          </cell>
        </row>
        <row r="124">
          <cell r="A124" t="str">
            <v>04-50-009</v>
          </cell>
          <cell r="H124">
            <v>14509.114399999999</v>
          </cell>
        </row>
        <row r="125">
          <cell r="A125" t="str">
            <v>04-50-009</v>
          </cell>
          <cell r="H125">
            <v>1930.7081678399998</v>
          </cell>
        </row>
        <row r="126">
          <cell r="A126" t="str">
            <v>04-50-009</v>
          </cell>
          <cell r="H126">
            <v>725.45571999999993</v>
          </cell>
        </row>
        <row r="127">
          <cell r="A127" t="str">
            <v/>
          </cell>
          <cell r="H127" t="str">
            <v/>
          </cell>
        </row>
        <row r="128">
          <cell r="A128" t="str">
            <v>04-50-010</v>
          </cell>
          <cell r="H128">
            <v>73377.52</v>
          </cell>
        </row>
        <row r="129">
          <cell r="A129" t="str">
            <v>04-50-010</v>
          </cell>
          <cell r="H129">
            <v>25000</v>
          </cell>
        </row>
        <row r="130">
          <cell r="A130" t="str">
            <v>04-50-010</v>
          </cell>
          <cell r="H130">
            <v>168</v>
          </cell>
        </row>
        <row r="131">
          <cell r="A131" t="str">
            <v>04-50-010</v>
          </cell>
          <cell r="H131">
            <v>4600</v>
          </cell>
        </row>
        <row r="132">
          <cell r="A132" t="str">
            <v>04-50-010</v>
          </cell>
          <cell r="H132">
            <v>8000</v>
          </cell>
        </row>
        <row r="133">
          <cell r="A133" t="str">
            <v>04-50-010</v>
          </cell>
          <cell r="H133">
            <v>364</v>
          </cell>
        </row>
        <row r="134">
          <cell r="A134" t="str">
            <v>04-50-010</v>
          </cell>
          <cell r="H134">
            <v>30545.504000000001</v>
          </cell>
        </row>
        <row r="135">
          <cell r="A135" t="str">
            <v>04-50-010</v>
          </cell>
          <cell r="H135">
            <v>3172.7420160000001</v>
          </cell>
        </row>
        <row r="136">
          <cell r="A136" t="str">
            <v>04-50-010</v>
          </cell>
          <cell r="H136">
            <v>1527.2752</v>
          </cell>
        </row>
        <row r="137">
          <cell r="A137" t="str">
            <v/>
          </cell>
          <cell r="H137" t="str">
            <v/>
          </cell>
        </row>
        <row r="138">
          <cell r="A138"/>
          <cell r="H138" t="str">
            <v/>
          </cell>
        </row>
        <row r="139">
          <cell r="A139" t="str">
            <v>05-05-010</v>
          </cell>
          <cell r="H139">
            <v>3746.51</v>
          </cell>
        </row>
        <row r="140">
          <cell r="A140" t="str">
            <v>05-05-010</v>
          </cell>
          <cell r="H140">
            <v>2234.4</v>
          </cell>
        </row>
        <row r="141">
          <cell r="A141" t="str">
            <v>05-05-010</v>
          </cell>
          <cell r="H141">
            <v>88.043999999999997</v>
          </cell>
        </row>
        <row r="142">
          <cell r="A142" t="str">
            <v>05-05-010</v>
          </cell>
          <cell r="H142">
            <v>1174.8270769230769</v>
          </cell>
        </row>
        <row r="143">
          <cell r="A143" t="str">
            <v>05-05-010</v>
          </cell>
          <cell r="H143">
            <v>190.4948283076923</v>
          </cell>
        </row>
        <row r="144">
          <cell r="A144" t="str">
            <v>05-05-010</v>
          </cell>
          <cell r="H144">
            <v>58.741353846153849</v>
          </cell>
        </row>
        <row r="145">
          <cell r="A145" t="str">
            <v/>
          </cell>
          <cell r="H145" t="str">
            <v/>
          </cell>
        </row>
        <row r="146">
          <cell r="A146" t="str">
            <v>05-10-010</v>
          </cell>
          <cell r="H146">
            <v>3025.19</v>
          </cell>
        </row>
        <row r="147">
          <cell r="A147" t="str">
            <v>05-10-010</v>
          </cell>
          <cell r="H147">
            <v>2557.799900424382</v>
          </cell>
        </row>
        <row r="148">
          <cell r="A148" t="str">
            <v>05-10-010</v>
          </cell>
          <cell r="H148">
            <v>88.043999999999997</v>
          </cell>
        </row>
        <row r="149">
          <cell r="A149" t="str">
            <v>05-10-010</v>
          </cell>
          <cell r="H149">
            <v>159.09116666666665</v>
          </cell>
        </row>
        <row r="150">
          <cell r="A150" t="str">
            <v>05-10-010</v>
          </cell>
          <cell r="H150">
            <v>212.30387670061722</v>
          </cell>
        </row>
        <row r="151">
          <cell r="A151" t="str">
            <v>05-10-010</v>
          </cell>
          <cell r="H151">
            <v>7.954558333333333</v>
          </cell>
        </row>
        <row r="152">
          <cell r="A152" t="str">
            <v/>
          </cell>
          <cell r="H152" t="str">
            <v/>
          </cell>
        </row>
        <row r="153">
          <cell r="A153"/>
          <cell r="H153" t="str">
            <v/>
          </cell>
        </row>
        <row r="154">
          <cell r="A154" t="str">
            <v>07-05-010</v>
          </cell>
          <cell r="H154">
            <v>8706.76</v>
          </cell>
        </row>
        <row r="155">
          <cell r="A155" t="str">
            <v>07-05-010</v>
          </cell>
          <cell r="H155">
            <v>3338.2416585700007</v>
          </cell>
        </row>
        <row r="156">
          <cell r="A156" t="str">
            <v>07-05-010</v>
          </cell>
          <cell r="H156">
            <v>1244.5608000000002</v>
          </cell>
        </row>
        <row r="157">
          <cell r="A157" t="str">
            <v>07-05-010</v>
          </cell>
          <cell r="H157">
            <v>48</v>
          </cell>
        </row>
        <row r="158">
          <cell r="A158" t="str">
            <v>07-05-010</v>
          </cell>
          <cell r="H158">
            <v>450</v>
          </cell>
        </row>
        <row r="159">
          <cell r="A159" t="str">
            <v>07-05-010</v>
          </cell>
          <cell r="H159">
            <v>3054.5504000000001</v>
          </cell>
        </row>
        <row r="160">
          <cell r="A160" t="str">
            <v>07-05-010</v>
          </cell>
          <cell r="H160">
            <v>418.68239828560007</v>
          </cell>
        </row>
        <row r="161">
          <cell r="A161" t="str">
            <v>07-05-010</v>
          </cell>
          <cell r="H161">
            <v>152.72752</v>
          </cell>
        </row>
        <row r="162">
          <cell r="A162" t="str">
            <v/>
          </cell>
          <cell r="H162" t="str">
            <v/>
          </cell>
        </row>
        <row r="163">
          <cell r="A163" t="str">
            <v>07-10-010</v>
          </cell>
          <cell r="H163">
            <v>52908.74</v>
          </cell>
        </row>
        <row r="164">
          <cell r="A164" t="str">
            <v>07-10-010</v>
          </cell>
          <cell r="H164">
            <v>72</v>
          </cell>
        </row>
        <row r="165">
          <cell r="A165" t="str">
            <v>07-10-010</v>
          </cell>
          <cell r="H165">
            <v>225</v>
          </cell>
        </row>
        <row r="166">
          <cell r="A166" t="str">
            <v>07-10-010</v>
          </cell>
          <cell r="H166"/>
        </row>
        <row r="167">
          <cell r="A167" t="str">
            <v>07-10-010</v>
          </cell>
          <cell r="H167"/>
        </row>
        <row r="168">
          <cell r="A168" t="str">
            <v>07-10-010</v>
          </cell>
          <cell r="H168">
            <v>29036.004645760746</v>
          </cell>
        </row>
        <row r="169">
          <cell r="A169" t="str">
            <v>07-10-010</v>
          </cell>
          <cell r="H169">
            <v>2515.732385598139</v>
          </cell>
        </row>
        <row r="170">
          <cell r="A170" t="str">
            <v>07-10-010</v>
          </cell>
          <cell r="H170">
            <v>17563.664799999999</v>
          </cell>
        </row>
        <row r="171">
          <cell r="A171" t="str">
            <v>07-10-010</v>
          </cell>
          <cell r="H171">
            <v>2618.1536217087105</v>
          </cell>
        </row>
        <row r="172">
          <cell r="A172" t="str">
            <v>07-10-010</v>
          </cell>
          <cell r="H172">
            <v>878.18323999999996</v>
          </cell>
        </row>
        <row r="173">
          <cell r="A173" t="str">
            <v/>
          </cell>
          <cell r="H173" t="str">
            <v/>
          </cell>
        </row>
        <row r="174">
          <cell r="A174" t="str">
            <v>07-15-010</v>
          </cell>
          <cell r="H174">
            <v>83532.92</v>
          </cell>
        </row>
        <row r="175">
          <cell r="A175" t="str">
            <v>07-15-010</v>
          </cell>
          <cell r="H175">
            <v>240</v>
          </cell>
        </row>
        <row r="176">
          <cell r="A176" t="str">
            <v>07-15-010</v>
          </cell>
          <cell r="H176">
            <v>1080</v>
          </cell>
        </row>
        <row r="177">
          <cell r="A177" t="str">
            <v>07-15-010</v>
          </cell>
          <cell r="H177">
            <v>140</v>
          </cell>
        </row>
        <row r="178">
          <cell r="A178" t="str">
            <v>07-15-010</v>
          </cell>
          <cell r="H178">
            <v>2029.0445000000002</v>
          </cell>
        </row>
        <row r="179">
          <cell r="A179" t="str">
            <v>07-15-010</v>
          </cell>
          <cell r="H179">
            <v>40000.000000000007</v>
          </cell>
        </row>
        <row r="180">
          <cell r="A180" t="str">
            <v>07-15-010</v>
          </cell>
          <cell r="H180">
            <v>5447.1203210884178</v>
          </cell>
        </row>
        <row r="181">
          <cell r="A181" t="str">
            <v>07-15-010</v>
          </cell>
          <cell r="H181">
            <v>1580.001</v>
          </cell>
        </row>
        <row r="182">
          <cell r="A182" t="str">
            <v>07-15-010</v>
          </cell>
          <cell r="H182">
            <v>27490.953599999997</v>
          </cell>
        </row>
        <row r="183">
          <cell r="A183" t="str">
            <v>07-15-010</v>
          </cell>
          <cell r="H183">
            <v>4151.2570800870735</v>
          </cell>
        </row>
        <row r="184">
          <cell r="A184" t="str">
            <v>07-15-010</v>
          </cell>
          <cell r="H184">
            <v>1374.5476799999999</v>
          </cell>
        </row>
        <row r="185">
          <cell r="A185" t="str">
            <v/>
          </cell>
          <cell r="H185" t="str">
            <v/>
          </cell>
        </row>
        <row r="186">
          <cell r="A186" t="str">
            <v>07-15-020</v>
          </cell>
          <cell r="H186" t="e">
            <v>#N/A</v>
          </cell>
        </row>
        <row r="187">
          <cell r="A187" t="str">
            <v>07-15-020</v>
          </cell>
          <cell r="H187">
            <v>240</v>
          </cell>
        </row>
        <row r="188">
          <cell r="A188" t="str">
            <v>07-15-020</v>
          </cell>
          <cell r="H188">
            <v>1080</v>
          </cell>
        </row>
        <row r="189">
          <cell r="A189" t="str">
            <v>07-15-020</v>
          </cell>
          <cell r="H189">
            <v>140</v>
          </cell>
        </row>
        <row r="190">
          <cell r="A190" t="str">
            <v>07-15-020</v>
          </cell>
          <cell r="H190">
            <v>2029.0445000000002</v>
          </cell>
        </row>
        <row r="191">
          <cell r="A191" t="str">
            <v>07-15-020</v>
          </cell>
          <cell r="H191" t="e">
            <v>#N/A</v>
          </cell>
        </row>
        <row r="192">
          <cell r="A192" t="str">
            <v>07-15-020</v>
          </cell>
          <cell r="H192">
            <v>3631.413547392282</v>
          </cell>
        </row>
        <row r="193">
          <cell r="A193" t="str">
            <v>07-15-020</v>
          </cell>
          <cell r="H193">
            <v>1580.001</v>
          </cell>
        </row>
        <row r="194">
          <cell r="A194" t="str">
            <v>07-15-020</v>
          </cell>
          <cell r="H194">
            <v>25963.678400000001</v>
          </cell>
        </row>
        <row r="195">
          <cell r="A195" t="str">
            <v>07-15-020</v>
          </cell>
          <cell r="H195" t="e">
            <v>#N/A</v>
          </cell>
        </row>
        <row r="196">
          <cell r="A196" t="str">
            <v>07-15-020</v>
          </cell>
          <cell r="H196">
            <v>1298.1839200000002</v>
          </cell>
        </row>
        <row r="197">
          <cell r="A197" t="str">
            <v/>
          </cell>
          <cell r="H197" t="str">
            <v/>
          </cell>
        </row>
        <row r="198">
          <cell r="A198" t="str">
            <v>07-20-010</v>
          </cell>
          <cell r="H198">
            <v>44051.93</v>
          </cell>
        </row>
        <row r="199">
          <cell r="A199" t="str">
            <v>07-20-010</v>
          </cell>
          <cell r="H199">
            <v>18414.634146341465</v>
          </cell>
        </row>
        <row r="200">
          <cell r="A200" t="str">
            <v>07-20-010</v>
          </cell>
          <cell r="H200">
            <v>2767.3056241579529</v>
          </cell>
        </row>
        <row r="201">
          <cell r="A201" t="str">
            <v>07-20-010</v>
          </cell>
          <cell r="H201">
            <v>72</v>
          </cell>
        </row>
        <row r="202">
          <cell r="A202" t="str">
            <v>07-20-010</v>
          </cell>
          <cell r="H202">
            <v>140</v>
          </cell>
        </row>
        <row r="203">
          <cell r="A203" t="str">
            <v>07-20-010</v>
          </cell>
          <cell r="H203">
            <v>2029.0445000000002</v>
          </cell>
        </row>
        <row r="204">
          <cell r="A204" t="str">
            <v>07-20-010</v>
          </cell>
          <cell r="H204">
            <v>225</v>
          </cell>
        </row>
        <row r="205">
          <cell r="A205" t="str">
            <v>07-20-010</v>
          </cell>
          <cell r="H205">
            <v>17563.664799999999</v>
          </cell>
        </row>
        <row r="206">
          <cell r="A206" t="str">
            <v>07-20-010</v>
          </cell>
          <cell r="H206">
            <v>1962.0934008399533</v>
          </cell>
        </row>
        <row r="207">
          <cell r="A207" t="str">
            <v>07-20-010</v>
          </cell>
          <cell r="H207">
            <v>878.18323999999996</v>
          </cell>
        </row>
        <row r="208">
          <cell r="A208" t="str">
            <v/>
          </cell>
          <cell r="H208" t="str">
            <v/>
          </cell>
        </row>
        <row r="209">
          <cell r="A209" t="str">
            <v>07-20-020</v>
          </cell>
          <cell r="H209" t="e">
            <v>#N/A</v>
          </cell>
        </row>
        <row r="210">
          <cell r="A210" t="str">
            <v>07-20-020</v>
          </cell>
          <cell r="H210" t="e">
            <v>#N/A</v>
          </cell>
        </row>
        <row r="211">
          <cell r="A211" t="str">
            <v>07-20-020</v>
          </cell>
          <cell r="H211">
            <v>4150.9584362369351</v>
          </cell>
        </row>
        <row r="212">
          <cell r="A212" t="str">
            <v>07-20-020</v>
          </cell>
          <cell r="H212">
            <v>240</v>
          </cell>
        </row>
        <row r="213">
          <cell r="A213" t="str">
            <v>07-20-020</v>
          </cell>
          <cell r="H213">
            <v>140</v>
          </cell>
        </row>
        <row r="214">
          <cell r="A214" t="str">
            <v>07-20-020</v>
          </cell>
          <cell r="H214">
            <v>2029.0445000000002</v>
          </cell>
        </row>
        <row r="215">
          <cell r="A215" t="str">
            <v>07-20-020</v>
          </cell>
          <cell r="H215">
            <v>1080</v>
          </cell>
        </row>
        <row r="216">
          <cell r="A216" t="str">
            <v>07-20-020</v>
          </cell>
          <cell r="H216">
            <v>22897.67916041979</v>
          </cell>
        </row>
        <row r="217">
          <cell r="A217" t="str">
            <v>07-20-020</v>
          </cell>
          <cell r="H217" t="e">
            <v>#N/A</v>
          </cell>
        </row>
        <row r="218">
          <cell r="A218" t="str">
            <v>07-20-020</v>
          </cell>
          <cell r="H218">
            <v>1144.8839580209894</v>
          </cell>
        </row>
        <row r="219">
          <cell r="A219" t="str">
            <v/>
          </cell>
          <cell r="H219" t="str">
            <v/>
          </cell>
        </row>
        <row r="220">
          <cell r="A220"/>
          <cell r="H220" t="str">
            <v/>
          </cell>
        </row>
        <row r="221">
          <cell r="A221" t="str">
            <v>08-15-010</v>
          </cell>
          <cell r="H221">
            <v>47571.07</v>
          </cell>
        </row>
        <row r="222">
          <cell r="A222" t="str">
            <v>08-15-010</v>
          </cell>
          <cell r="H222">
            <v>25409.709141274237</v>
          </cell>
        </row>
        <row r="223">
          <cell r="A223" t="str">
            <v>08-15-010</v>
          </cell>
          <cell r="H223">
            <v>6.2378999999999998</v>
          </cell>
        </row>
        <row r="224">
          <cell r="A224" t="str">
            <v>08-15-010</v>
          </cell>
          <cell r="H224">
            <v>2109.6395233019389</v>
          </cell>
        </row>
        <row r="225">
          <cell r="A225" t="str">
            <v>08-15-010</v>
          </cell>
          <cell r="H225">
            <v>19090.939999999999</v>
          </cell>
        </row>
        <row r="226">
          <cell r="A226" t="str">
            <v>08-15-010</v>
          </cell>
          <cell r="H226">
            <v>954.54700000000003</v>
          </cell>
        </row>
        <row r="227">
          <cell r="A227" t="str">
            <v/>
          </cell>
          <cell r="H227" t="str">
            <v/>
          </cell>
        </row>
        <row r="228">
          <cell r="A228" t="str">
            <v>08-15-020</v>
          </cell>
          <cell r="H228">
            <v>23786.54</v>
          </cell>
        </row>
        <row r="229">
          <cell r="A229" t="str">
            <v>08-15-020</v>
          </cell>
          <cell r="H229">
            <v>4120</v>
          </cell>
        </row>
        <row r="230">
          <cell r="A230" t="str">
            <v>08-15-020</v>
          </cell>
          <cell r="H230">
            <v>5928.0000000000009</v>
          </cell>
        </row>
        <row r="231">
          <cell r="A231" t="str">
            <v>08-15-020</v>
          </cell>
          <cell r="H231">
            <v>1050</v>
          </cell>
        </row>
        <row r="232">
          <cell r="A232" t="str">
            <v>08-15-020</v>
          </cell>
          <cell r="H232">
            <v>99</v>
          </cell>
        </row>
        <row r="233">
          <cell r="A233" t="str">
            <v>08-15-020</v>
          </cell>
          <cell r="H233">
            <v>192</v>
          </cell>
        </row>
        <row r="234">
          <cell r="A234" t="str">
            <v>08-15-020</v>
          </cell>
          <cell r="H234">
            <v>202.02</v>
          </cell>
        </row>
        <row r="235">
          <cell r="A235" t="str">
            <v>08-15-020</v>
          </cell>
          <cell r="H235">
            <v>970.04530560000001</v>
          </cell>
        </row>
        <row r="236">
          <cell r="A236" t="str">
            <v>08-15-020</v>
          </cell>
          <cell r="H236">
            <v>10690.9264</v>
          </cell>
        </row>
        <row r="237">
          <cell r="A237" t="str">
            <v>08-15-020</v>
          </cell>
          <cell r="H237">
            <v>534.54632000000004</v>
          </cell>
        </row>
        <row r="238">
          <cell r="A238" t="str">
            <v/>
          </cell>
          <cell r="H238" t="str">
            <v/>
          </cell>
        </row>
        <row r="239">
          <cell r="A239" t="str">
            <v>08-15-030</v>
          </cell>
          <cell r="H239">
            <v>21131.16</v>
          </cell>
        </row>
        <row r="240">
          <cell r="A240" t="str">
            <v>08-15-030</v>
          </cell>
          <cell r="H240">
            <v>8333.3333333333321</v>
          </cell>
        </row>
        <row r="241">
          <cell r="A241" t="str">
            <v>08-15-030</v>
          </cell>
          <cell r="H241">
            <v>700</v>
          </cell>
        </row>
        <row r="242">
          <cell r="A242" t="str">
            <v>08-15-030</v>
          </cell>
          <cell r="H242">
            <v>99</v>
          </cell>
        </row>
        <row r="243">
          <cell r="A243" t="str">
            <v>08-15-030</v>
          </cell>
          <cell r="H243">
            <v>773.35037226666657</v>
          </cell>
        </row>
        <row r="244">
          <cell r="A244" t="str">
            <v>08-15-030</v>
          </cell>
          <cell r="H244">
            <v>10690.9264</v>
          </cell>
        </row>
        <row r="245">
          <cell r="A245" t="str">
            <v>08-15-030</v>
          </cell>
          <cell r="H245">
            <v>534.54632000000004</v>
          </cell>
        </row>
        <row r="246">
          <cell r="A246" t="str">
            <v/>
          </cell>
          <cell r="H246" t="str">
            <v/>
          </cell>
        </row>
        <row r="247">
          <cell r="A247"/>
          <cell r="H247" t="str">
            <v/>
          </cell>
        </row>
        <row r="248">
          <cell r="A248" t="str">
            <v>09-10-010</v>
          </cell>
          <cell r="H248">
            <v>23837.11</v>
          </cell>
        </row>
        <row r="249">
          <cell r="A249" t="str">
            <v>09-10-010</v>
          </cell>
          <cell r="H249">
            <v>9756.9846000000016</v>
          </cell>
        </row>
        <row r="250">
          <cell r="A250" t="str">
            <v>09-10-010</v>
          </cell>
          <cell r="H250">
            <v>2236.5</v>
          </cell>
        </row>
        <row r="251">
          <cell r="A251" t="str">
            <v>09-10-010</v>
          </cell>
          <cell r="H251">
            <v>96</v>
          </cell>
        </row>
        <row r="252">
          <cell r="A252" t="str">
            <v>09-10-010</v>
          </cell>
          <cell r="H252">
            <v>45.2</v>
          </cell>
        </row>
        <row r="253">
          <cell r="A253" t="str">
            <v>09-10-010</v>
          </cell>
          <cell r="H253">
            <v>1011.5021066666668</v>
          </cell>
        </row>
        <row r="254">
          <cell r="A254" t="str">
            <v>09-10-010</v>
          </cell>
          <cell r="H254">
            <v>10181.834666666666</v>
          </cell>
        </row>
        <row r="255">
          <cell r="A255" t="str">
            <v>09-10-010</v>
          </cell>
          <cell r="H255">
            <v>509.09173333333331</v>
          </cell>
        </row>
        <row r="256">
          <cell r="A256" t="str">
            <v/>
          </cell>
          <cell r="H256" t="str">
            <v/>
          </cell>
        </row>
        <row r="257">
          <cell r="A257" t="str">
            <v>09-10-050</v>
          </cell>
          <cell r="H257">
            <v>6591.49</v>
          </cell>
        </row>
        <row r="258">
          <cell r="A258" t="str">
            <v>09-10-050</v>
          </cell>
          <cell r="H258">
            <v>96</v>
          </cell>
        </row>
        <row r="259">
          <cell r="A259" t="str">
            <v>09-10-050</v>
          </cell>
          <cell r="H259">
            <v>45.2</v>
          </cell>
        </row>
        <row r="260">
          <cell r="A260" t="str">
            <v>09-10-050</v>
          </cell>
          <cell r="H260">
            <v>35.7324032</v>
          </cell>
        </row>
        <row r="261">
          <cell r="A261" t="str">
            <v>09-10-050</v>
          </cell>
          <cell r="H261">
            <v>6109.1008000000002</v>
          </cell>
        </row>
        <row r="262">
          <cell r="A262" t="str">
            <v>09-10-050</v>
          </cell>
          <cell r="H262">
            <v>305.45504</v>
          </cell>
        </row>
        <row r="263">
          <cell r="A263" t="str">
            <v/>
          </cell>
          <cell r="H263" t="str">
            <v/>
          </cell>
        </row>
        <row r="264">
          <cell r="A264" t="str">
            <v>09-15-020</v>
          </cell>
          <cell r="H264">
            <v>9403.75</v>
          </cell>
        </row>
        <row r="265">
          <cell r="A265" t="str">
            <v>09-15-020</v>
          </cell>
          <cell r="H265">
            <v>1386</v>
          </cell>
        </row>
        <row r="266">
          <cell r="A266" t="str">
            <v>09-15-020</v>
          </cell>
          <cell r="H266">
            <v>160.60000000000002</v>
          </cell>
        </row>
        <row r="267">
          <cell r="A267" t="str">
            <v>09-15-020</v>
          </cell>
          <cell r="H267">
            <v>940</v>
          </cell>
        </row>
        <row r="268">
          <cell r="A268" t="str">
            <v>09-15-020</v>
          </cell>
          <cell r="H268">
            <v>275</v>
          </cell>
        </row>
        <row r="269">
          <cell r="A269" t="str">
            <v>09-15-020</v>
          </cell>
          <cell r="H269">
            <v>2633.335</v>
          </cell>
        </row>
        <row r="270">
          <cell r="A270" t="str">
            <v>09-15-020</v>
          </cell>
          <cell r="H270">
            <v>445.17057955555555</v>
          </cell>
        </row>
        <row r="271">
          <cell r="A271" t="str">
            <v>09-15-020</v>
          </cell>
          <cell r="H271">
            <v>3393.9448888888887</v>
          </cell>
        </row>
        <row r="272">
          <cell r="A272" t="str">
            <v>09-15-020</v>
          </cell>
          <cell r="H272">
            <v>169.69724444444444</v>
          </cell>
        </row>
        <row r="273">
          <cell r="A273" t="str">
            <v/>
          </cell>
          <cell r="H273" t="str">
            <v/>
          </cell>
        </row>
        <row r="274">
          <cell r="A274" t="str">
            <v>09-15-040</v>
          </cell>
          <cell r="H274">
            <v>12807.49</v>
          </cell>
        </row>
        <row r="275">
          <cell r="A275" t="str">
            <v>09-15-040</v>
          </cell>
          <cell r="H275">
            <v>1800</v>
          </cell>
        </row>
        <row r="276">
          <cell r="A276" t="str">
            <v>09-15-040</v>
          </cell>
          <cell r="H276">
            <v>940</v>
          </cell>
        </row>
        <row r="277">
          <cell r="A277" t="str">
            <v>09-15-040</v>
          </cell>
          <cell r="H277">
            <v>275</v>
          </cell>
        </row>
        <row r="278">
          <cell r="A278" t="str">
            <v>09-15-040</v>
          </cell>
          <cell r="H278">
            <v>2633.335</v>
          </cell>
        </row>
        <row r="279">
          <cell r="A279" t="str">
            <v>09-15-040</v>
          </cell>
          <cell r="H279">
            <v>477.32138666666668</v>
          </cell>
        </row>
        <row r="280">
          <cell r="A280" t="str">
            <v>09-15-040</v>
          </cell>
          <cell r="H280">
            <v>6363.6466666666656</v>
          </cell>
        </row>
        <row r="281">
          <cell r="A281" t="str">
            <v>09-15-040</v>
          </cell>
          <cell r="H281">
            <v>318.1823333333333</v>
          </cell>
        </row>
        <row r="282">
          <cell r="A282" t="str">
            <v/>
          </cell>
          <cell r="H282" t="str">
            <v/>
          </cell>
        </row>
        <row r="283">
          <cell r="A283" t="str">
            <v>09-20-010</v>
          </cell>
          <cell r="H283">
            <v>39300.26</v>
          </cell>
        </row>
        <row r="284">
          <cell r="A284" t="str">
            <v>09-20-010</v>
          </cell>
          <cell r="H284">
            <v>17605.003499999999</v>
          </cell>
        </row>
        <row r="285">
          <cell r="A285" t="str">
            <v>09-20-010</v>
          </cell>
          <cell r="H285">
            <v>2490</v>
          </cell>
        </row>
        <row r="286">
          <cell r="A286" t="str">
            <v>09-20-010</v>
          </cell>
          <cell r="H286">
            <v>1239.8999999999999</v>
          </cell>
        </row>
        <row r="287">
          <cell r="A287" t="str">
            <v>09-20-010</v>
          </cell>
          <cell r="H287">
            <v>2633.335</v>
          </cell>
        </row>
        <row r="288">
          <cell r="A288" t="str">
            <v>09-20-010</v>
          </cell>
          <cell r="H288">
            <v>1968.3682533333335</v>
          </cell>
        </row>
        <row r="289">
          <cell r="A289" t="str">
            <v>09-20-010</v>
          </cell>
          <cell r="H289">
            <v>12727.293333333331</v>
          </cell>
        </row>
        <row r="290">
          <cell r="A290" t="str">
            <v>09-20-010</v>
          </cell>
          <cell r="H290">
            <v>636.36466666666661</v>
          </cell>
        </row>
        <row r="291">
          <cell r="A291" t="str">
            <v/>
          </cell>
          <cell r="H291" t="str">
            <v/>
          </cell>
        </row>
        <row r="292">
          <cell r="A292" t="str">
            <v>09-20-020</v>
          </cell>
          <cell r="H292">
            <v>14509.01</v>
          </cell>
        </row>
        <row r="293">
          <cell r="A293" t="str">
            <v>09-20-020</v>
          </cell>
          <cell r="H293">
            <v>3521.0007000000001</v>
          </cell>
        </row>
        <row r="294">
          <cell r="A294" t="str">
            <v>09-20-020</v>
          </cell>
          <cell r="H294">
            <v>498</v>
          </cell>
        </row>
        <row r="295">
          <cell r="A295" t="str">
            <v>09-20-020</v>
          </cell>
          <cell r="H295">
            <v>247.98</v>
          </cell>
        </row>
        <row r="296">
          <cell r="A296" t="str">
            <v>09-20-020</v>
          </cell>
          <cell r="H296">
            <v>526.66700000000003</v>
          </cell>
        </row>
        <row r="297">
          <cell r="A297" t="str">
            <v>09-20-020</v>
          </cell>
          <cell r="H297">
            <v>418.90689310144933</v>
          </cell>
        </row>
        <row r="298">
          <cell r="A298" t="str">
            <v>09-20-020</v>
          </cell>
          <cell r="H298">
            <v>8853.7692753623196</v>
          </cell>
        </row>
        <row r="299">
          <cell r="A299" t="str">
            <v>09-20-020</v>
          </cell>
          <cell r="H299">
            <v>442.68846376811598</v>
          </cell>
        </row>
        <row r="300">
          <cell r="A300" t="str">
            <v/>
          </cell>
          <cell r="H300" t="str">
            <v/>
          </cell>
        </row>
        <row r="301">
          <cell r="A301"/>
          <cell r="H301" t="str">
            <v/>
          </cell>
        </row>
        <row r="302">
          <cell r="A302" t="str">
            <v>10-10-020</v>
          </cell>
          <cell r="H302">
            <v>75510.11</v>
          </cell>
        </row>
        <row r="303">
          <cell r="A303" t="str">
            <v>10-10-020</v>
          </cell>
          <cell r="H303">
            <v>38464.749720000007</v>
          </cell>
        </row>
        <row r="304">
          <cell r="A304" t="str">
            <v>10-10-020</v>
          </cell>
          <cell r="H304">
            <v>7713.467617323071</v>
          </cell>
        </row>
        <row r="305">
          <cell r="A305" t="str">
            <v>10-10-020</v>
          </cell>
          <cell r="H305">
            <v>88.043999999999997</v>
          </cell>
        </row>
        <row r="306">
          <cell r="A306" t="str">
            <v>10-10-020</v>
          </cell>
          <cell r="H306">
            <v>1930.4832451499121</v>
          </cell>
        </row>
        <row r="307">
          <cell r="A307" t="str">
            <v>10-10-020</v>
          </cell>
          <cell r="H307">
            <v>5850</v>
          </cell>
        </row>
        <row r="308">
          <cell r="A308" t="str">
            <v>10-10-020</v>
          </cell>
          <cell r="H308">
            <v>2088.9540000000002</v>
          </cell>
        </row>
        <row r="309">
          <cell r="A309" t="str">
            <v>10-10-020</v>
          </cell>
          <cell r="H309">
            <v>231</v>
          </cell>
        </row>
        <row r="310">
          <cell r="A310" t="str">
            <v>10-10-020</v>
          </cell>
          <cell r="H310">
            <v>13884.32</v>
          </cell>
        </row>
        <row r="311">
          <cell r="A311" t="str">
            <v>10-10-020</v>
          </cell>
          <cell r="H311">
            <v>4564.8731665978394</v>
          </cell>
        </row>
        <row r="312">
          <cell r="A312" t="str">
            <v>10-10-020</v>
          </cell>
          <cell r="H312">
            <v>694.21600000000001</v>
          </cell>
        </row>
        <row r="313">
          <cell r="A313" t="str">
            <v/>
          </cell>
          <cell r="H313" t="str">
            <v/>
          </cell>
        </row>
        <row r="314">
          <cell r="A314" t="str">
            <v>10-15-030</v>
          </cell>
          <cell r="H314">
            <v>53801.01</v>
          </cell>
        </row>
        <row r="315">
          <cell r="A315" t="str">
            <v>10-15-030</v>
          </cell>
          <cell r="H315">
            <v>20370</v>
          </cell>
        </row>
        <row r="316">
          <cell r="A316" t="str">
            <v>10-15-030</v>
          </cell>
          <cell r="H316">
            <v>318.72000000000003</v>
          </cell>
        </row>
        <row r="317">
          <cell r="A317" t="str">
            <v>10-15-030</v>
          </cell>
          <cell r="H317">
            <v>1446.55</v>
          </cell>
        </row>
        <row r="318">
          <cell r="A318" t="str">
            <v>10-15-030</v>
          </cell>
          <cell r="H318">
            <v>2633.335</v>
          </cell>
        </row>
        <row r="319">
          <cell r="A319" t="str">
            <v>10-15-030</v>
          </cell>
          <cell r="H319">
            <v>205.35714285714283</v>
          </cell>
        </row>
        <row r="320">
          <cell r="A320" t="str">
            <v>10-15-030</v>
          </cell>
          <cell r="H320">
            <v>2099.7353180952377</v>
          </cell>
        </row>
        <row r="321">
          <cell r="A321" t="str">
            <v>10-15-030</v>
          </cell>
          <cell r="H321">
            <v>25454.586666666662</v>
          </cell>
        </row>
        <row r="322">
          <cell r="A322" t="str">
            <v>10-15-030</v>
          </cell>
          <cell r="H322">
            <v>1272.7293333333332</v>
          </cell>
        </row>
        <row r="323">
          <cell r="A323" t="str">
            <v/>
          </cell>
          <cell r="H323" t="str">
            <v/>
          </cell>
        </row>
        <row r="324">
          <cell r="A324" t="str">
            <v>10-90-010</v>
          </cell>
          <cell r="H324">
            <v>13875.53</v>
          </cell>
        </row>
        <row r="325">
          <cell r="A325" t="str">
            <v>10-90-010</v>
          </cell>
          <cell r="H325">
            <v>2346</v>
          </cell>
        </row>
        <row r="326">
          <cell r="A326" t="str">
            <v>10-90-010</v>
          </cell>
          <cell r="H326">
            <v>565</v>
          </cell>
        </row>
        <row r="327">
          <cell r="A327" t="str">
            <v>10-90-010</v>
          </cell>
          <cell r="H327">
            <v>273.60733866666664</v>
          </cell>
        </row>
        <row r="328">
          <cell r="A328" t="str">
            <v>10-90-010</v>
          </cell>
          <cell r="H328">
            <v>10181.834666666666</v>
          </cell>
        </row>
        <row r="329">
          <cell r="A329" t="str">
            <v>10-90-010</v>
          </cell>
          <cell r="H329">
            <v>509.09173333333331</v>
          </cell>
        </row>
        <row r="330">
          <cell r="A330" t="str">
            <v/>
          </cell>
          <cell r="H330" t="str">
            <v/>
          </cell>
        </row>
        <row r="331">
          <cell r="A331" t="str">
            <v>10-90-020</v>
          </cell>
          <cell r="H331">
            <v>13041.65</v>
          </cell>
        </row>
        <row r="332">
          <cell r="A332" t="str">
            <v>10-90-020</v>
          </cell>
          <cell r="H332">
            <v>3230.0034000000001</v>
          </cell>
        </row>
        <row r="333">
          <cell r="A333" t="str">
            <v>10-90-020</v>
          </cell>
          <cell r="H333">
            <v>565</v>
          </cell>
        </row>
        <row r="334">
          <cell r="A334" t="str">
            <v>10-90-020</v>
          </cell>
          <cell r="H334">
            <v>337.53972088888889</v>
          </cell>
        </row>
        <row r="335">
          <cell r="A335" t="str">
            <v>10-90-020</v>
          </cell>
          <cell r="H335">
            <v>8484.862222222222</v>
          </cell>
        </row>
        <row r="336">
          <cell r="A336" t="str">
            <v>10-90-020</v>
          </cell>
          <cell r="H336">
            <v>424.24311111111115</v>
          </cell>
        </row>
        <row r="337">
          <cell r="A337" t="str">
            <v/>
          </cell>
          <cell r="H337" t="str">
            <v/>
          </cell>
        </row>
        <row r="338">
          <cell r="A338"/>
          <cell r="H338" t="str">
            <v/>
          </cell>
        </row>
        <row r="339">
          <cell r="A339" t="str">
            <v>11-05-020</v>
          </cell>
          <cell r="H339">
            <v>318262.73</v>
          </cell>
        </row>
        <row r="340">
          <cell r="A340" t="str">
            <v>11-05-020</v>
          </cell>
          <cell r="H340">
            <v>245000</v>
          </cell>
        </row>
        <row r="341">
          <cell r="A341" t="str">
            <v>11-05-020</v>
          </cell>
          <cell r="H341">
            <v>7101.7888000000003</v>
          </cell>
        </row>
        <row r="342">
          <cell r="A342" t="str">
            <v>11-05-020</v>
          </cell>
          <cell r="H342">
            <v>20342.688841142859</v>
          </cell>
        </row>
        <row r="343">
          <cell r="A343" t="str">
            <v>11-05-020</v>
          </cell>
          <cell r="H343">
            <v>43636.434285714284</v>
          </cell>
        </row>
        <row r="344">
          <cell r="A344" t="str">
            <v>11-05-020</v>
          </cell>
          <cell r="H344">
            <v>2181.8217142857143</v>
          </cell>
        </row>
        <row r="345">
          <cell r="A345" t="str">
            <v/>
          </cell>
          <cell r="H345" t="str">
            <v/>
          </cell>
        </row>
        <row r="346">
          <cell r="A346" t="str">
            <v>11-10-010</v>
          </cell>
          <cell r="H346">
            <v>361287.4</v>
          </cell>
        </row>
        <row r="347">
          <cell r="A347" t="str">
            <v>11-10-010</v>
          </cell>
          <cell r="H347">
            <v>260000</v>
          </cell>
        </row>
        <row r="348">
          <cell r="A348" t="str">
            <v>11-10-010</v>
          </cell>
          <cell r="H348">
            <v>21105.455040000001</v>
          </cell>
        </row>
        <row r="349">
          <cell r="A349" t="str">
            <v>11-10-010</v>
          </cell>
          <cell r="H349">
            <v>76363.759999999995</v>
          </cell>
        </row>
        <row r="350">
          <cell r="A350" t="str">
            <v>11-10-010</v>
          </cell>
          <cell r="H350">
            <v>3818.1880000000001</v>
          </cell>
        </row>
        <row r="351">
          <cell r="A351" t="str">
            <v/>
          </cell>
          <cell r="H351" t="str">
            <v/>
          </cell>
        </row>
        <row r="352">
          <cell r="A352" t="str">
            <v>11-15-010</v>
          </cell>
          <cell r="H352">
            <v>104157.98</v>
          </cell>
        </row>
        <row r="353">
          <cell r="A353" t="str">
            <v>11-15-010</v>
          </cell>
          <cell r="H353">
            <v>51300</v>
          </cell>
        </row>
        <row r="354">
          <cell r="A354" t="str">
            <v>11-15-010</v>
          </cell>
          <cell r="H354">
            <v>2556.6439679999999</v>
          </cell>
        </row>
        <row r="355">
          <cell r="A355" t="str">
            <v>11-15-010</v>
          </cell>
          <cell r="H355">
            <v>4483.0772545828577</v>
          </cell>
        </row>
        <row r="356">
          <cell r="A356" t="str">
            <v>11-15-010</v>
          </cell>
          <cell r="H356">
            <v>43636.434285714284</v>
          </cell>
        </row>
        <row r="357">
          <cell r="A357" t="str">
            <v>11-15-010</v>
          </cell>
          <cell r="H357">
            <v>2181.8217142857143</v>
          </cell>
        </row>
        <row r="358">
          <cell r="A358" t="str">
            <v/>
          </cell>
          <cell r="H358" t="str">
            <v/>
          </cell>
        </row>
        <row r="359">
          <cell r="A359" t="str">
            <v>11-15-020</v>
          </cell>
          <cell r="H359">
            <v>378325.87</v>
          </cell>
        </row>
        <row r="360">
          <cell r="A360" t="str">
            <v>11-15-020</v>
          </cell>
          <cell r="H360">
            <v>285000</v>
          </cell>
        </row>
        <row r="361">
          <cell r="A361" t="str">
            <v>11-15-020</v>
          </cell>
          <cell r="H361">
            <v>5681.4310400000004</v>
          </cell>
        </row>
        <row r="362">
          <cell r="A362" t="str">
            <v>11-15-020</v>
          </cell>
          <cell r="H362">
            <v>23498.878515200002</v>
          </cell>
        </row>
        <row r="363">
          <cell r="A363" t="str">
            <v>11-15-020</v>
          </cell>
          <cell r="H363">
            <v>61091.008000000002</v>
          </cell>
        </row>
        <row r="364">
          <cell r="A364" t="str">
            <v>11-15-020</v>
          </cell>
          <cell r="H364">
            <v>3054.5504000000001</v>
          </cell>
        </row>
        <row r="365">
          <cell r="A365" t="str">
            <v/>
          </cell>
          <cell r="H365" t="str">
            <v/>
          </cell>
        </row>
        <row r="366">
          <cell r="A366"/>
          <cell r="H366" t="str">
            <v/>
          </cell>
        </row>
        <row r="367">
          <cell r="A367" t="str">
            <v>13-05-010</v>
          </cell>
          <cell r="H367">
            <v>234083.07</v>
          </cell>
        </row>
        <row r="368">
          <cell r="A368" t="str">
            <v>13-05-010</v>
          </cell>
          <cell r="H368">
            <v>151900</v>
          </cell>
        </row>
        <row r="369">
          <cell r="A369" t="str">
            <v>13-05-010</v>
          </cell>
          <cell r="H369">
            <v>12900</v>
          </cell>
        </row>
        <row r="370">
          <cell r="A370" t="str">
            <v>13-05-010</v>
          </cell>
          <cell r="H370">
            <v>2260</v>
          </cell>
        </row>
        <row r="371">
          <cell r="A371" t="str">
            <v>13-05-010</v>
          </cell>
          <cell r="H371">
            <v>13568.436693333335</v>
          </cell>
        </row>
        <row r="372">
          <cell r="A372" t="str">
            <v>13-05-010</v>
          </cell>
          <cell r="H372">
            <v>50909.173333333325</v>
          </cell>
        </row>
        <row r="373">
          <cell r="A373" t="str">
            <v>13-05-010</v>
          </cell>
          <cell r="H373">
            <v>2545.4586666666664</v>
          </cell>
        </row>
        <row r="374">
          <cell r="A374" t="str">
            <v/>
          </cell>
          <cell r="H374" t="str">
            <v/>
          </cell>
        </row>
        <row r="375">
          <cell r="A375" t="str">
            <v>13-05-020</v>
          </cell>
          <cell r="H375">
            <v>158624.57</v>
          </cell>
        </row>
        <row r="376">
          <cell r="A376" t="str">
            <v>13-05-020</v>
          </cell>
          <cell r="H376">
            <v>112900</v>
          </cell>
        </row>
        <row r="377">
          <cell r="A377" t="str">
            <v>13-05-020</v>
          </cell>
          <cell r="H377">
            <v>0</v>
          </cell>
        </row>
        <row r="378">
          <cell r="A378" t="str">
            <v>13-05-020</v>
          </cell>
          <cell r="H378">
            <v>852.21465599999988</v>
          </cell>
        </row>
        <row r="379">
          <cell r="A379" t="str">
            <v>13-05-020</v>
          </cell>
          <cell r="H379">
            <v>0</v>
          </cell>
        </row>
        <row r="380">
          <cell r="A380" t="str">
            <v>13-05-020</v>
          </cell>
          <cell r="H380">
            <v>9235.9349680355554</v>
          </cell>
        </row>
        <row r="381">
          <cell r="A381" t="str">
            <v>13-05-020</v>
          </cell>
          <cell r="H381">
            <v>33939.448888888888</v>
          </cell>
        </row>
        <row r="382">
          <cell r="A382" t="str">
            <v>13-05-020</v>
          </cell>
          <cell r="H382">
            <v>1696.9724444444446</v>
          </cell>
        </row>
        <row r="383">
          <cell r="A383" t="str">
            <v/>
          </cell>
          <cell r="H383" t="str">
            <v/>
          </cell>
        </row>
        <row r="384">
          <cell r="A384" t="str">
            <v>13-05-030</v>
          </cell>
          <cell r="H384">
            <v>505747.67</v>
          </cell>
        </row>
        <row r="385">
          <cell r="A385" t="str">
            <v>13-05-030</v>
          </cell>
          <cell r="H385">
            <v>265900</v>
          </cell>
        </row>
        <row r="386">
          <cell r="A386" t="str">
            <v>13-05-030</v>
          </cell>
          <cell r="H386">
            <v>25800</v>
          </cell>
        </row>
        <row r="387">
          <cell r="A387" t="str">
            <v>13-05-030</v>
          </cell>
          <cell r="H387">
            <v>7842.2000000000007</v>
          </cell>
        </row>
        <row r="388">
          <cell r="A388" t="str">
            <v>13-05-030</v>
          </cell>
          <cell r="H388">
            <v>3016.6666666666665</v>
          </cell>
        </row>
        <row r="389">
          <cell r="A389" t="str">
            <v>13-05-030</v>
          </cell>
          <cell r="H389">
            <v>2216.67</v>
          </cell>
        </row>
        <row r="390">
          <cell r="A390" t="str">
            <v>13-05-030</v>
          </cell>
          <cell r="H390">
            <v>33900</v>
          </cell>
        </row>
        <row r="391">
          <cell r="A391" t="str">
            <v>13-05-030</v>
          </cell>
          <cell r="H391">
            <v>27625.269089855072</v>
          </cell>
        </row>
        <row r="392">
          <cell r="A392" t="str">
            <v>13-05-030</v>
          </cell>
          <cell r="H392">
            <v>132806.53913043477</v>
          </cell>
        </row>
        <row r="393">
          <cell r="A393" t="str">
            <v>13-05-030</v>
          </cell>
          <cell r="H393">
            <v>6640.3269565217388</v>
          </cell>
        </row>
        <row r="394">
          <cell r="A394" t="str">
            <v/>
          </cell>
          <cell r="H394" t="str">
            <v/>
          </cell>
        </row>
        <row r="395">
          <cell r="A395" t="str">
            <v>13-10-010</v>
          </cell>
          <cell r="H395">
            <v>43174.83</v>
          </cell>
        </row>
        <row r="396">
          <cell r="A396" t="str">
            <v>13-10-010</v>
          </cell>
          <cell r="H396">
            <v>33900</v>
          </cell>
        </row>
        <row r="397">
          <cell r="A397" t="str">
            <v>13-10-010</v>
          </cell>
          <cell r="H397">
            <v>1108.335</v>
          </cell>
        </row>
        <row r="398">
          <cell r="A398" t="str">
            <v>13-10-010</v>
          </cell>
          <cell r="H398">
            <v>2821.0304693333333</v>
          </cell>
        </row>
        <row r="399">
          <cell r="A399" t="str">
            <v>13-10-010</v>
          </cell>
          <cell r="H399">
            <v>5090.9173333333329</v>
          </cell>
        </row>
        <row r="400">
          <cell r="A400" t="str">
            <v>13-10-010</v>
          </cell>
          <cell r="H400">
            <v>254.54586666666665</v>
          </cell>
        </row>
        <row r="401">
          <cell r="A401" t="str">
            <v/>
          </cell>
          <cell r="H401" t="str">
            <v/>
          </cell>
        </row>
        <row r="402">
          <cell r="A402" t="str">
            <v>13-10-020</v>
          </cell>
          <cell r="H402">
            <v>26531.9</v>
          </cell>
        </row>
        <row r="403">
          <cell r="A403" t="str">
            <v>13-10-020</v>
          </cell>
          <cell r="H403">
            <v>17450</v>
          </cell>
        </row>
        <row r="404">
          <cell r="A404" t="str">
            <v>13-10-020</v>
          </cell>
          <cell r="H404">
            <v>1108.335</v>
          </cell>
        </row>
        <row r="405">
          <cell r="A405" t="str">
            <v>13-10-020</v>
          </cell>
          <cell r="H405">
            <v>1509.2925853247998</v>
          </cell>
        </row>
        <row r="406">
          <cell r="A406" t="str">
            <v>13-10-020</v>
          </cell>
          <cell r="H406">
            <v>6156.4463311999998</v>
          </cell>
        </row>
        <row r="407">
          <cell r="A407" t="str">
            <v>13-10-020</v>
          </cell>
          <cell r="H407">
            <v>307.82231655999999</v>
          </cell>
        </row>
        <row r="408">
          <cell r="A408" t="str">
            <v/>
          </cell>
          <cell r="H408" t="str">
            <v/>
          </cell>
        </row>
        <row r="409">
          <cell r="A409" t="str">
            <v>13-15-010</v>
          </cell>
          <cell r="H409">
            <v>51956.53</v>
          </cell>
        </row>
        <row r="410">
          <cell r="A410" t="str">
            <v>13-15-010</v>
          </cell>
          <cell r="H410">
            <v>3166.67</v>
          </cell>
        </row>
        <row r="411">
          <cell r="A411" t="str">
            <v>13-15-010</v>
          </cell>
          <cell r="H411">
            <v>226</v>
          </cell>
        </row>
        <row r="412">
          <cell r="A412" t="str">
            <v>13-15-010</v>
          </cell>
          <cell r="H412">
            <v>454.68662399999999</v>
          </cell>
        </row>
        <row r="413">
          <cell r="A413" t="str">
            <v>13-15-010</v>
          </cell>
          <cell r="H413">
            <v>45818.255999999994</v>
          </cell>
        </row>
        <row r="414">
          <cell r="A414" t="str">
            <v>13-15-010</v>
          </cell>
          <cell r="H414">
            <v>2290.9127999999996</v>
          </cell>
        </row>
        <row r="415">
          <cell r="A415" t="str">
            <v/>
          </cell>
          <cell r="H415" t="str">
            <v/>
          </cell>
        </row>
        <row r="416">
          <cell r="A416"/>
          <cell r="H416" t="str">
            <v/>
          </cell>
        </row>
        <row r="417">
          <cell r="A417" t="str">
            <v>14-05-010</v>
          </cell>
          <cell r="H417">
            <v>17156.8</v>
          </cell>
        </row>
        <row r="418">
          <cell r="A418" t="str">
            <v>14-05-010</v>
          </cell>
          <cell r="H418">
            <v>2442</v>
          </cell>
        </row>
        <row r="419">
          <cell r="A419" t="str">
            <v>14-05-010</v>
          </cell>
          <cell r="H419">
            <v>46.333333333333329</v>
          </cell>
        </row>
        <row r="420">
          <cell r="A420" t="str">
            <v>14-05-010</v>
          </cell>
          <cell r="H420">
            <v>824.6</v>
          </cell>
        </row>
        <row r="421">
          <cell r="A421" t="str">
            <v>14-05-010</v>
          </cell>
          <cell r="H421">
            <v>2356.6665000000003</v>
          </cell>
        </row>
        <row r="422">
          <cell r="A422" t="str">
            <v>14-05-010</v>
          </cell>
          <cell r="H422">
            <v>60</v>
          </cell>
        </row>
        <row r="423">
          <cell r="A423" t="str">
            <v>14-05-010</v>
          </cell>
          <cell r="H423">
            <v>36.833333333333329</v>
          </cell>
        </row>
        <row r="424">
          <cell r="A424" t="str">
            <v>14-05-010</v>
          </cell>
          <cell r="H424">
            <v>74.444999999999993</v>
          </cell>
        </row>
        <row r="425">
          <cell r="A425" t="str">
            <v>14-05-010</v>
          </cell>
          <cell r="H425">
            <v>52.778333333333336</v>
          </cell>
        </row>
        <row r="426">
          <cell r="A426" t="str">
            <v>14-05-010</v>
          </cell>
          <cell r="H426">
            <v>55.554999999999993</v>
          </cell>
        </row>
        <row r="427">
          <cell r="A427" t="str">
            <v>14-05-010</v>
          </cell>
          <cell r="H427">
            <v>10181.834666666666</v>
          </cell>
        </row>
        <row r="428">
          <cell r="A428" t="str">
            <v>14-05-010</v>
          </cell>
          <cell r="H428">
            <v>516.66425866666668</v>
          </cell>
        </row>
        <row r="429">
          <cell r="A429" t="str">
            <v>14-05-010</v>
          </cell>
          <cell r="H429">
            <v>509.09173333333331</v>
          </cell>
        </row>
        <row r="430">
          <cell r="A430" t="str">
            <v/>
          </cell>
          <cell r="H430" t="str">
            <v/>
          </cell>
        </row>
        <row r="431">
          <cell r="A431" t="str">
            <v>14-05-020</v>
          </cell>
          <cell r="H431">
            <v>10625.7</v>
          </cell>
        </row>
        <row r="432">
          <cell r="A432" t="str">
            <v>14-05-020</v>
          </cell>
          <cell r="H432">
            <v>1709.4</v>
          </cell>
        </row>
        <row r="433">
          <cell r="A433" t="str">
            <v>14-05-020</v>
          </cell>
          <cell r="H433">
            <v>46.333333333333329</v>
          </cell>
        </row>
        <row r="434">
          <cell r="A434" t="str">
            <v>14-05-020</v>
          </cell>
          <cell r="H434">
            <v>549.73333333333335</v>
          </cell>
        </row>
        <row r="435">
          <cell r="A435" t="str">
            <v>14-05-020</v>
          </cell>
          <cell r="H435">
            <v>1571.1110000000001</v>
          </cell>
        </row>
        <row r="436">
          <cell r="A436" t="str">
            <v>14-05-020</v>
          </cell>
          <cell r="H436">
            <v>6109.1008000000002</v>
          </cell>
        </row>
        <row r="437">
          <cell r="A437" t="str">
            <v>14-05-020</v>
          </cell>
          <cell r="H437">
            <v>334.56261653333337</v>
          </cell>
        </row>
        <row r="438">
          <cell r="A438" t="str">
            <v>14-05-020</v>
          </cell>
          <cell r="H438">
            <v>305.45504</v>
          </cell>
        </row>
        <row r="439">
          <cell r="A439" t="str">
            <v/>
          </cell>
          <cell r="H439" t="str">
            <v/>
          </cell>
        </row>
        <row r="440">
          <cell r="A440" t="str">
            <v>14-10-010</v>
          </cell>
          <cell r="H440" t="e">
            <v>#N/A</v>
          </cell>
        </row>
        <row r="441">
          <cell r="A441" t="str">
            <v>14-10-010</v>
          </cell>
          <cell r="H441">
            <v>3045.819</v>
          </cell>
        </row>
        <row r="442">
          <cell r="A442" t="str">
            <v>14-10-010</v>
          </cell>
          <cell r="H442">
            <v>9730.8189999999995</v>
          </cell>
        </row>
        <row r="443">
          <cell r="A443" t="str">
            <v>14-10-010</v>
          </cell>
          <cell r="H443">
            <v>6340.25</v>
          </cell>
        </row>
        <row r="444">
          <cell r="A444" t="str">
            <v>14-10-010</v>
          </cell>
          <cell r="H444">
            <v>687.16666666666663</v>
          </cell>
        </row>
        <row r="445">
          <cell r="A445" t="str">
            <v>14-10-010</v>
          </cell>
          <cell r="H445">
            <v>1963.8887500000001</v>
          </cell>
        </row>
        <row r="446">
          <cell r="A446" t="str">
            <v>14-10-010</v>
          </cell>
          <cell r="H446">
            <v>2900</v>
          </cell>
        </row>
        <row r="447">
          <cell r="A447" t="str">
            <v>14-10-010</v>
          </cell>
          <cell r="H447" t="e">
            <v>#N/A</v>
          </cell>
        </row>
        <row r="448">
          <cell r="A448" t="str">
            <v>14-10-010</v>
          </cell>
          <cell r="H448">
            <v>1658.335</v>
          </cell>
        </row>
        <row r="449">
          <cell r="A449" t="str">
            <v>14-10-010</v>
          </cell>
          <cell r="H449" t="e">
            <v>#N/A</v>
          </cell>
        </row>
        <row r="450">
          <cell r="A450" t="str">
            <v>14-10-010</v>
          </cell>
          <cell r="H450" t="e">
            <v>#N/A</v>
          </cell>
        </row>
        <row r="451">
          <cell r="A451" t="str">
            <v>14-10-010</v>
          </cell>
          <cell r="H451">
            <v>15272.752</v>
          </cell>
        </row>
        <row r="452">
          <cell r="A452" t="str">
            <v>14-10-010</v>
          </cell>
          <cell r="H452" t="e">
            <v>#N/A</v>
          </cell>
        </row>
        <row r="453">
          <cell r="A453" t="str">
            <v>14-10-010</v>
          </cell>
          <cell r="H453">
            <v>763.63760000000002</v>
          </cell>
        </row>
        <row r="454">
          <cell r="A454" t="str">
            <v/>
          </cell>
          <cell r="H454" t="str">
            <v/>
          </cell>
        </row>
        <row r="455">
          <cell r="A455" t="str">
            <v>14-10-020</v>
          </cell>
          <cell r="H455">
            <v>15473.77</v>
          </cell>
        </row>
        <row r="456">
          <cell r="A456" t="str">
            <v>14-10-020</v>
          </cell>
          <cell r="H456">
            <v>3045.819</v>
          </cell>
        </row>
        <row r="457">
          <cell r="A457" t="str">
            <v>14-10-020</v>
          </cell>
          <cell r="H457">
            <v>673</v>
          </cell>
        </row>
        <row r="458">
          <cell r="A458" t="str">
            <v>14-10-020</v>
          </cell>
          <cell r="H458">
            <v>834.66666666666663</v>
          </cell>
        </row>
        <row r="459">
          <cell r="A459" t="str">
            <v>14-10-020</v>
          </cell>
          <cell r="H459">
            <v>1703</v>
          </cell>
        </row>
        <row r="460">
          <cell r="A460" t="str">
            <v>14-10-020</v>
          </cell>
          <cell r="H460">
            <v>687.16666666666663</v>
          </cell>
        </row>
        <row r="461">
          <cell r="A461" t="str">
            <v>14-10-020</v>
          </cell>
          <cell r="H461">
            <v>1963.8887500000001</v>
          </cell>
        </row>
        <row r="462">
          <cell r="A462" t="str">
            <v>14-10-020</v>
          </cell>
          <cell r="H462">
            <v>5553.7279999999992</v>
          </cell>
        </row>
        <row r="463">
          <cell r="A463" t="str">
            <v>14-10-020</v>
          </cell>
          <cell r="H463">
            <v>734.81819866666672</v>
          </cell>
        </row>
        <row r="464">
          <cell r="A464" t="str">
            <v>14-10-020</v>
          </cell>
          <cell r="H464">
            <v>277.68639999999999</v>
          </cell>
        </row>
        <row r="465">
          <cell r="A465" t="str">
            <v/>
          </cell>
          <cell r="H465" t="str">
            <v/>
          </cell>
        </row>
        <row r="466">
          <cell r="A466" t="str">
            <v>14-10-030</v>
          </cell>
          <cell r="H466">
            <v>26039.279999999999</v>
          </cell>
        </row>
        <row r="467">
          <cell r="A467" t="str">
            <v>14-10-030</v>
          </cell>
          <cell r="H467">
            <v>9730.8189999999995</v>
          </cell>
        </row>
        <row r="468">
          <cell r="A468" t="str">
            <v>14-10-030</v>
          </cell>
          <cell r="H468">
            <v>1166.6666666666665</v>
          </cell>
        </row>
        <row r="469">
          <cell r="A469" t="str">
            <v>14-10-030</v>
          </cell>
          <cell r="H469">
            <v>1933.3333333333333</v>
          </cell>
        </row>
        <row r="470">
          <cell r="A470" t="str">
            <v>14-10-030</v>
          </cell>
          <cell r="H470">
            <v>2136.333333333333</v>
          </cell>
        </row>
        <row r="471">
          <cell r="A471" t="str">
            <v>14-10-030</v>
          </cell>
          <cell r="H471">
            <v>824.6</v>
          </cell>
        </row>
        <row r="472">
          <cell r="A472" t="str">
            <v>14-10-030</v>
          </cell>
          <cell r="H472">
            <v>2356.6665000000003</v>
          </cell>
        </row>
        <row r="473">
          <cell r="A473" t="str">
            <v>14-10-030</v>
          </cell>
          <cell r="H473">
            <v>6109.1008000000002</v>
          </cell>
        </row>
        <row r="474">
          <cell r="A474" t="str">
            <v>14-10-030</v>
          </cell>
          <cell r="H474">
            <v>1476.3099098666667</v>
          </cell>
        </row>
        <row r="475">
          <cell r="A475" t="str">
            <v>14-10-030</v>
          </cell>
          <cell r="H475">
            <v>305.45504</v>
          </cell>
        </row>
        <row r="476">
          <cell r="A476" t="str">
            <v/>
          </cell>
          <cell r="H476" t="str">
            <v/>
          </cell>
        </row>
        <row r="477">
          <cell r="A477" t="str">
            <v>14-10-040</v>
          </cell>
          <cell r="H477">
            <v>24634.880000000001</v>
          </cell>
        </row>
        <row r="478">
          <cell r="A478" t="str">
            <v>14-10-040</v>
          </cell>
          <cell r="H478">
            <v>6340.25</v>
          </cell>
        </row>
        <row r="479">
          <cell r="A479" t="str">
            <v>14-10-040</v>
          </cell>
          <cell r="H479">
            <v>1941</v>
          </cell>
        </row>
        <row r="480">
          <cell r="A480" t="str">
            <v>14-10-040</v>
          </cell>
          <cell r="H480">
            <v>1514</v>
          </cell>
        </row>
        <row r="481">
          <cell r="A481" t="str">
            <v>14-10-040</v>
          </cell>
          <cell r="H481">
            <v>2811.1099999999997</v>
          </cell>
        </row>
        <row r="482">
          <cell r="A482" t="str">
            <v>14-10-040</v>
          </cell>
          <cell r="H482">
            <v>1099.4666666666667</v>
          </cell>
        </row>
        <row r="483">
          <cell r="A483" t="str">
            <v>14-10-040</v>
          </cell>
          <cell r="H483">
            <v>3142.2220000000002</v>
          </cell>
        </row>
        <row r="484">
          <cell r="A484" t="str">
            <v>14-10-040</v>
          </cell>
          <cell r="H484">
            <v>6109.1008000000002</v>
          </cell>
        </row>
        <row r="485">
          <cell r="A485" t="str">
            <v>14-10-040</v>
          </cell>
          <cell r="H485">
            <v>1372.2802965333337</v>
          </cell>
        </row>
        <row r="486">
          <cell r="A486" t="str">
            <v>14-10-040</v>
          </cell>
          <cell r="H486">
            <v>305.45504</v>
          </cell>
        </row>
        <row r="487">
          <cell r="A487" t="str">
            <v/>
          </cell>
          <cell r="H487" t="str">
            <v/>
          </cell>
        </row>
        <row r="488">
          <cell r="A488" t="str">
            <v>14-10-065</v>
          </cell>
          <cell r="H488">
            <v>1403467.13</v>
          </cell>
        </row>
        <row r="489">
          <cell r="A489" t="str">
            <v>14-10-065</v>
          </cell>
          <cell r="H489">
            <v>215402.598432</v>
          </cell>
        </row>
        <row r="490">
          <cell r="A490" t="str">
            <v>14-10-065</v>
          </cell>
          <cell r="H490">
            <v>34656.729343999868</v>
          </cell>
        </row>
        <row r="491">
          <cell r="A491" t="str">
            <v>14-10-065</v>
          </cell>
          <cell r="H491">
            <v>124179.80400000002</v>
          </cell>
        </row>
        <row r="492">
          <cell r="A492" t="str">
            <v>14-10-065</v>
          </cell>
          <cell r="H492">
            <v>400000</v>
          </cell>
        </row>
        <row r="493">
          <cell r="A493" t="str">
            <v>14-10-065</v>
          </cell>
          <cell r="H493">
            <v>54345</v>
          </cell>
        </row>
        <row r="494">
          <cell r="A494" t="str">
            <v>14-10-065</v>
          </cell>
          <cell r="H494">
            <v>83407.02</v>
          </cell>
        </row>
        <row r="495">
          <cell r="A495" t="str">
            <v>14-10-065</v>
          </cell>
          <cell r="H495">
            <v>8702.34</v>
          </cell>
        </row>
        <row r="496">
          <cell r="A496" t="str">
            <v>14-10-065</v>
          </cell>
          <cell r="H496">
            <v>824.6</v>
          </cell>
        </row>
        <row r="497">
          <cell r="A497" t="str">
            <v>14-10-065</v>
          </cell>
          <cell r="H497">
            <v>2356.6665000000003</v>
          </cell>
        </row>
        <row r="498">
          <cell r="A498" t="str">
            <v>14-10-065</v>
          </cell>
          <cell r="H498">
            <v>52200</v>
          </cell>
        </row>
        <row r="499">
          <cell r="A499" t="str">
            <v>14-10-065</v>
          </cell>
          <cell r="H499">
            <v>8433.33</v>
          </cell>
        </row>
        <row r="500">
          <cell r="A500" t="str">
            <v>14-10-065</v>
          </cell>
          <cell r="H500">
            <v>17463</v>
          </cell>
        </row>
        <row r="501">
          <cell r="A501" t="str">
            <v>14-10-065</v>
          </cell>
          <cell r="H501">
            <v>3500</v>
          </cell>
        </row>
        <row r="502">
          <cell r="A502" t="str">
            <v>14-10-065</v>
          </cell>
          <cell r="H502">
            <v>3500</v>
          </cell>
        </row>
        <row r="503">
          <cell r="A503" t="str">
            <v>14-10-065</v>
          </cell>
          <cell r="H503">
            <v>160000</v>
          </cell>
        </row>
        <row r="504">
          <cell r="A504" t="str">
            <v>14-10-065</v>
          </cell>
          <cell r="H504">
            <v>46200.001499999998</v>
          </cell>
        </row>
        <row r="505">
          <cell r="A505" t="str">
            <v>14-10-065</v>
          </cell>
          <cell r="H505">
            <v>19487.99935221361</v>
          </cell>
        </row>
        <row r="506">
          <cell r="A506" t="str">
            <v>14-10-065</v>
          </cell>
          <cell r="H506">
            <v>66447.162126399999</v>
          </cell>
        </row>
        <row r="507">
          <cell r="A507" t="str">
            <v>14-10-065</v>
          </cell>
          <cell r="H507">
            <v>99038.515778762681</v>
          </cell>
        </row>
        <row r="508">
          <cell r="A508" t="str">
            <v>14-10-065</v>
          </cell>
          <cell r="H508">
            <v>3322.3581063199999</v>
          </cell>
        </row>
        <row r="509">
          <cell r="A509" t="str">
            <v/>
          </cell>
          <cell r="H509" t="str">
            <v/>
          </cell>
        </row>
        <row r="510">
          <cell r="A510" t="str">
            <v>14-10-070</v>
          </cell>
          <cell r="H510">
            <v>214009.21</v>
          </cell>
        </row>
        <row r="511">
          <cell r="A511" t="str">
            <v>14-10-070</v>
          </cell>
          <cell r="H511">
            <v>98726.190948000018</v>
          </cell>
        </row>
        <row r="512">
          <cell r="A512" t="str">
            <v>14-10-070</v>
          </cell>
          <cell r="H512">
            <v>0</v>
          </cell>
        </row>
        <row r="513">
          <cell r="A513" t="str">
            <v>14-10-070</v>
          </cell>
          <cell r="H513">
            <v>0</v>
          </cell>
        </row>
        <row r="514">
          <cell r="A514" t="str">
            <v>14-10-070</v>
          </cell>
          <cell r="H514">
            <v>0</v>
          </cell>
        </row>
        <row r="515">
          <cell r="A515" t="str">
            <v>14-10-070</v>
          </cell>
          <cell r="H515">
            <v>8369.130000000001</v>
          </cell>
        </row>
        <row r="516">
          <cell r="A516" t="str">
            <v>14-10-070</v>
          </cell>
          <cell r="H516">
            <v>0</v>
          </cell>
        </row>
        <row r="517">
          <cell r="A517" t="str">
            <v>14-10-070</v>
          </cell>
          <cell r="H517">
            <v>2871.7722000000003</v>
          </cell>
        </row>
        <row r="518">
          <cell r="A518" t="str">
            <v>14-10-070</v>
          </cell>
          <cell r="H518">
            <v>824.6</v>
          </cell>
        </row>
        <row r="519">
          <cell r="A519" t="str">
            <v>14-10-070</v>
          </cell>
          <cell r="H519">
            <v>2356.6665000000003</v>
          </cell>
        </row>
        <row r="520">
          <cell r="A520" t="str">
            <v>14-10-070</v>
          </cell>
          <cell r="H520">
            <v>5109</v>
          </cell>
        </row>
        <row r="521">
          <cell r="A521" t="str">
            <v>14-10-070</v>
          </cell>
          <cell r="H521">
            <v>8433.33</v>
          </cell>
        </row>
        <row r="522">
          <cell r="A522" t="str">
            <v>14-10-070</v>
          </cell>
          <cell r="H522">
            <v>0</v>
          </cell>
        </row>
        <row r="523">
          <cell r="A523" t="str">
            <v>14-10-070</v>
          </cell>
          <cell r="H523">
            <v>0</v>
          </cell>
        </row>
        <row r="524">
          <cell r="A524" t="str">
            <v>14-10-070</v>
          </cell>
          <cell r="H524">
            <v>0</v>
          </cell>
        </row>
        <row r="525">
          <cell r="A525" t="str">
            <v>14-10-070</v>
          </cell>
          <cell r="H525">
            <v>0</v>
          </cell>
        </row>
        <row r="526">
          <cell r="A526" t="str">
            <v>14-10-070</v>
          </cell>
          <cell r="H526">
            <v>0</v>
          </cell>
        </row>
        <row r="527">
          <cell r="A527" t="str">
            <v>14-10-070</v>
          </cell>
          <cell r="H527">
            <v>6618.4778000000006</v>
          </cell>
        </row>
        <row r="528">
          <cell r="A528" t="str">
            <v>14-10-070</v>
          </cell>
          <cell r="H528">
            <v>66447.162126399999</v>
          </cell>
        </row>
        <row r="529">
          <cell r="A529" t="str">
            <v>14-10-070</v>
          </cell>
          <cell r="H529">
            <v>10930.522044345604</v>
          </cell>
        </row>
        <row r="530">
          <cell r="A530" t="str">
            <v>14-10-070</v>
          </cell>
          <cell r="H530">
            <v>3322.3581063199999</v>
          </cell>
        </row>
        <row r="531">
          <cell r="A531" t="str">
            <v/>
          </cell>
          <cell r="H531" t="str">
            <v/>
          </cell>
        </row>
        <row r="532">
          <cell r="A532" t="str">
            <v>14-10-075</v>
          </cell>
          <cell r="H532">
            <v>4060391.25</v>
          </cell>
        </row>
        <row r="533">
          <cell r="A533" t="str">
            <v>14-10-075</v>
          </cell>
          <cell r="H533">
            <v>48195</v>
          </cell>
        </row>
        <row r="534">
          <cell r="A534" t="str">
            <v>14-10-075</v>
          </cell>
          <cell r="H534">
            <v>4900.0000000000009</v>
          </cell>
        </row>
        <row r="535">
          <cell r="A535" t="str">
            <v>14-10-075</v>
          </cell>
          <cell r="H535">
            <v>9180</v>
          </cell>
        </row>
        <row r="536">
          <cell r="A536" t="str">
            <v>14-10-075</v>
          </cell>
          <cell r="H536">
            <v>4016.2499999999995</v>
          </cell>
        </row>
        <row r="537">
          <cell r="A537" t="str">
            <v>14-10-075</v>
          </cell>
          <cell r="H537">
            <v>105000</v>
          </cell>
        </row>
        <row r="538">
          <cell r="A538" t="str">
            <v>14-10-075</v>
          </cell>
          <cell r="H538">
            <v>250000</v>
          </cell>
        </row>
        <row r="539">
          <cell r="A539" t="str">
            <v>14-10-075</v>
          </cell>
          <cell r="H539">
            <v>65000</v>
          </cell>
        </row>
        <row r="540">
          <cell r="A540" t="str">
            <v>14-10-075</v>
          </cell>
          <cell r="H540">
            <v>84000</v>
          </cell>
        </row>
        <row r="541">
          <cell r="A541" t="str">
            <v>14-10-075</v>
          </cell>
          <cell r="H541">
            <v>46000</v>
          </cell>
        </row>
        <row r="542">
          <cell r="A542" t="str">
            <v>14-10-075</v>
          </cell>
          <cell r="H542">
            <v>16100.000000000002</v>
          </cell>
        </row>
        <row r="543">
          <cell r="A543" t="str">
            <v>14-10-075</v>
          </cell>
          <cell r="H543">
            <v>45000</v>
          </cell>
        </row>
        <row r="544">
          <cell r="A544" t="str">
            <v>14-10-075</v>
          </cell>
          <cell r="H544">
            <v>15000</v>
          </cell>
        </row>
        <row r="545">
          <cell r="A545" t="str">
            <v>14-10-075</v>
          </cell>
          <cell r="H545">
            <v>2950000</v>
          </cell>
        </row>
        <row r="546">
          <cell r="A546" t="str">
            <v>14-10-075</v>
          </cell>
          <cell r="H546">
            <v>280000</v>
          </cell>
        </row>
        <row r="547">
          <cell r="A547" t="str">
            <v>14-10-075</v>
          </cell>
          <cell r="H547">
            <v>3000</v>
          </cell>
        </row>
        <row r="548">
          <cell r="A548" t="str">
            <v>14-10-075</v>
          </cell>
          <cell r="H548">
            <v>135000</v>
          </cell>
        </row>
        <row r="549">
          <cell r="A549" t="str">
            <v/>
          </cell>
          <cell r="H549" t="str">
            <v/>
          </cell>
        </row>
        <row r="550">
          <cell r="A550" t="str">
            <v>14-15-010</v>
          </cell>
          <cell r="H550">
            <v>245839.14</v>
          </cell>
        </row>
        <row r="551">
          <cell r="A551" t="str">
            <v>14-15-010</v>
          </cell>
          <cell r="H551">
            <v>10877.924999999999</v>
          </cell>
        </row>
        <row r="552">
          <cell r="A552" t="str">
            <v>14-15-010</v>
          </cell>
          <cell r="H552">
            <v>1363</v>
          </cell>
        </row>
        <row r="553">
          <cell r="A553" t="str">
            <v>14-15-010</v>
          </cell>
          <cell r="H553">
            <v>3316.67</v>
          </cell>
        </row>
        <row r="554">
          <cell r="A554" t="str">
            <v>14-15-010</v>
          </cell>
          <cell r="H554">
            <v>1649.2</v>
          </cell>
        </row>
        <row r="555">
          <cell r="A555" t="str">
            <v>14-15-010</v>
          </cell>
          <cell r="H555">
            <v>2356.6665000000003</v>
          </cell>
        </row>
        <row r="556">
          <cell r="A556" t="str">
            <v>14-15-010</v>
          </cell>
          <cell r="H556">
            <v>7179.34</v>
          </cell>
        </row>
        <row r="557">
          <cell r="A557" t="str">
            <v>14-15-010</v>
          </cell>
          <cell r="H557">
            <v>17463</v>
          </cell>
        </row>
        <row r="558">
          <cell r="A558" t="str">
            <v>14-15-010</v>
          </cell>
          <cell r="H558">
            <v>0</v>
          </cell>
        </row>
        <row r="559">
          <cell r="A559" t="str">
            <v>14-15-010</v>
          </cell>
          <cell r="H559">
            <v>2200</v>
          </cell>
        </row>
        <row r="560">
          <cell r="A560" t="str">
            <v>14-15-010</v>
          </cell>
          <cell r="H560">
            <v>5008</v>
          </cell>
        </row>
        <row r="561">
          <cell r="A561" t="str">
            <v>14-15-010</v>
          </cell>
          <cell r="H561">
            <v>0</v>
          </cell>
        </row>
        <row r="562">
          <cell r="A562" t="str">
            <v>14-15-010</v>
          </cell>
          <cell r="H562">
            <v>11900</v>
          </cell>
        </row>
        <row r="563">
          <cell r="A563" t="str">
            <v>14-15-010</v>
          </cell>
          <cell r="H563">
            <v>4542</v>
          </cell>
        </row>
        <row r="564">
          <cell r="A564" t="str">
            <v>14-15-010</v>
          </cell>
          <cell r="H564">
            <v>63402.5</v>
          </cell>
        </row>
        <row r="565">
          <cell r="A565" t="str">
            <v>14-15-010</v>
          </cell>
          <cell r="H565">
            <v>5266.67</v>
          </cell>
        </row>
        <row r="566">
          <cell r="A566" t="str">
            <v>14-15-010</v>
          </cell>
          <cell r="H566">
            <v>19536</v>
          </cell>
        </row>
        <row r="567">
          <cell r="A567" t="str">
            <v>14-15-010</v>
          </cell>
          <cell r="H567">
            <v>1547</v>
          </cell>
        </row>
        <row r="568">
          <cell r="A568" t="str">
            <v>14-15-010</v>
          </cell>
          <cell r="H568">
            <v>1340.01</v>
          </cell>
        </row>
        <row r="569">
          <cell r="A569" t="str">
            <v>14-15-010</v>
          </cell>
          <cell r="H569">
            <v>950.01</v>
          </cell>
        </row>
        <row r="570">
          <cell r="A570" t="str">
            <v>14-15-010</v>
          </cell>
          <cell r="H570">
            <v>666.66</v>
          </cell>
        </row>
        <row r="571">
          <cell r="A571" t="str">
            <v>14-15-010</v>
          </cell>
          <cell r="H571">
            <v>2216.67</v>
          </cell>
        </row>
        <row r="572">
          <cell r="A572" t="str">
            <v>14-15-010</v>
          </cell>
          <cell r="H572">
            <v>66447.162126399999</v>
          </cell>
        </row>
        <row r="573">
          <cell r="A573" t="str">
            <v>14-15-010</v>
          </cell>
          <cell r="H573">
            <v>13288.294368505603</v>
          </cell>
        </row>
        <row r="574">
          <cell r="A574" t="str">
            <v>14-15-010</v>
          </cell>
          <cell r="H574">
            <v>3322.3581063199999</v>
          </cell>
        </row>
        <row r="575">
          <cell r="A575" t="str">
            <v/>
          </cell>
          <cell r="H575" t="str">
            <v/>
          </cell>
        </row>
        <row r="576">
          <cell r="A576" t="str">
            <v>14-15-020</v>
          </cell>
          <cell r="H576">
            <v>296714.3</v>
          </cell>
        </row>
        <row r="577">
          <cell r="A577" t="str">
            <v>14-15-020</v>
          </cell>
          <cell r="H577">
            <v>132918.59999999998</v>
          </cell>
        </row>
        <row r="578">
          <cell r="A578" t="str">
            <v>14-15-020</v>
          </cell>
          <cell r="H578">
            <v>6033.33</v>
          </cell>
        </row>
        <row r="579">
          <cell r="A579" t="str">
            <v>14-15-020</v>
          </cell>
          <cell r="H579">
            <v>20400</v>
          </cell>
        </row>
        <row r="580">
          <cell r="A580" t="str">
            <v>14-15-020</v>
          </cell>
          <cell r="H580">
            <v>3200</v>
          </cell>
        </row>
        <row r="581">
          <cell r="A581" t="str">
            <v>14-15-020</v>
          </cell>
          <cell r="H581">
            <v>11804</v>
          </cell>
        </row>
        <row r="582">
          <cell r="A582" t="str">
            <v>14-15-020</v>
          </cell>
          <cell r="H582">
            <v>15887.5</v>
          </cell>
        </row>
        <row r="583">
          <cell r="A583" t="str">
            <v>14-15-020</v>
          </cell>
          <cell r="H583">
            <v>9966.66</v>
          </cell>
        </row>
        <row r="584">
          <cell r="A584" t="str">
            <v>14-15-020</v>
          </cell>
          <cell r="H584">
            <v>76363.759999999995</v>
          </cell>
        </row>
        <row r="585">
          <cell r="A585" t="str">
            <v>14-15-020</v>
          </cell>
          <cell r="H585">
            <v>16322.262239999998</v>
          </cell>
        </row>
        <row r="586">
          <cell r="A586" t="str">
            <v>14-15-020</v>
          </cell>
          <cell r="H586">
            <v>3818.1880000000001</v>
          </cell>
        </row>
        <row r="587">
          <cell r="A587" t="str">
            <v/>
          </cell>
          <cell r="H587" t="str">
            <v/>
          </cell>
        </row>
        <row r="588">
          <cell r="A588" t="str">
            <v>14-15-030</v>
          </cell>
          <cell r="H588">
            <v>276199.82</v>
          </cell>
        </row>
        <row r="589">
          <cell r="A589" t="str">
            <v>14-15-030</v>
          </cell>
          <cell r="H589">
            <v>114500</v>
          </cell>
        </row>
        <row r="590">
          <cell r="A590" t="str">
            <v>14-15-030</v>
          </cell>
          <cell r="H590">
            <v>41700</v>
          </cell>
        </row>
        <row r="591">
          <cell r="A591" t="str">
            <v>14-15-030</v>
          </cell>
          <cell r="H591">
            <v>52000</v>
          </cell>
        </row>
        <row r="592">
          <cell r="A592" t="str">
            <v>14-15-030</v>
          </cell>
          <cell r="H592">
            <v>4884</v>
          </cell>
        </row>
        <row r="593">
          <cell r="A593" t="str">
            <v>14-15-030</v>
          </cell>
          <cell r="H593">
            <v>2000</v>
          </cell>
        </row>
        <row r="594">
          <cell r="A594" t="str">
            <v>14-15-030</v>
          </cell>
          <cell r="H594">
            <v>41659.485630399999</v>
          </cell>
        </row>
        <row r="595">
          <cell r="A595" t="str">
            <v>14-15-030</v>
          </cell>
          <cell r="H595">
            <v>17373.357942521601</v>
          </cell>
        </row>
        <row r="596">
          <cell r="A596" t="str">
            <v>14-15-030</v>
          </cell>
          <cell r="H596">
            <v>2082.9742815200002</v>
          </cell>
        </row>
        <row r="597">
          <cell r="A597" t="str">
            <v/>
          </cell>
          <cell r="H597" t="str">
            <v/>
          </cell>
        </row>
        <row r="598">
          <cell r="A598" t="str">
            <v>14-15-060</v>
          </cell>
          <cell r="H598" t="e">
            <v>#N/A</v>
          </cell>
        </row>
        <row r="599">
          <cell r="A599" t="str">
            <v>14-15-060</v>
          </cell>
          <cell r="H599" t="e">
            <v>#N/A</v>
          </cell>
        </row>
        <row r="600">
          <cell r="A600" t="str">
            <v>14-15-060</v>
          </cell>
          <cell r="H600">
            <v>54345</v>
          </cell>
        </row>
        <row r="601">
          <cell r="A601" t="str">
            <v>14-15-060</v>
          </cell>
          <cell r="H601">
            <v>83407.02</v>
          </cell>
        </row>
        <row r="602">
          <cell r="A602" t="str">
            <v>14-15-060</v>
          </cell>
          <cell r="H602">
            <v>824.6</v>
          </cell>
        </row>
        <row r="603">
          <cell r="A603" t="str">
            <v>14-15-060</v>
          </cell>
          <cell r="H603">
            <v>2356.6665000000003</v>
          </cell>
        </row>
        <row r="604">
          <cell r="A604" t="str">
            <v>14-15-060</v>
          </cell>
          <cell r="H604">
            <v>9084</v>
          </cell>
        </row>
        <row r="605">
          <cell r="A605" t="str">
            <v>14-15-060</v>
          </cell>
          <cell r="H605" t="e">
            <v>#N/A</v>
          </cell>
        </row>
        <row r="606">
          <cell r="A606" t="str">
            <v>14-15-060</v>
          </cell>
          <cell r="H606">
            <v>11600</v>
          </cell>
        </row>
        <row r="607">
          <cell r="A607" t="str">
            <v>14-15-060</v>
          </cell>
          <cell r="H607" t="e">
            <v>#N/A</v>
          </cell>
        </row>
        <row r="608">
          <cell r="A608" t="str">
            <v>14-15-060</v>
          </cell>
          <cell r="H608" t="e">
            <v>#N/A</v>
          </cell>
        </row>
        <row r="609">
          <cell r="A609" t="str">
            <v>14-15-060</v>
          </cell>
          <cell r="H609">
            <v>3500</v>
          </cell>
        </row>
        <row r="610">
          <cell r="A610" t="str">
            <v>14-15-060</v>
          </cell>
          <cell r="H610" t="e">
            <v>#N/A</v>
          </cell>
        </row>
        <row r="611">
          <cell r="A611" t="str">
            <v>14-15-060</v>
          </cell>
          <cell r="H611">
            <v>3500</v>
          </cell>
        </row>
        <row r="612">
          <cell r="A612" t="str">
            <v>14-15-060</v>
          </cell>
          <cell r="H612">
            <v>160000</v>
          </cell>
        </row>
        <row r="613">
          <cell r="A613" t="str">
            <v>14-15-060</v>
          </cell>
          <cell r="H613" t="e">
            <v>#N/A</v>
          </cell>
        </row>
        <row r="614">
          <cell r="A614" t="str">
            <v>14-15-060</v>
          </cell>
          <cell r="H614">
            <v>152727.51999999999</v>
          </cell>
        </row>
        <row r="615">
          <cell r="A615" t="str">
            <v>14-15-060</v>
          </cell>
          <cell r="H615" t="e">
            <v>#N/A</v>
          </cell>
        </row>
        <row r="616">
          <cell r="A616" t="str">
            <v>14-15-060</v>
          </cell>
          <cell r="H616">
            <v>7636.3760000000002</v>
          </cell>
        </row>
        <row r="617">
          <cell r="A617" t="str">
            <v/>
          </cell>
          <cell r="H617" t="str">
            <v/>
          </cell>
        </row>
        <row r="618">
          <cell r="A618" t="str">
            <v>14-15-070</v>
          </cell>
          <cell r="H618">
            <v>398280.9</v>
          </cell>
        </row>
        <row r="619">
          <cell r="A619" t="str">
            <v>14-15-070</v>
          </cell>
          <cell r="H619">
            <v>24504</v>
          </cell>
        </row>
        <row r="620">
          <cell r="A620" t="str">
            <v>14-15-070</v>
          </cell>
          <cell r="H620">
            <v>11799</v>
          </cell>
        </row>
        <row r="621">
          <cell r="A621" t="str">
            <v>14-15-070</v>
          </cell>
          <cell r="H621">
            <v>329.84000000000003</v>
          </cell>
        </row>
        <row r="622">
          <cell r="A622" t="str">
            <v>14-15-070</v>
          </cell>
          <cell r="H622">
            <v>942.66660000000002</v>
          </cell>
        </row>
        <row r="623">
          <cell r="A623" t="str">
            <v>14-15-070</v>
          </cell>
          <cell r="H623">
            <v>167500</v>
          </cell>
        </row>
        <row r="624">
          <cell r="A624" t="str">
            <v>14-15-070</v>
          </cell>
          <cell r="H624">
            <v>68786.668900000004</v>
          </cell>
        </row>
        <row r="625">
          <cell r="A625" t="str">
            <v>14-15-070</v>
          </cell>
          <cell r="H625">
            <v>14512.505412799945</v>
          </cell>
        </row>
        <row r="626">
          <cell r="A626" t="str">
            <v>14-15-070</v>
          </cell>
          <cell r="H626">
            <v>82387.333388800005</v>
          </cell>
        </row>
        <row r="627">
          <cell r="A627" t="str">
            <v>14-15-070</v>
          </cell>
          <cell r="H627">
            <v>23399.523806579196</v>
          </cell>
        </row>
        <row r="628">
          <cell r="A628" t="str">
            <v>14-15-070</v>
          </cell>
          <cell r="H628">
            <v>4119.3666694400008</v>
          </cell>
        </row>
        <row r="629">
          <cell r="A629" t="str">
            <v/>
          </cell>
          <cell r="H629" t="str">
            <v/>
          </cell>
        </row>
        <row r="630">
          <cell r="A630"/>
          <cell r="H630" t="str">
            <v/>
          </cell>
        </row>
        <row r="631">
          <cell r="A631" t="str">
            <v>15-05-010</v>
          </cell>
          <cell r="H631">
            <v>237425.73</v>
          </cell>
        </row>
        <row r="632">
          <cell r="A632" t="str">
            <v>15-05-010</v>
          </cell>
          <cell r="H632">
            <v>27666.67</v>
          </cell>
        </row>
        <row r="633">
          <cell r="A633" t="str">
            <v>15-05-010</v>
          </cell>
          <cell r="H633">
            <v>8900</v>
          </cell>
        </row>
        <row r="634">
          <cell r="A634" t="str">
            <v>15-05-010</v>
          </cell>
          <cell r="H634">
            <v>4300</v>
          </cell>
        </row>
        <row r="635">
          <cell r="A635" t="str">
            <v>15-05-010</v>
          </cell>
          <cell r="H635">
            <v>8900</v>
          </cell>
        </row>
        <row r="636">
          <cell r="A636" t="str">
            <v>15-05-010</v>
          </cell>
          <cell r="H636">
            <v>9000</v>
          </cell>
        </row>
        <row r="637">
          <cell r="A637" t="str">
            <v>15-05-010</v>
          </cell>
          <cell r="H637">
            <v>32850</v>
          </cell>
        </row>
        <row r="638">
          <cell r="A638" t="str">
            <v>15-05-010</v>
          </cell>
          <cell r="H638">
            <v>25000</v>
          </cell>
        </row>
        <row r="639">
          <cell r="A639" t="str">
            <v>15-05-010</v>
          </cell>
          <cell r="H639">
            <v>5500</v>
          </cell>
        </row>
        <row r="640">
          <cell r="A640" t="str">
            <v>15-05-010</v>
          </cell>
          <cell r="H640">
            <v>1745</v>
          </cell>
        </row>
        <row r="641">
          <cell r="A641" t="str">
            <v>15-05-010</v>
          </cell>
          <cell r="H641">
            <v>1620</v>
          </cell>
        </row>
        <row r="642">
          <cell r="A642" t="str">
            <v>15-05-010</v>
          </cell>
          <cell r="H642">
            <v>4931.6000000000004</v>
          </cell>
        </row>
        <row r="643">
          <cell r="A643" t="str">
            <v>15-05-010</v>
          </cell>
          <cell r="H643">
            <v>14900</v>
          </cell>
        </row>
        <row r="644">
          <cell r="A644" t="str">
            <v>15-05-010</v>
          </cell>
          <cell r="H644">
            <v>11930.516640000002</v>
          </cell>
        </row>
        <row r="645">
          <cell r="A645" t="str">
            <v>15-05-010</v>
          </cell>
          <cell r="H645">
            <v>76363.759999999995</v>
          </cell>
        </row>
        <row r="646">
          <cell r="A646" t="str">
            <v>15-05-010</v>
          </cell>
          <cell r="H646">
            <v>3818.1880000000001</v>
          </cell>
        </row>
        <row r="647">
          <cell r="A647" t="str">
            <v/>
          </cell>
          <cell r="H647" t="str">
            <v/>
          </cell>
        </row>
        <row r="648">
          <cell r="A648" t="str">
            <v>15-05-020</v>
          </cell>
          <cell r="H648">
            <v>8048.74</v>
          </cell>
        </row>
        <row r="649">
          <cell r="A649" t="str">
            <v>15-05-020</v>
          </cell>
          <cell r="H649">
            <v>0</v>
          </cell>
        </row>
        <row r="650">
          <cell r="A650" t="str">
            <v>15-05-020</v>
          </cell>
          <cell r="H650">
            <v>30.545504000000001</v>
          </cell>
        </row>
        <row r="651">
          <cell r="A651" t="str">
            <v>15-05-020</v>
          </cell>
          <cell r="H651">
            <v>7636.3760000000002</v>
          </cell>
        </row>
        <row r="652">
          <cell r="A652" t="str">
            <v>15-05-020</v>
          </cell>
          <cell r="H652">
            <v>381.81880000000001</v>
          </cell>
        </row>
        <row r="653">
          <cell r="A653" t="str">
            <v/>
          </cell>
          <cell r="H653" t="str">
            <v/>
          </cell>
        </row>
        <row r="654">
          <cell r="A654"/>
          <cell r="H654" t="str">
            <v/>
          </cell>
        </row>
        <row r="655">
          <cell r="A655" t="str">
            <v>50-05-010</v>
          </cell>
          <cell r="H655">
            <v>0</v>
          </cell>
        </row>
        <row r="656">
          <cell r="A656" t="str">
            <v>50-05-010</v>
          </cell>
          <cell r="H656">
            <v>0</v>
          </cell>
        </row>
        <row r="657">
          <cell r="A657" t="str">
            <v>50-05-010</v>
          </cell>
          <cell r="H657">
            <v>0</v>
          </cell>
        </row>
        <row r="658">
          <cell r="A658" t="str">
            <v/>
          </cell>
          <cell r="H658" t="str">
            <v/>
          </cell>
        </row>
        <row r="659">
          <cell r="A659"/>
          <cell r="H659" t="str">
            <v/>
          </cell>
        </row>
        <row r="660">
          <cell r="A660" t="str">
            <v>60-05-010</v>
          </cell>
          <cell r="H660" t="e">
            <v>#N/A</v>
          </cell>
        </row>
        <row r="661">
          <cell r="A661" t="str">
            <v>60-05-010</v>
          </cell>
          <cell r="H661" t="e">
            <v>#N/A</v>
          </cell>
        </row>
        <row r="662">
          <cell r="A662" t="str">
            <v/>
          </cell>
          <cell r="H662" t="str">
            <v/>
          </cell>
        </row>
        <row r="663">
          <cell r="A663" t="str">
            <v/>
          </cell>
        </row>
      </sheetData>
      <sheetData sheetId="10">
        <row r="1">
          <cell r="B1" t="str">
            <v>SUB-ANALISIS DE PRECIOS UNITARIOS - MEJORAMIENTO LOCATIVO DE VIVIENDAS - 9 MUNICIPIOS NORTE DE ANTIOQUIA</v>
          </cell>
        </row>
      </sheetData>
      <sheetData sheetId="11">
        <row r="1">
          <cell r="H1">
            <v>20</v>
          </cell>
        </row>
      </sheetData>
      <sheetData sheetId="12"/>
      <sheetData sheetId="13"/>
      <sheetData sheetId="14"/>
      <sheetData sheetId="15">
        <row r="1">
          <cell r="B1">
            <v>0</v>
          </cell>
          <cell r="C1">
            <v>1</v>
          </cell>
          <cell r="D1">
            <v>2</v>
          </cell>
          <cell r="E1">
            <v>3</v>
          </cell>
          <cell r="F1">
            <v>4</v>
          </cell>
          <cell r="G1">
            <v>5</v>
          </cell>
          <cell r="H1">
            <v>6</v>
          </cell>
          <cell r="I1">
            <v>7</v>
          </cell>
          <cell r="J1">
            <v>8</v>
          </cell>
          <cell r="K1">
            <v>9</v>
          </cell>
          <cell r="L1">
            <v>10</v>
          </cell>
          <cell r="M1">
            <v>11</v>
          </cell>
          <cell r="N1">
            <v>12</v>
          </cell>
          <cell r="O1">
            <v>13</v>
          </cell>
          <cell r="P1">
            <v>14</v>
          </cell>
          <cell r="Q1">
            <v>15</v>
          </cell>
          <cell r="R1">
            <v>16</v>
          </cell>
          <cell r="S1">
            <v>17</v>
          </cell>
          <cell r="T1">
            <v>18</v>
          </cell>
          <cell r="U1">
            <v>19</v>
          </cell>
          <cell r="V1">
            <v>20</v>
          </cell>
          <cell r="W1">
            <v>21</v>
          </cell>
          <cell r="X1">
            <v>22</v>
          </cell>
          <cell r="Y1">
            <v>23</v>
          </cell>
          <cell r="Z1">
            <v>24</v>
          </cell>
          <cell r="AA1">
            <v>25</v>
          </cell>
          <cell r="AB1">
            <v>26</v>
          </cell>
          <cell r="AC1">
            <v>27</v>
          </cell>
          <cell r="AD1">
            <v>28</v>
          </cell>
          <cell r="AE1">
            <v>29</v>
          </cell>
          <cell r="AF1">
            <v>30</v>
          </cell>
          <cell r="AG1">
            <v>31</v>
          </cell>
          <cell r="AH1">
            <v>32</v>
          </cell>
          <cell r="AI1">
            <v>33</v>
          </cell>
          <cell r="AJ1">
            <v>34</v>
          </cell>
          <cell r="AK1">
            <v>35</v>
          </cell>
          <cell r="AL1">
            <v>36</v>
          </cell>
          <cell r="AM1">
            <v>37</v>
          </cell>
          <cell r="AN1">
            <v>38</v>
          </cell>
          <cell r="AO1">
            <v>39</v>
          </cell>
          <cell r="AP1">
            <v>40</v>
          </cell>
          <cell r="AQ1">
            <v>41</v>
          </cell>
          <cell r="AR1">
            <v>42</v>
          </cell>
          <cell r="AS1">
            <v>43</v>
          </cell>
          <cell r="AT1">
            <v>44</v>
          </cell>
          <cell r="AU1">
            <v>45</v>
          </cell>
          <cell r="AV1">
            <v>46</v>
          </cell>
          <cell r="AW1">
            <v>47</v>
          </cell>
          <cell r="AX1">
            <v>48</v>
          </cell>
        </row>
        <row r="3">
          <cell r="A3" t="str">
            <v>01-05-010</v>
          </cell>
          <cell r="B3">
            <v>5.57</v>
          </cell>
          <cell r="C3">
            <v>0</v>
          </cell>
          <cell r="D3">
            <v>0</v>
          </cell>
          <cell r="E3">
            <v>0</v>
          </cell>
          <cell r="F3">
            <v>0</v>
          </cell>
          <cell r="G3">
            <v>0</v>
          </cell>
          <cell r="H3">
            <v>0</v>
          </cell>
          <cell r="I3">
            <v>0</v>
          </cell>
          <cell r="J3">
            <v>0</v>
          </cell>
          <cell r="K3">
            <v>0</v>
          </cell>
          <cell r="L3">
            <v>0</v>
          </cell>
          <cell r="M3">
            <v>0</v>
          </cell>
          <cell r="N3">
            <v>0</v>
          </cell>
          <cell r="O3">
            <v>0</v>
          </cell>
          <cell r="P3">
            <v>0</v>
          </cell>
          <cell r="Q3">
            <v>0</v>
          </cell>
          <cell r="R3">
            <v>0</v>
          </cell>
          <cell r="S3">
            <v>0</v>
          </cell>
          <cell r="T3">
            <v>0</v>
          </cell>
          <cell r="U3">
            <v>0</v>
          </cell>
          <cell r="V3">
            <v>0</v>
          </cell>
          <cell r="W3">
            <v>0</v>
          </cell>
          <cell r="X3">
            <v>0</v>
          </cell>
          <cell r="Y3">
            <v>0</v>
          </cell>
          <cell r="Z3">
            <v>0</v>
          </cell>
          <cell r="AA3">
            <v>0</v>
          </cell>
          <cell r="AB3">
            <v>0</v>
          </cell>
          <cell r="AC3">
            <v>0</v>
          </cell>
          <cell r="AD3">
            <v>0</v>
          </cell>
          <cell r="AE3">
            <v>0</v>
          </cell>
          <cell r="AF3">
            <v>0</v>
          </cell>
          <cell r="AG3">
            <v>0</v>
          </cell>
          <cell r="AH3">
            <v>0</v>
          </cell>
          <cell r="AI3">
            <v>0</v>
          </cell>
          <cell r="AJ3">
            <v>0</v>
          </cell>
          <cell r="AK3">
            <v>0</v>
          </cell>
          <cell r="AL3">
            <v>0</v>
          </cell>
          <cell r="AM3">
            <v>0</v>
          </cell>
          <cell r="AN3">
            <v>0</v>
          </cell>
          <cell r="AO3">
            <v>0</v>
          </cell>
          <cell r="AP3">
            <v>0</v>
          </cell>
          <cell r="AQ3">
            <v>0</v>
          </cell>
          <cell r="AR3">
            <v>0</v>
          </cell>
          <cell r="AS3">
            <v>0</v>
          </cell>
          <cell r="AT3">
            <v>0</v>
          </cell>
          <cell r="AU3">
            <v>0</v>
          </cell>
          <cell r="AV3">
            <v>0</v>
          </cell>
          <cell r="AW3">
            <v>0</v>
          </cell>
          <cell r="AX3">
            <v>0</v>
          </cell>
        </row>
        <row r="4">
          <cell r="A4" t="str">
            <v>01-10-010</v>
          </cell>
          <cell r="B4">
            <v>0</v>
          </cell>
          <cell r="C4">
            <v>0</v>
          </cell>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0.22</v>
          </cell>
          <cell r="U4">
            <v>0</v>
          </cell>
          <cell r="V4">
            <v>0</v>
          </cell>
          <cell r="W4">
            <v>0</v>
          </cell>
          <cell r="X4">
            <v>0</v>
          </cell>
          <cell r="Y4">
            <v>0</v>
          </cell>
          <cell r="Z4">
            <v>0</v>
          </cell>
          <cell r="AA4">
            <v>0</v>
          </cell>
          <cell r="AB4">
            <v>1</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4.84</v>
          </cell>
          <cell r="AX4">
            <v>0</v>
          </cell>
        </row>
        <row r="5">
          <cell r="A5" t="str">
            <v>01-10-020</v>
          </cell>
          <cell r="B5">
            <v>0</v>
          </cell>
          <cell r="C5">
            <v>3.48</v>
          </cell>
          <cell r="D5">
            <v>4.1500000000000004</v>
          </cell>
          <cell r="E5">
            <v>2.98</v>
          </cell>
          <cell r="F5">
            <v>2.4300000000000002</v>
          </cell>
          <cell r="G5">
            <v>3.37</v>
          </cell>
          <cell r="H5">
            <v>6.04</v>
          </cell>
          <cell r="I5">
            <v>5.24</v>
          </cell>
          <cell r="J5">
            <v>7.03</v>
          </cell>
          <cell r="K5">
            <v>2.4300000000000002</v>
          </cell>
          <cell r="L5">
            <v>2.92</v>
          </cell>
          <cell r="M5">
            <v>3.42</v>
          </cell>
          <cell r="N5">
            <v>2.8600000000000003</v>
          </cell>
          <cell r="O5">
            <v>1.85</v>
          </cell>
          <cell r="P5">
            <v>3.16</v>
          </cell>
          <cell r="Q5">
            <v>2.54</v>
          </cell>
          <cell r="R5">
            <v>2.1</v>
          </cell>
          <cell r="S5">
            <v>2.12</v>
          </cell>
          <cell r="T5">
            <v>2.1800000000000002</v>
          </cell>
          <cell r="U5">
            <v>3.0700000000000003</v>
          </cell>
          <cell r="V5">
            <v>3.06</v>
          </cell>
          <cell r="W5">
            <v>4.3</v>
          </cell>
          <cell r="X5">
            <v>3.5100000000000002</v>
          </cell>
          <cell r="Y5">
            <v>2.95</v>
          </cell>
          <cell r="Z5">
            <v>2.94</v>
          </cell>
          <cell r="AA5">
            <v>2.02</v>
          </cell>
          <cell r="AB5">
            <v>2.75</v>
          </cell>
          <cell r="AC5">
            <v>2.87</v>
          </cell>
          <cell r="AD5">
            <v>3.18</v>
          </cell>
          <cell r="AE5">
            <v>2.3199999999999998</v>
          </cell>
          <cell r="AF5">
            <v>3.12</v>
          </cell>
          <cell r="AG5">
            <v>4.0599999999999996</v>
          </cell>
          <cell r="AH5">
            <v>3.06</v>
          </cell>
          <cell r="AI5">
            <v>3.36</v>
          </cell>
          <cell r="AJ5">
            <v>3.08</v>
          </cell>
          <cell r="AK5">
            <v>2.17</v>
          </cell>
          <cell r="AL5">
            <v>5.13</v>
          </cell>
          <cell r="AM5">
            <v>3.03</v>
          </cell>
          <cell r="AN5">
            <v>2.86</v>
          </cell>
          <cell r="AO5">
            <v>2.75</v>
          </cell>
          <cell r="AP5">
            <v>3.1100000000000003</v>
          </cell>
          <cell r="AQ5">
            <v>3.16</v>
          </cell>
          <cell r="AR5">
            <v>2.72</v>
          </cell>
          <cell r="AS5">
            <v>2.64</v>
          </cell>
          <cell r="AT5">
            <v>2.58</v>
          </cell>
          <cell r="AU5">
            <v>2.62</v>
          </cell>
          <cell r="AV5">
            <v>2.62</v>
          </cell>
          <cell r="AW5">
            <v>3.3200000000000003</v>
          </cell>
          <cell r="AX5">
            <v>0</v>
          </cell>
        </row>
        <row r="6">
          <cell r="A6" t="str">
            <v>01-10-030</v>
          </cell>
          <cell r="B6">
            <v>0</v>
          </cell>
          <cell r="C6">
            <v>0</v>
          </cell>
          <cell r="D6">
            <v>0</v>
          </cell>
          <cell r="E6">
            <v>0</v>
          </cell>
          <cell r="F6">
            <v>0</v>
          </cell>
          <cell r="G6">
            <v>0</v>
          </cell>
          <cell r="H6">
            <v>0</v>
          </cell>
          <cell r="I6">
            <v>0</v>
          </cell>
          <cell r="J6">
            <v>0</v>
          </cell>
          <cell r="K6">
            <v>0</v>
          </cell>
          <cell r="L6">
            <v>0</v>
          </cell>
          <cell r="M6">
            <v>0</v>
          </cell>
          <cell r="N6">
            <v>0</v>
          </cell>
          <cell r="O6">
            <v>0</v>
          </cell>
          <cell r="P6">
            <v>0</v>
          </cell>
          <cell r="Q6">
            <v>0</v>
          </cell>
          <cell r="R6">
            <v>2</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row>
        <row r="7">
          <cell r="A7" t="str">
            <v>01-10-040</v>
          </cell>
          <cell r="B7">
            <v>0</v>
          </cell>
          <cell r="C7">
            <v>2</v>
          </cell>
          <cell r="D7">
            <v>2</v>
          </cell>
          <cell r="E7">
            <v>3</v>
          </cell>
          <cell r="F7">
            <v>2</v>
          </cell>
          <cell r="G7">
            <v>2</v>
          </cell>
          <cell r="H7">
            <v>2</v>
          </cell>
          <cell r="I7">
            <v>2</v>
          </cell>
          <cell r="J7">
            <v>2</v>
          </cell>
          <cell r="K7">
            <v>2</v>
          </cell>
          <cell r="L7">
            <v>2</v>
          </cell>
          <cell r="M7">
            <v>2</v>
          </cell>
          <cell r="N7">
            <v>2</v>
          </cell>
          <cell r="O7">
            <v>2</v>
          </cell>
          <cell r="P7">
            <v>2</v>
          </cell>
          <cell r="Q7">
            <v>2</v>
          </cell>
          <cell r="R7">
            <v>0</v>
          </cell>
          <cell r="S7">
            <v>2</v>
          </cell>
          <cell r="T7">
            <v>2</v>
          </cell>
          <cell r="U7">
            <v>2</v>
          </cell>
          <cell r="V7">
            <v>2</v>
          </cell>
          <cell r="W7">
            <v>2</v>
          </cell>
          <cell r="X7">
            <v>2</v>
          </cell>
          <cell r="Y7">
            <v>2</v>
          </cell>
          <cell r="Z7">
            <v>2</v>
          </cell>
          <cell r="AA7">
            <v>2</v>
          </cell>
          <cell r="AB7">
            <v>2</v>
          </cell>
          <cell r="AC7">
            <v>2</v>
          </cell>
          <cell r="AD7">
            <v>1</v>
          </cell>
          <cell r="AE7">
            <v>1</v>
          </cell>
          <cell r="AF7">
            <v>1</v>
          </cell>
          <cell r="AG7">
            <v>1</v>
          </cell>
          <cell r="AH7">
            <v>2</v>
          </cell>
          <cell r="AI7">
            <v>1</v>
          </cell>
          <cell r="AJ7">
            <v>1</v>
          </cell>
          <cell r="AK7">
            <v>1</v>
          </cell>
          <cell r="AL7">
            <v>2</v>
          </cell>
          <cell r="AM7">
            <v>2</v>
          </cell>
          <cell r="AN7">
            <v>2</v>
          </cell>
          <cell r="AO7">
            <v>2</v>
          </cell>
          <cell r="AP7">
            <v>2</v>
          </cell>
          <cell r="AQ7">
            <v>2</v>
          </cell>
          <cell r="AR7">
            <v>2</v>
          </cell>
          <cell r="AS7">
            <v>2</v>
          </cell>
          <cell r="AT7">
            <v>2</v>
          </cell>
          <cell r="AU7">
            <v>2</v>
          </cell>
          <cell r="AV7">
            <v>2</v>
          </cell>
          <cell r="AW7">
            <v>2</v>
          </cell>
          <cell r="AX7">
            <v>0</v>
          </cell>
        </row>
        <row r="8">
          <cell r="A8" t="str">
            <v>01-10-050</v>
          </cell>
          <cell r="B8">
            <v>0</v>
          </cell>
          <cell r="C8">
            <v>0</v>
          </cell>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row>
        <row r="9">
          <cell r="A9" t="str">
            <v>01-10-060</v>
          </cell>
          <cell r="B9">
            <v>0</v>
          </cell>
          <cell r="C9">
            <v>0</v>
          </cell>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row>
        <row r="10">
          <cell r="A10" t="str">
            <v>01-10-070</v>
          </cell>
          <cell r="B10">
            <v>0</v>
          </cell>
          <cell r="C10">
            <v>0</v>
          </cell>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row>
        <row r="11">
          <cell r="A11" t="str">
            <v>01-10-080</v>
          </cell>
          <cell r="B11">
            <v>0</v>
          </cell>
          <cell r="C11">
            <v>0</v>
          </cell>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row>
        <row r="12">
          <cell r="A12" t="str">
            <v>01-10-090</v>
          </cell>
          <cell r="B12">
            <v>0</v>
          </cell>
          <cell r="C12">
            <v>15.06</v>
          </cell>
          <cell r="D12">
            <v>17.68</v>
          </cell>
          <cell r="E12">
            <v>0</v>
          </cell>
          <cell r="F12">
            <v>12.84</v>
          </cell>
          <cell r="G12">
            <v>15.04</v>
          </cell>
          <cell r="H12">
            <v>21.64</v>
          </cell>
          <cell r="I12">
            <v>19.04</v>
          </cell>
          <cell r="J12">
            <v>22.6</v>
          </cell>
          <cell r="K12">
            <v>12.61</v>
          </cell>
          <cell r="L12">
            <v>13.280000000000001</v>
          </cell>
          <cell r="M12">
            <v>14.82</v>
          </cell>
          <cell r="N12">
            <v>13.68</v>
          </cell>
          <cell r="O12">
            <v>10.199999999999999</v>
          </cell>
          <cell r="P12">
            <v>15.439999999999998</v>
          </cell>
          <cell r="Q12">
            <v>12.84</v>
          </cell>
          <cell r="R12">
            <v>11.3</v>
          </cell>
          <cell r="S12">
            <v>11.520000000000001</v>
          </cell>
          <cell r="T12">
            <v>11.780000000000001</v>
          </cell>
          <cell r="U12">
            <v>13.5</v>
          </cell>
          <cell r="V12">
            <v>13.719999999999999</v>
          </cell>
          <cell r="W12">
            <v>15.78</v>
          </cell>
          <cell r="X12">
            <v>15.610000000000001</v>
          </cell>
          <cell r="Y12">
            <v>13.280000000000001</v>
          </cell>
          <cell r="Z12">
            <v>14.41</v>
          </cell>
          <cell r="AA12">
            <v>11.079999999999998</v>
          </cell>
          <cell r="AB12">
            <v>12.969999999999999</v>
          </cell>
          <cell r="AC12">
            <v>14.37</v>
          </cell>
          <cell r="AD12">
            <v>14.17</v>
          </cell>
          <cell r="AE12">
            <v>14.08</v>
          </cell>
          <cell r="AF12">
            <v>14.96</v>
          </cell>
          <cell r="AG12">
            <v>17.16</v>
          </cell>
          <cell r="AH12">
            <v>14.41</v>
          </cell>
          <cell r="AI12">
            <v>16.5</v>
          </cell>
          <cell r="AJ12">
            <v>15.4</v>
          </cell>
          <cell r="AK12">
            <v>11.22</v>
          </cell>
          <cell r="AL12">
            <v>25.08</v>
          </cell>
          <cell r="AM12">
            <v>14.72</v>
          </cell>
          <cell r="AN12">
            <v>14.3</v>
          </cell>
          <cell r="AO12">
            <v>14.42</v>
          </cell>
          <cell r="AP12">
            <v>14.16</v>
          </cell>
          <cell r="AQ12">
            <v>13.68</v>
          </cell>
          <cell r="AR12">
            <v>13.459999999999999</v>
          </cell>
          <cell r="AS12">
            <v>12.4</v>
          </cell>
          <cell r="AT12">
            <v>12.55</v>
          </cell>
          <cell r="AU12">
            <v>11.16</v>
          </cell>
          <cell r="AV12">
            <v>14.3</v>
          </cell>
          <cell r="AW12">
            <v>14.16</v>
          </cell>
          <cell r="AX12">
            <v>0</v>
          </cell>
        </row>
        <row r="13">
          <cell r="A13" t="str">
            <v>03-01-020</v>
          </cell>
          <cell r="B13">
            <v>1.52</v>
          </cell>
          <cell r="C13">
            <v>0</v>
          </cell>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row>
        <row r="14">
          <cell r="A14" t="str">
            <v>03-02-010</v>
          </cell>
          <cell r="B14">
            <v>1.98</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row>
        <row r="15">
          <cell r="A15" t="str">
            <v>04-10-060</v>
          </cell>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row>
        <row r="16">
          <cell r="A16" t="str">
            <v>04-25-010</v>
          </cell>
          <cell r="B16">
            <v>12.620000000000001</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row>
        <row r="17">
          <cell r="A17" t="str">
            <v>04-50-010</v>
          </cell>
          <cell r="B17">
            <v>42.2</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row>
        <row r="18">
          <cell r="A18" t="str">
            <v>05-05-010</v>
          </cell>
          <cell r="B18">
            <v>25.42</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row>
        <row r="19">
          <cell r="A19" t="str">
            <v>05-10-010</v>
          </cell>
          <cell r="B19">
            <v>15.830000000000002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0.5</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row>
        <row r="20">
          <cell r="A20" t="str">
            <v>07-05-010</v>
          </cell>
          <cell r="B20">
            <v>0.5</v>
          </cell>
          <cell r="C20">
            <v>0.5</v>
          </cell>
          <cell r="D20">
            <v>0.5</v>
          </cell>
          <cell r="E20">
            <v>0</v>
          </cell>
          <cell r="F20">
            <v>0.5</v>
          </cell>
          <cell r="G20">
            <v>0.5</v>
          </cell>
          <cell r="H20">
            <v>0</v>
          </cell>
          <cell r="I20">
            <v>0</v>
          </cell>
          <cell r="J20">
            <v>0.5</v>
          </cell>
          <cell r="K20">
            <v>0.5</v>
          </cell>
          <cell r="L20">
            <v>0.5</v>
          </cell>
          <cell r="M20">
            <v>9.9600000000000009</v>
          </cell>
          <cell r="N20">
            <v>0.5</v>
          </cell>
          <cell r="O20">
            <v>0.5</v>
          </cell>
          <cell r="P20">
            <v>0.5</v>
          </cell>
          <cell r="Q20">
            <v>0.5</v>
          </cell>
          <cell r="R20">
            <v>0.5</v>
          </cell>
          <cell r="S20">
            <v>0.5</v>
          </cell>
          <cell r="T20">
            <v>0.5</v>
          </cell>
          <cell r="U20">
            <v>0.5</v>
          </cell>
          <cell r="V20">
            <v>0.5</v>
          </cell>
          <cell r="W20">
            <v>0.5</v>
          </cell>
          <cell r="X20">
            <v>0.5</v>
          </cell>
          <cell r="Y20">
            <v>0.5</v>
          </cell>
          <cell r="Z20">
            <v>0</v>
          </cell>
          <cell r="AA20">
            <v>0.5</v>
          </cell>
          <cell r="AB20">
            <v>0.5</v>
          </cell>
          <cell r="AC20">
            <v>0.5</v>
          </cell>
          <cell r="AD20">
            <v>0</v>
          </cell>
          <cell r="AE20">
            <v>0</v>
          </cell>
          <cell r="AF20">
            <v>0</v>
          </cell>
          <cell r="AG20">
            <v>0</v>
          </cell>
          <cell r="AH20">
            <v>0</v>
          </cell>
          <cell r="AI20">
            <v>0</v>
          </cell>
          <cell r="AJ20">
            <v>0</v>
          </cell>
          <cell r="AK20">
            <v>0</v>
          </cell>
          <cell r="AL20">
            <v>0</v>
          </cell>
          <cell r="AM20">
            <v>0</v>
          </cell>
          <cell r="AN20">
            <v>0</v>
          </cell>
          <cell r="AO20">
            <v>0</v>
          </cell>
          <cell r="AP20">
            <v>0.5</v>
          </cell>
          <cell r="AQ20">
            <v>0.5</v>
          </cell>
          <cell r="AR20">
            <v>0.5</v>
          </cell>
          <cell r="AS20">
            <v>0.5</v>
          </cell>
          <cell r="AT20">
            <v>0.5</v>
          </cell>
          <cell r="AU20">
            <v>0.5</v>
          </cell>
          <cell r="AV20">
            <v>0.5</v>
          </cell>
          <cell r="AW20">
            <v>0.5</v>
          </cell>
          <cell r="AX20">
            <v>0</v>
          </cell>
        </row>
        <row r="21">
          <cell r="A21" t="str">
            <v>07-10-010</v>
          </cell>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row>
        <row r="22">
          <cell r="A22" t="str">
            <v>07-15-010</v>
          </cell>
          <cell r="B22">
            <v>0</v>
          </cell>
          <cell r="C22">
            <v>0</v>
          </cell>
          <cell r="D22">
            <v>3.05</v>
          </cell>
          <cell r="E22">
            <v>0</v>
          </cell>
          <cell r="F22">
            <v>0</v>
          </cell>
          <cell r="G22">
            <v>0</v>
          </cell>
          <cell r="H22">
            <v>0</v>
          </cell>
          <cell r="I22">
            <v>0</v>
          </cell>
          <cell r="J22">
            <v>0</v>
          </cell>
          <cell r="K22">
            <v>0</v>
          </cell>
          <cell r="L22">
            <v>0</v>
          </cell>
          <cell r="M22">
            <v>0.5</v>
          </cell>
          <cell r="N22">
            <v>0</v>
          </cell>
          <cell r="O22">
            <v>0</v>
          </cell>
          <cell r="P22">
            <v>6.07</v>
          </cell>
          <cell r="Q22">
            <v>0.66</v>
          </cell>
          <cell r="R22">
            <v>0</v>
          </cell>
          <cell r="S22">
            <v>6.3800000000000008</v>
          </cell>
          <cell r="T22">
            <v>0</v>
          </cell>
          <cell r="U22">
            <v>0</v>
          </cell>
          <cell r="V22">
            <v>1.76</v>
          </cell>
          <cell r="W22">
            <v>0</v>
          </cell>
          <cell r="X22">
            <v>0</v>
          </cell>
          <cell r="Y22">
            <v>0</v>
          </cell>
          <cell r="Z22">
            <v>0</v>
          </cell>
          <cell r="AA22">
            <v>0</v>
          </cell>
          <cell r="AB22">
            <v>1.54</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0.88</v>
          </cell>
          <cell r="AR22">
            <v>0.88</v>
          </cell>
          <cell r="AS22">
            <v>0</v>
          </cell>
          <cell r="AT22">
            <v>0</v>
          </cell>
          <cell r="AU22">
            <v>0</v>
          </cell>
          <cell r="AV22">
            <v>0</v>
          </cell>
          <cell r="AW22">
            <v>0</v>
          </cell>
          <cell r="AX22">
            <v>0</v>
          </cell>
        </row>
        <row r="23">
          <cell r="A23" t="str">
            <v>07-15-020</v>
          </cell>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row>
        <row r="24">
          <cell r="A24" t="str">
            <v>07-20-010</v>
          </cell>
          <cell r="B24">
            <v>7.77</v>
          </cell>
          <cell r="C24">
            <v>0</v>
          </cell>
          <cell r="D24">
            <v>0</v>
          </cell>
          <cell r="E24">
            <v>0</v>
          </cell>
          <cell r="F24">
            <v>0</v>
          </cell>
          <cell r="G24">
            <v>0</v>
          </cell>
          <cell r="H24">
            <v>0</v>
          </cell>
          <cell r="I24">
            <v>0</v>
          </cell>
          <cell r="J24">
            <v>0</v>
          </cell>
          <cell r="K24">
            <v>0</v>
          </cell>
          <cell r="L24">
            <v>6.6</v>
          </cell>
          <cell r="M24">
            <v>7.42</v>
          </cell>
          <cell r="N24">
            <v>0</v>
          </cell>
          <cell r="O24">
            <v>0</v>
          </cell>
          <cell r="P24">
            <v>0</v>
          </cell>
          <cell r="Q24">
            <v>0</v>
          </cell>
          <cell r="R24">
            <v>0</v>
          </cell>
          <cell r="S24">
            <v>0</v>
          </cell>
          <cell r="T24">
            <v>8.24</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row>
        <row r="25">
          <cell r="A25" t="str">
            <v>07-20-020</v>
          </cell>
          <cell r="B25">
            <v>8.89</v>
          </cell>
          <cell r="C25">
            <v>0</v>
          </cell>
          <cell r="D25">
            <v>0</v>
          </cell>
          <cell r="E25">
            <v>0</v>
          </cell>
          <cell r="F25">
            <v>0</v>
          </cell>
          <cell r="G25">
            <v>0</v>
          </cell>
          <cell r="H25">
            <v>0</v>
          </cell>
          <cell r="I25">
            <v>0</v>
          </cell>
          <cell r="J25">
            <v>0</v>
          </cell>
          <cell r="K25">
            <v>0</v>
          </cell>
          <cell r="L25">
            <v>6.6</v>
          </cell>
          <cell r="M25">
            <v>7.42</v>
          </cell>
          <cell r="N25">
            <v>0</v>
          </cell>
          <cell r="O25">
            <v>0</v>
          </cell>
          <cell r="P25">
            <v>0</v>
          </cell>
          <cell r="Q25">
            <v>0</v>
          </cell>
          <cell r="R25">
            <v>0</v>
          </cell>
          <cell r="S25">
            <v>0</v>
          </cell>
          <cell r="T25">
            <v>8.24</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row>
        <row r="26">
          <cell r="A26" t="str">
            <v>08-15-010</v>
          </cell>
          <cell r="B26">
            <v>3.7800000000000002</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row>
        <row r="27">
          <cell r="A27" t="str">
            <v>08-15-020</v>
          </cell>
          <cell r="B27">
            <v>5.54</v>
          </cell>
          <cell r="C27">
            <v>15.06</v>
          </cell>
          <cell r="D27">
            <v>17.68</v>
          </cell>
          <cell r="E27">
            <v>0</v>
          </cell>
          <cell r="F27">
            <v>12.84</v>
          </cell>
          <cell r="G27">
            <v>15.04</v>
          </cell>
          <cell r="H27">
            <v>21.64</v>
          </cell>
          <cell r="I27">
            <v>19.04</v>
          </cell>
          <cell r="J27">
            <v>22.6</v>
          </cell>
          <cell r="K27">
            <v>0</v>
          </cell>
          <cell r="L27">
            <v>13.280000000000001</v>
          </cell>
          <cell r="M27">
            <v>14.82</v>
          </cell>
          <cell r="N27">
            <v>13.68</v>
          </cell>
          <cell r="O27">
            <v>10.199999999999999</v>
          </cell>
          <cell r="P27">
            <v>15.439999999999998</v>
          </cell>
          <cell r="Q27">
            <v>12.84</v>
          </cell>
          <cell r="R27">
            <v>11.3</v>
          </cell>
          <cell r="S27">
            <v>11.520000000000001</v>
          </cell>
          <cell r="T27">
            <v>11.780000000000001</v>
          </cell>
          <cell r="U27">
            <v>13.5</v>
          </cell>
          <cell r="V27">
            <v>13.719999999999999</v>
          </cell>
          <cell r="W27">
            <v>15.78</v>
          </cell>
          <cell r="X27">
            <v>15.610000000000001</v>
          </cell>
          <cell r="Y27">
            <v>13.280000000000001</v>
          </cell>
          <cell r="Z27">
            <v>14.41</v>
          </cell>
          <cell r="AA27">
            <v>11.079999999999998</v>
          </cell>
          <cell r="AB27">
            <v>12.969999999999999</v>
          </cell>
          <cell r="AC27">
            <v>14.37</v>
          </cell>
          <cell r="AD27">
            <v>14.17</v>
          </cell>
          <cell r="AE27">
            <v>14.08</v>
          </cell>
          <cell r="AF27">
            <v>14.96</v>
          </cell>
          <cell r="AG27">
            <v>17.16</v>
          </cell>
          <cell r="AH27">
            <v>14.41</v>
          </cell>
          <cell r="AI27">
            <v>16.5</v>
          </cell>
          <cell r="AJ27">
            <v>15.4</v>
          </cell>
          <cell r="AK27">
            <v>11.22</v>
          </cell>
          <cell r="AL27">
            <v>25.08</v>
          </cell>
          <cell r="AM27">
            <v>14.72</v>
          </cell>
          <cell r="AN27">
            <v>14.3</v>
          </cell>
          <cell r="AO27">
            <v>14.42</v>
          </cell>
          <cell r="AP27">
            <v>14.16</v>
          </cell>
          <cell r="AQ27">
            <v>13.68</v>
          </cell>
          <cell r="AR27">
            <v>13.459999999999999</v>
          </cell>
          <cell r="AS27">
            <v>12.4</v>
          </cell>
          <cell r="AT27">
            <v>12.55</v>
          </cell>
          <cell r="AU27">
            <v>11.16</v>
          </cell>
          <cell r="AV27">
            <v>12.620000000000001</v>
          </cell>
          <cell r="AW27">
            <v>14.16</v>
          </cell>
          <cell r="AX27">
            <v>0</v>
          </cell>
        </row>
        <row r="28">
          <cell r="A28" t="str">
            <v>08-15-030</v>
          </cell>
          <cell r="B28">
            <v>0</v>
          </cell>
          <cell r="C28">
            <v>8.8000000000000007</v>
          </cell>
          <cell r="D28">
            <v>8.8000000000000007</v>
          </cell>
          <cell r="E28">
            <v>6.6000000000000005</v>
          </cell>
          <cell r="F28">
            <v>8.8000000000000007</v>
          </cell>
          <cell r="G28">
            <v>8.8000000000000007</v>
          </cell>
          <cell r="H28">
            <v>8.8000000000000007</v>
          </cell>
          <cell r="I28">
            <v>8.8000000000000007</v>
          </cell>
          <cell r="J28">
            <v>8.8000000000000007</v>
          </cell>
          <cell r="K28">
            <v>8.8000000000000007</v>
          </cell>
          <cell r="L28">
            <v>8.8000000000000007</v>
          </cell>
          <cell r="M28">
            <v>8.8000000000000007</v>
          </cell>
          <cell r="N28">
            <v>8.8000000000000007</v>
          </cell>
          <cell r="O28">
            <v>8.8000000000000007</v>
          </cell>
          <cell r="P28">
            <v>8.8000000000000007</v>
          </cell>
          <cell r="Q28">
            <v>8.8000000000000007</v>
          </cell>
          <cell r="R28">
            <v>8.8000000000000007</v>
          </cell>
          <cell r="S28">
            <v>8.8000000000000007</v>
          </cell>
          <cell r="T28">
            <v>8.8000000000000007</v>
          </cell>
          <cell r="U28">
            <v>8.8000000000000007</v>
          </cell>
          <cell r="V28">
            <v>8.8000000000000007</v>
          </cell>
          <cell r="W28">
            <v>8.8000000000000007</v>
          </cell>
          <cell r="X28">
            <v>8.8000000000000007</v>
          </cell>
          <cell r="Y28">
            <v>8.8000000000000007</v>
          </cell>
          <cell r="Z28">
            <v>8.8000000000000007</v>
          </cell>
          <cell r="AA28">
            <v>6.6000000000000005</v>
          </cell>
          <cell r="AB28">
            <v>8.8000000000000007</v>
          </cell>
          <cell r="AC28">
            <v>8.8000000000000007</v>
          </cell>
          <cell r="AD28">
            <v>19.2</v>
          </cell>
          <cell r="AE28">
            <v>19.2</v>
          </cell>
          <cell r="AF28">
            <v>19.2</v>
          </cell>
          <cell r="AG28">
            <v>19.2</v>
          </cell>
          <cell r="AH28">
            <v>19.2</v>
          </cell>
          <cell r="AI28">
            <v>19.2</v>
          </cell>
          <cell r="AJ28">
            <v>19.2</v>
          </cell>
          <cell r="AK28">
            <v>19.2</v>
          </cell>
          <cell r="AL28">
            <v>19.2</v>
          </cell>
          <cell r="AM28">
            <v>8.1999999999999993</v>
          </cell>
          <cell r="AN28">
            <v>8.1999999999999993</v>
          </cell>
          <cell r="AO28">
            <v>3</v>
          </cell>
          <cell r="AP28">
            <v>6.6000000000000005</v>
          </cell>
          <cell r="AQ28">
            <v>4.4000000000000004</v>
          </cell>
          <cell r="AR28">
            <v>4.4000000000000004</v>
          </cell>
          <cell r="AS28">
            <v>4.4000000000000004</v>
          </cell>
          <cell r="AT28">
            <v>4.4000000000000004</v>
          </cell>
          <cell r="AU28">
            <v>4.4000000000000004</v>
          </cell>
          <cell r="AV28">
            <v>11</v>
          </cell>
          <cell r="AW28">
            <v>13.200000000000001</v>
          </cell>
          <cell r="AX28">
            <v>0</v>
          </cell>
        </row>
        <row r="29">
          <cell r="A29" t="str">
            <v>09-10-010</v>
          </cell>
          <cell r="B29">
            <v>0</v>
          </cell>
          <cell r="C29">
            <v>1.4400000000000002</v>
          </cell>
          <cell r="D29">
            <v>1.6800000000000002</v>
          </cell>
          <cell r="E29">
            <v>0</v>
          </cell>
          <cell r="F29">
            <v>1.2400000000000002</v>
          </cell>
          <cell r="G29">
            <v>1.44</v>
          </cell>
          <cell r="H29">
            <v>2.04</v>
          </cell>
          <cell r="I29">
            <v>1.7999999999999998</v>
          </cell>
          <cell r="J29">
            <v>2.12</v>
          </cell>
          <cell r="K29">
            <v>1.22</v>
          </cell>
          <cell r="L29">
            <v>1.3000000000000003</v>
          </cell>
          <cell r="M29">
            <v>1.4300000000000002</v>
          </cell>
          <cell r="N29">
            <v>1.32</v>
          </cell>
          <cell r="O29">
            <v>1</v>
          </cell>
          <cell r="P29">
            <v>1.4600000000000002</v>
          </cell>
          <cell r="Q29">
            <v>1.2400000000000002</v>
          </cell>
          <cell r="R29">
            <v>1.1000000000000001</v>
          </cell>
          <cell r="S29">
            <v>1.1200000000000001</v>
          </cell>
          <cell r="T29">
            <v>11.780000000000001</v>
          </cell>
          <cell r="U29">
            <v>1.2999999999999998</v>
          </cell>
          <cell r="V29">
            <v>1.3199999999999998</v>
          </cell>
          <cell r="W29">
            <v>1.5000000000000002</v>
          </cell>
          <cell r="X29">
            <v>1.49</v>
          </cell>
          <cell r="Y29">
            <v>1.2800000000000002</v>
          </cell>
          <cell r="Z29">
            <v>1.3699999999999999</v>
          </cell>
          <cell r="AA29">
            <v>1.08</v>
          </cell>
          <cell r="AB29">
            <v>1.2600000000000002</v>
          </cell>
          <cell r="AC29">
            <v>2.6</v>
          </cell>
          <cell r="AD29">
            <v>1.4500000000000002</v>
          </cell>
          <cell r="AE29">
            <v>1.36</v>
          </cell>
          <cell r="AF29">
            <v>1.4400000000000002</v>
          </cell>
          <cell r="AG29">
            <v>1.6400000000000001</v>
          </cell>
          <cell r="AH29">
            <v>1.3900000000000001</v>
          </cell>
          <cell r="AI29">
            <v>1.58</v>
          </cell>
          <cell r="AJ29">
            <v>1.48</v>
          </cell>
          <cell r="AK29">
            <v>1.1000000000000001</v>
          </cell>
          <cell r="AL29">
            <v>2.36</v>
          </cell>
          <cell r="AM29">
            <v>1.4200000000000002</v>
          </cell>
          <cell r="AN29">
            <v>1.3800000000000001</v>
          </cell>
          <cell r="AO29">
            <v>1.3800000000000001</v>
          </cell>
          <cell r="AP29">
            <v>1.36</v>
          </cell>
          <cell r="AQ29">
            <v>1.32</v>
          </cell>
          <cell r="AR29">
            <v>1.32</v>
          </cell>
          <cell r="AS29">
            <v>1.2000000000000002</v>
          </cell>
          <cell r="AT29">
            <v>1.21</v>
          </cell>
          <cell r="AU29">
            <v>1.08</v>
          </cell>
          <cell r="AV29">
            <v>1.2200000000000002</v>
          </cell>
          <cell r="AW29">
            <v>1.36</v>
          </cell>
          <cell r="AX29">
            <v>0</v>
          </cell>
        </row>
        <row r="30">
          <cell r="A30" t="str">
            <v>09-10-050</v>
          </cell>
          <cell r="B30">
            <v>3.36</v>
          </cell>
          <cell r="C30">
            <v>4</v>
          </cell>
          <cell r="D30">
            <v>4</v>
          </cell>
          <cell r="E30">
            <v>0</v>
          </cell>
          <cell r="F30">
            <v>4</v>
          </cell>
          <cell r="G30">
            <v>4</v>
          </cell>
          <cell r="H30">
            <v>4</v>
          </cell>
          <cell r="I30">
            <v>4</v>
          </cell>
          <cell r="J30">
            <v>4</v>
          </cell>
          <cell r="K30">
            <v>4</v>
          </cell>
          <cell r="L30">
            <v>4</v>
          </cell>
          <cell r="M30">
            <v>4</v>
          </cell>
          <cell r="N30">
            <v>4</v>
          </cell>
          <cell r="O30">
            <v>4</v>
          </cell>
          <cell r="P30">
            <v>4</v>
          </cell>
          <cell r="Q30">
            <v>4</v>
          </cell>
          <cell r="R30">
            <v>4</v>
          </cell>
          <cell r="S30">
            <v>4</v>
          </cell>
          <cell r="T30">
            <v>4</v>
          </cell>
          <cell r="U30">
            <v>4</v>
          </cell>
          <cell r="V30">
            <v>4</v>
          </cell>
          <cell r="W30">
            <v>4</v>
          </cell>
          <cell r="X30">
            <v>4</v>
          </cell>
          <cell r="Y30">
            <v>4</v>
          </cell>
          <cell r="Z30">
            <v>4</v>
          </cell>
          <cell r="AA30">
            <v>4</v>
          </cell>
          <cell r="AB30">
            <v>4</v>
          </cell>
          <cell r="AC30">
            <v>4</v>
          </cell>
          <cell r="AD30">
            <v>0</v>
          </cell>
          <cell r="AE30">
            <v>0</v>
          </cell>
          <cell r="AF30">
            <v>0</v>
          </cell>
          <cell r="AG30">
            <v>0</v>
          </cell>
          <cell r="AH30">
            <v>0</v>
          </cell>
          <cell r="AI30">
            <v>0</v>
          </cell>
          <cell r="AJ30">
            <v>0</v>
          </cell>
          <cell r="AK30">
            <v>0</v>
          </cell>
          <cell r="AL30">
            <v>0</v>
          </cell>
          <cell r="AM30">
            <v>0</v>
          </cell>
          <cell r="AN30">
            <v>0</v>
          </cell>
          <cell r="AO30">
            <v>0</v>
          </cell>
          <cell r="AP30">
            <v>4</v>
          </cell>
          <cell r="AQ30">
            <v>4</v>
          </cell>
          <cell r="AR30">
            <v>4</v>
          </cell>
          <cell r="AS30">
            <v>4</v>
          </cell>
          <cell r="AT30">
            <v>4</v>
          </cell>
          <cell r="AU30">
            <v>4</v>
          </cell>
          <cell r="AV30">
            <v>4</v>
          </cell>
          <cell r="AW30">
            <v>4</v>
          </cell>
          <cell r="AX30">
            <v>0</v>
          </cell>
        </row>
        <row r="31">
          <cell r="A31" t="str">
            <v>09-15-020</v>
          </cell>
          <cell r="B31">
            <v>7</v>
          </cell>
          <cell r="C31">
            <v>13.599999999999998</v>
          </cell>
          <cell r="D31">
            <v>16</v>
          </cell>
          <cell r="E31">
            <v>12.4</v>
          </cell>
          <cell r="F31">
            <v>11.400000000000002</v>
          </cell>
          <cell r="G31">
            <v>13.6</v>
          </cell>
          <cell r="H31">
            <v>19.599999999999998</v>
          </cell>
          <cell r="I31">
            <v>17.239999999999998</v>
          </cell>
          <cell r="J31">
            <v>20.440000000000001</v>
          </cell>
          <cell r="K31">
            <v>11.4</v>
          </cell>
          <cell r="L31">
            <v>12</v>
          </cell>
          <cell r="M31">
            <v>13.200000000000001</v>
          </cell>
          <cell r="N31">
            <v>12.36</v>
          </cell>
          <cell r="O31">
            <v>9.1999999999999993</v>
          </cell>
          <cell r="P31">
            <v>13.84</v>
          </cell>
          <cell r="Q31">
            <v>11.6</v>
          </cell>
          <cell r="R31">
            <v>10.200000000000001</v>
          </cell>
          <cell r="S31">
            <v>10.4</v>
          </cell>
          <cell r="T31">
            <v>10.84</v>
          </cell>
          <cell r="U31">
            <v>12.2</v>
          </cell>
          <cell r="V31">
            <v>12.399999999999999</v>
          </cell>
          <cell r="W31">
            <v>14.280000000000001</v>
          </cell>
          <cell r="X31">
            <v>14.120000000000001</v>
          </cell>
          <cell r="Y31">
            <v>12</v>
          </cell>
          <cell r="Z31">
            <v>13.04</v>
          </cell>
          <cell r="AA31">
            <v>10</v>
          </cell>
          <cell r="AB31">
            <v>11.719999999999999</v>
          </cell>
          <cell r="AC31">
            <v>13</v>
          </cell>
          <cell r="AD31">
            <v>12.24</v>
          </cell>
          <cell r="AE31">
            <v>12.16</v>
          </cell>
          <cell r="AF31">
            <v>12.92</v>
          </cell>
          <cell r="AG31">
            <v>14.82</v>
          </cell>
          <cell r="AH31">
            <v>12.45</v>
          </cell>
          <cell r="AI31">
            <v>14.25</v>
          </cell>
          <cell r="AJ31">
            <v>13.3</v>
          </cell>
          <cell r="AK31">
            <v>9.69</v>
          </cell>
          <cell r="AL31">
            <v>21.66</v>
          </cell>
          <cell r="AM31">
            <v>13.38</v>
          </cell>
          <cell r="AN31">
            <v>13</v>
          </cell>
          <cell r="AO31">
            <v>12.96</v>
          </cell>
          <cell r="AP31">
            <v>12.799999999999999</v>
          </cell>
          <cell r="AQ31">
            <v>12.360000000000001</v>
          </cell>
          <cell r="AR31">
            <v>12.399999999999999</v>
          </cell>
          <cell r="AS31">
            <v>11.2</v>
          </cell>
          <cell r="AT31">
            <v>11.74</v>
          </cell>
          <cell r="AU31">
            <v>10.48</v>
          </cell>
          <cell r="AV31">
            <v>11.4</v>
          </cell>
          <cell r="AW31">
            <v>12.8</v>
          </cell>
          <cell r="AX31">
            <v>0</v>
          </cell>
        </row>
        <row r="32">
          <cell r="A32" t="str">
            <v>09-15-040</v>
          </cell>
          <cell r="B32">
            <v>0</v>
          </cell>
          <cell r="C32">
            <v>6.9999999999999991</v>
          </cell>
          <cell r="D32">
            <v>8</v>
          </cell>
          <cell r="E32">
            <v>0</v>
          </cell>
          <cell r="F32">
            <v>5.7000000000000011</v>
          </cell>
          <cell r="G32">
            <v>14.44</v>
          </cell>
          <cell r="H32">
            <v>9.7999999999999989</v>
          </cell>
          <cell r="I32">
            <v>8.6199999999999992</v>
          </cell>
          <cell r="J32">
            <v>10.220000000000001</v>
          </cell>
          <cell r="K32">
            <v>5.7</v>
          </cell>
          <cell r="L32">
            <v>6</v>
          </cell>
          <cell r="M32">
            <v>6.6000000000000005</v>
          </cell>
          <cell r="N32">
            <v>6.18</v>
          </cell>
          <cell r="O32">
            <v>4.5999999999999996</v>
          </cell>
          <cell r="P32">
            <v>6.92</v>
          </cell>
          <cell r="Q32">
            <v>5.8</v>
          </cell>
          <cell r="R32">
            <v>5.1000000000000005</v>
          </cell>
          <cell r="S32">
            <v>5.2</v>
          </cell>
          <cell r="T32">
            <v>5.42</v>
          </cell>
          <cell r="U32">
            <v>6.1</v>
          </cell>
          <cell r="V32">
            <v>6.1999999999999993</v>
          </cell>
          <cell r="W32">
            <v>7.1400000000000006</v>
          </cell>
          <cell r="X32">
            <v>7.0600000000000005</v>
          </cell>
          <cell r="Y32">
            <v>6</v>
          </cell>
          <cell r="Z32">
            <v>6.52</v>
          </cell>
          <cell r="AA32">
            <v>5</v>
          </cell>
          <cell r="AB32">
            <v>5.8599999999999994</v>
          </cell>
          <cell r="AC32">
            <v>6.5</v>
          </cell>
          <cell r="AD32">
            <v>6.44</v>
          </cell>
          <cell r="AE32">
            <v>6.4</v>
          </cell>
          <cell r="AF32">
            <v>0.68</v>
          </cell>
          <cell r="AG32">
            <v>7.8</v>
          </cell>
          <cell r="AH32">
            <v>6.55</v>
          </cell>
          <cell r="AI32">
            <v>7.5</v>
          </cell>
          <cell r="AJ32">
            <v>7</v>
          </cell>
          <cell r="AK32">
            <v>5.0999999999999996</v>
          </cell>
          <cell r="AL32">
            <v>11.4</v>
          </cell>
          <cell r="AM32">
            <v>6.69</v>
          </cell>
          <cell r="AN32">
            <v>6.5</v>
          </cell>
          <cell r="AO32">
            <v>6.48</v>
          </cell>
          <cell r="AP32">
            <v>6.3999999999999995</v>
          </cell>
          <cell r="AQ32">
            <v>6.1800000000000006</v>
          </cell>
          <cell r="AR32">
            <v>6.1999999999999993</v>
          </cell>
          <cell r="AS32">
            <v>5.6</v>
          </cell>
          <cell r="AT32">
            <v>5.87</v>
          </cell>
          <cell r="AU32">
            <v>5.24</v>
          </cell>
          <cell r="AV32">
            <v>5.7</v>
          </cell>
          <cell r="AW32">
            <v>6.4</v>
          </cell>
          <cell r="AX32">
            <v>0</v>
          </cell>
        </row>
        <row r="33">
          <cell r="A33" t="str">
            <v>09-20-010</v>
          </cell>
          <cell r="B33">
            <v>5.54</v>
          </cell>
          <cell r="C33">
            <v>3.48</v>
          </cell>
          <cell r="D33">
            <v>4.1500000000000004</v>
          </cell>
          <cell r="E33">
            <v>2.98</v>
          </cell>
          <cell r="F33">
            <v>2.4300000000000002</v>
          </cell>
          <cell r="G33">
            <v>3.37</v>
          </cell>
          <cell r="H33">
            <v>6.04</v>
          </cell>
          <cell r="I33">
            <v>5.24</v>
          </cell>
          <cell r="J33">
            <v>7.03</v>
          </cell>
          <cell r="K33">
            <v>2.4300000000000002</v>
          </cell>
          <cell r="L33">
            <v>2.92</v>
          </cell>
          <cell r="M33">
            <v>3.42</v>
          </cell>
          <cell r="N33">
            <v>2.8600000000000003</v>
          </cell>
          <cell r="O33">
            <v>1.85</v>
          </cell>
          <cell r="P33">
            <v>3.16</v>
          </cell>
          <cell r="Q33">
            <v>2.54</v>
          </cell>
          <cell r="R33">
            <v>2.1</v>
          </cell>
          <cell r="S33">
            <v>2.12</v>
          </cell>
          <cell r="T33">
            <v>2.1800000000000002</v>
          </cell>
          <cell r="U33">
            <v>3.0700000000000003</v>
          </cell>
          <cell r="V33">
            <v>3.06</v>
          </cell>
          <cell r="W33">
            <v>4.3</v>
          </cell>
          <cell r="X33">
            <v>3.5100000000000002</v>
          </cell>
          <cell r="Y33">
            <v>2.95</v>
          </cell>
          <cell r="Z33">
            <v>2.94</v>
          </cell>
          <cell r="AA33">
            <v>2.02</v>
          </cell>
          <cell r="AB33">
            <v>2.75</v>
          </cell>
          <cell r="AC33">
            <v>2.87</v>
          </cell>
          <cell r="AD33">
            <v>3.18</v>
          </cell>
          <cell r="AE33">
            <v>2.3199999999999998</v>
          </cell>
          <cell r="AF33">
            <v>3.12</v>
          </cell>
          <cell r="AG33">
            <v>4.0599999999999996</v>
          </cell>
          <cell r="AH33">
            <v>3.06</v>
          </cell>
          <cell r="AI33">
            <v>3.36</v>
          </cell>
          <cell r="AJ33">
            <v>3.08</v>
          </cell>
          <cell r="AK33">
            <v>2.17</v>
          </cell>
          <cell r="AL33">
            <v>5.13</v>
          </cell>
          <cell r="AM33">
            <v>3.03</v>
          </cell>
          <cell r="AN33">
            <v>2.86</v>
          </cell>
          <cell r="AO33">
            <v>2.75</v>
          </cell>
          <cell r="AP33">
            <v>3.1100000000000003</v>
          </cell>
          <cell r="AQ33">
            <v>3.16</v>
          </cell>
          <cell r="AR33">
            <v>2.72</v>
          </cell>
          <cell r="AS33">
            <v>2.64</v>
          </cell>
          <cell r="AT33">
            <v>2.58</v>
          </cell>
          <cell r="AU33">
            <v>2.62</v>
          </cell>
          <cell r="AV33">
            <v>2.62</v>
          </cell>
          <cell r="AW33">
            <v>3.3200000000000003</v>
          </cell>
          <cell r="AX33">
            <v>0</v>
          </cell>
        </row>
        <row r="34">
          <cell r="A34" t="str">
            <v>09-20-020</v>
          </cell>
          <cell r="B34">
            <v>0</v>
          </cell>
          <cell r="C34">
            <v>3.48</v>
          </cell>
          <cell r="D34">
            <v>4.1500000000000004</v>
          </cell>
          <cell r="E34">
            <v>2.98</v>
          </cell>
          <cell r="F34">
            <v>2.4300000000000002</v>
          </cell>
          <cell r="G34">
            <v>3.37</v>
          </cell>
          <cell r="H34">
            <v>6.04</v>
          </cell>
          <cell r="I34">
            <v>5.24</v>
          </cell>
          <cell r="J34">
            <v>7.03</v>
          </cell>
          <cell r="K34">
            <v>2.4300000000000002</v>
          </cell>
          <cell r="L34">
            <v>2.92</v>
          </cell>
          <cell r="M34">
            <v>3.42</v>
          </cell>
          <cell r="N34">
            <v>2.8600000000000003</v>
          </cell>
          <cell r="O34">
            <v>1.85</v>
          </cell>
          <cell r="P34">
            <v>3.16</v>
          </cell>
          <cell r="Q34">
            <v>2.54</v>
          </cell>
          <cell r="R34">
            <v>2.1</v>
          </cell>
          <cell r="S34">
            <v>2.12</v>
          </cell>
          <cell r="T34">
            <v>2.1800000000000002</v>
          </cell>
          <cell r="U34">
            <v>3.0700000000000003</v>
          </cell>
          <cell r="V34">
            <v>3.06</v>
          </cell>
          <cell r="W34">
            <v>4.3</v>
          </cell>
          <cell r="X34">
            <v>3.5100000000000002</v>
          </cell>
          <cell r="Y34">
            <v>2.95</v>
          </cell>
          <cell r="Z34">
            <v>2.94</v>
          </cell>
          <cell r="AA34">
            <v>2.02</v>
          </cell>
          <cell r="AB34">
            <v>2.75</v>
          </cell>
          <cell r="AC34">
            <v>2.87</v>
          </cell>
          <cell r="AD34">
            <v>3.18</v>
          </cell>
          <cell r="AE34">
            <v>2.3199999999999998</v>
          </cell>
          <cell r="AF34">
            <v>3.24</v>
          </cell>
          <cell r="AG34">
            <v>4.0599999999999996</v>
          </cell>
          <cell r="AH34">
            <v>3.06</v>
          </cell>
          <cell r="AI34">
            <v>3.36</v>
          </cell>
          <cell r="AJ34">
            <v>3.08</v>
          </cell>
          <cell r="AK34">
            <v>2.17</v>
          </cell>
          <cell r="AL34">
            <v>5.13</v>
          </cell>
          <cell r="AM34">
            <v>3.03</v>
          </cell>
          <cell r="AN34">
            <v>2.86</v>
          </cell>
          <cell r="AO34">
            <v>2.75</v>
          </cell>
          <cell r="AP34">
            <v>3.1100000000000003</v>
          </cell>
          <cell r="AQ34">
            <v>3.16</v>
          </cell>
          <cell r="AR34">
            <v>2.72</v>
          </cell>
          <cell r="AS34">
            <v>2.64</v>
          </cell>
          <cell r="AT34">
            <v>2.58</v>
          </cell>
          <cell r="AU34">
            <v>2.62</v>
          </cell>
          <cell r="AV34">
            <v>2.62</v>
          </cell>
          <cell r="AW34">
            <v>3.3200000000000003</v>
          </cell>
          <cell r="AX34">
            <v>0</v>
          </cell>
        </row>
        <row r="35">
          <cell r="A35" t="str">
            <v>10-10-020</v>
          </cell>
          <cell r="B35">
            <v>0</v>
          </cell>
          <cell r="C35">
            <v>1.1000000000000001</v>
          </cell>
          <cell r="D35">
            <v>1.1000000000000001</v>
          </cell>
          <cell r="E35">
            <v>1.1000000000000001</v>
          </cell>
          <cell r="F35">
            <v>1.1000000000000001</v>
          </cell>
          <cell r="G35">
            <v>1.1000000000000001</v>
          </cell>
          <cell r="H35">
            <v>1.1000000000000001</v>
          </cell>
          <cell r="I35">
            <v>1.1000000000000001</v>
          </cell>
          <cell r="J35">
            <v>1.1000000000000001</v>
          </cell>
          <cell r="K35">
            <v>1.1000000000000001</v>
          </cell>
          <cell r="L35">
            <v>1.1000000000000001</v>
          </cell>
          <cell r="M35">
            <v>1.1000000000000001</v>
          </cell>
          <cell r="N35">
            <v>1.1000000000000001</v>
          </cell>
          <cell r="O35">
            <v>1.1000000000000001</v>
          </cell>
          <cell r="P35">
            <v>1.1000000000000001</v>
          </cell>
          <cell r="Q35">
            <v>1.1000000000000001</v>
          </cell>
          <cell r="R35">
            <v>1.1000000000000001</v>
          </cell>
          <cell r="S35">
            <v>1.1000000000000001</v>
          </cell>
          <cell r="T35">
            <v>1.1000000000000001</v>
          </cell>
          <cell r="U35">
            <v>1.1000000000000001</v>
          </cell>
          <cell r="V35">
            <v>1.1000000000000001</v>
          </cell>
          <cell r="W35">
            <v>1.1000000000000001</v>
          </cell>
          <cell r="X35">
            <v>1.1000000000000001</v>
          </cell>
          <cell r="Y35">
            <v>1.1000000000000001</v>
          </cell>
          <cell r="Z35">
            <v>1.1000000000000001</v>
          </cell>
          <cell r="AA35">
            <v>1.1000000000000001</v>
          </cell>
          <cell r="AB35">
            <v>1.1000000000000001</v>
          </cell>
          <cell r="AC35">
            <v>1.1000000000000001</v>
          </cell>
          <cell r="AD35">
            <v>1.47</v>
          </cell>
          <cell r="AE35">
            <v>1.1000000000000001</v>
          </cell>
          <cell r="AF35">
            <v>1.1000000000000001</v>
          </cell>
          <cell r="AG35">
            <v>1.1000000000000001</v>
          </cell>
          <cell r="AH35">
            <v>1.1000000000000001</v>
          </cell>
          <cell r="AI35">
            <v>1.1000000000000001</v>
          </cell>
          <cell r="AJ35">
            <v>1.1000000000000001</v>
          </cell>
          <cell r="AK35">
            <v>1.1000000000000001</v>
          </cell>
          <cell r="AL35">
            <v>1.1000000000000001</v>
          </cell>
          <cell r="AM35">
            <v>1.1000000000000001</v>
          </cell>
          <cell r="AN35">
            <v>1.1000000000000001</v>
          </cell>
          <cell r="AO35">
            <v>1.1000000000000001</v>
          </cell>
          <cell r="AP35">
            <v>1.1000000000000001</v>
          </cell>
          <cell r="AQ35">
            <v>1.1000000000000001</v>
          </cell>
          <cell r="AR35">
            <v>1.1000000000000001</v>
          </cell>
          <cell r="AS35">
            <v>1.1000000000000001</v>
          </cell>
          <cell r="AT35">
            <v>1.1000000000000001</v>
          </cell>
          <cell r="AU35">
            <v>1</v>
          </cell>
          <cell r="AV35">
            <v>1.1000000000000001</v>
          </cell>
          <cell r="AW35">
            <v>1.1000000000000001</v>
          </cell>
          <cell r="AX35">
            <v>0</v>
          </cell>
        </row>
        <row r="36">
          <cell r="A36" t="str">
            <v>10-15-030</v>
          </cell>
          <cell r="B36">
            <v>0</v>
          </cell>
          <cell r="C36">
            <v>1</v>
          </cell>
          <cell r="D36">
            <v>1</v>
          </cell>
          <cell r="E36">
            <v>1</v>
          </cell>
          <cell r="F36">
            <v>1</v>
          </cell>
          <cell r="G36">
            <v>1</v>
          </cell>
          <cell r="H36">
            <v>1</v>
          </cell>
          <cell r="I36">
            <v>1</v>
          </cell>
          <cell r="J36">
            <v>1</v>
          </cell>
          <cell r="K36">
            <v>1</v>
          </cell>
          <cell r="L36">
            <v>1</v>
          </cell>
          <cell r="M36">
            <v>1</v>
          </cell>
          <cell r="N36">
            <v>1</v>
          </cell>
          <cell r="O36">
            <v>1</v>
          </cell>
          <cell r="P36">
            <v>1</v>
          </cell>
          <cell r="Q36">
            <v>1</v>
          </cell>
          <cell r="R36">
            <v>1</v>
          </cell>
          <cell r="S36">
            <v>1</v>
          </cell>
          <cell r="T36">
            <v>1</v>
          </cell>
          <cell r="U36">
            <v>1</v>
          </cell>
          <cell r="V36">
            <v>1</v>
          </cell>
          <cell r="W36">
            <v>1</v>
          </cell>
          <cell r="X36">
            <v>1</v>
          </cell>
          <cell r="Y36">
            <v>1</v>
          </cell>
          <cell r="Z36">
            <v>1</v>
          </cell>
          <cell r="AA36">
            <v>1</v>
          </cell>
          <cell r="AB36">
            <v>1</v>
          </cell>
          <cell r="AC36">
            <v>1</v>
          </cell>
          <cell r="AD36">
            <v>1</v>
          </cell>
          <cell r="AE36">
            <v>1</v>
          </cell>
          <cell r="AF36">
            <v>1</v>
          </cell>
          <cell r="AG36">
            <v>1</v>
          </cell>
          <cell r="AH36">
            <v>1</v>
          </cell>
          <cell r="AI36">
            <v>1</v>
          </cell>
          <cell r="AJ36">
            <v>1</v>
          </cell>
          <cell r="AK36">
            <v>1</v>
          </cell>
          <cell r="AL36">
            <v>1</v>
          </cell>
          <cell r="AM36">
            <v>1</v>
          </cell>
          <cell r="AN36">
            <v>1</v>
          </cell>
          <cell r="AO36">
            <v>1</v>
          </cell>
          <cell r="AP36">
            <v>1</v>
          </cell>
          <cell r="AQ36">
            <v>1</v>
          </cell>
          <cell r="AR36">
            <v>1</v>
          </cell>
          <cell r="AS36">
            <v>1</v>
          </cell>
          <cell r="AT36">
            <v>1</v>
          </cell>
          <cell r="AU36">
            <v>1</v>
          </cell>
          <cell r="AV36">
            <v>1</v>
          </cell>
          <cell r="AW36">
            <v>1</v>
          </cell>
          <cell r="AX36">
            <v>0</v>
          </cell>
        </row>
        <row r="37">
          <cell r="A37" t="str">
            <v>10-90-010</v>
          </cell>
          <cell r="B37">
            <v>1</v>
          </cell>
          <cell r="C37">
            <v>1</v>
          </cell>
          <cell r="D37">
            <v>1</v>
          </cell>
          <cell r="E37">
            <v>1</v>
          </cell>
          <cell r="F37">
            <v>1</v>
          </cell>
          <cell r="G37">
            <v>1</v>
          </cell>
          <cell r="H37">
            <v>1</v>
          </cell>
          <cell r="I37">
            <v>1</v>
          </cell>
          <cell r="J37">
            <v>1</v>
          </cell>
          <cell r="K37">
            <v>1</v>
          </cell>
          <cell r="L37">
            <v>1</v>
          </cell>
          <cell r="M37">
            <v>1</v>
          </cell>
          <cell r="N37">
            <v>1</v>
          </cell>
          <cell r="O37">
            <v>1</v>
          </cell>
          <cell r="P37">
            <v>1</v>
          </cell>
          <cell r="Q37">
            <v>1</v>
          </cell>
          <cell r="R37">
            <v>1</v>
          </cell>
          <cell r="S37">
            <v>1</v>
          </cell>
          <cell r="T37">
            <v>1</v>
          </cell>
          <cell r="U37">
            <v>1</v>
          </cell>
          <cell r="V37">
            <v>1</v>
          </cell>
          <cell r="W37">
            <v>1</v>
          </cell>
          <cell r="X37">
            <v>1</v>
          </cell>
          <cell r="Y37">
            <v>1</v>
          </cell>
          <cell r="Z37">
            <v>1</v>
          </cell>
          <cell r="AA37">
            <v>1</v>
          </cell>
          <cell r="AB37">
            <v>1</v>
          </cell>
          <cell r="AC37">
            <v>1</v>
          </cell>
          <cell r="AD37">
            <v>1</v>
          </cell>
          <cell r="AE37">
            <v>1</v>
          </cell>
          <cell r="AF37">
            <v>1</v>
          </cell>
          <cell r="AG37">
            <v>1</v>
          </cell>
          <cell r="AH37">
            <v>1</v>
          </cell>
          <cell r="AI37">
            <v>1</v>
          </cell>
          <cell r="AJ37">
            <v>1</v>
          </cell>
          <cell r="AK37">
            <v>1</v>
          </cell>
          <cell r="AL37">
            <v>1</v>
          </cell>
          <cell r="AM37">
            <v>1</v>
          </cell>
          <cell r="AN37">
            <v>1</v>
          </cell>
          <cell r="AO37">
            <v>1</v>
          </cell>
          <cell r="AP37">
            <v>1</v>
          </cell>
          <cell r="AQ37">
            <v>1</v>
          </cell>
          <cell r="AR37">
            <v>1</v>
          </cell>
          <cell r="AS37">
            <v>0</v>
          </cell>
          <cell r="AT37">
            <v>1</v>
          </cell>
          <cell r="AU37">
            <v>1</v>
          </cell>
          <cell r="AV37">
            <v>1</v>
          </cell>
          <cell r="AW37">
            <v>1</v>
          </cell>
          <cell r="AX37">
            <v>0</v>
          </cell>
        </row>
        <row r="38">
          <cell r="A38" t="str">
            <v>10-90-020</v>
          </cell>
          <cell r="B38">
            <v>0</v>
          </cell>
          <cell r="C38">
            <v>0</v>
          </cell>
          <cell r="D38">
            <v>0</v>
          </cell>
          <cell r="E38">
            <v>1</v>
          </cell>
          <cell r="F38">
            <v>0</v>
          </cell>
          <cell r="G38">
            <v>1</v>
          </cell>
          <cell r="H38">
            <v>0</v>
          </cell>
          <cell r="I38">
            <v>1</v>
          </cell>
          <cell r="J38">
            <v>0</v>
          </cell>
          <cell r="K38">
            <v>1</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row>
        <row r="39">
          <cell r="A39" t="str">
            <v>11-05-020</v>
          </cell>
          <cell r="B39">
            <v>0</v>
          </cell>
          <cell r="C39">
            <v>0</v>
          </cell>
          <cell r="D39">
            <v>0</v>
          </cell>
          <cell r="E39">
            <v>1</v>
          </cell>
          <cell r="F39">
            <v>0</v>
          </cell>
          <cell r="G39">
            <v>1</v>
          </cell>
          <cell r="H39">
            <v>0</v>
          </cell>
          <cell r="I39">
            <v>1</v>
          </cell>
          <cell r="J39">
            <v>0</v>
          </cell>
          <cell r="K39">
            <v>1</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row>
        <row r="40">
          <cell r="A40" t="str">
            <v>11-10-010</v>
          </cell>
          <cell r="B40">
            <v>1</v>
          </cell>
          <cell r="C40">
            <v>0</v>
          </cell>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row>
        <row r="41">
          <cell r="A41" t="str">
            <v>11-15-010</v>
          </cell>
          <cell r="B41">
            <v>1</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row>
        <row r="42">
          <cell r="A42" t="str">
            <v>13-05-010</v>
          </cell>
          <cell r="B42">
            <v>1</v>
          </cell>
          <cell r="C42">
            <v>1</v>
          </cell>
          <cell r="D42">
            <v>1</v>
          </cell>
          <cell r="E42">
            <v>1</v>
          </cell>
          <cell r="F42">
            <v>1</v>
          </cell>
          <cell r="G42">
            <v>1</v>
          </cell>
          <cell r="H42">
            <v>1</v>
          </cell>
          <cell r="I42">
            <v>1</v>
          </cell>
          <cell r="J42">
            <v>1</v>
          </cell>
          <cell r="K42">
            <v>1</v>
          </cell>
          <cell r="L42">
            <v>1</v>
          </cell>
          <cell r="M42">
            <v>1</v>
          </cell>
          <cell r="N42">
            <v>1</v>
          </cell>
          <cell r="O42">
            <v>1</v>
          </cell>
          <cell r="P42">
            <v>1</v>
          </cell>
          <cell r="Q42">
            <v>1</v>
          </cell>
          <cell r="R42">
            <v>1</v>
          </cell>
          <cell r="S42">
            <v>1</v>
          </cell>
          <cell r="T42">
            <v>1</v>
          </cell>
          <cell r="U42">
            <v>1</v>
          </cell>
          <cell r="V42">
            <v>1</v>
          </cell>
          <cell r="W42">
            <v>1</v>
          </cell>
          <cell r="X42">
            <v>1</v>
          </cell>
          <cell r="Y42">
            <v>1</v>
          </cell>
          <cell r="Z42">
            <v>1</v>
          </cell>
          <cell r="AA42">
            <v>1</v>
          </cell>
          <cell r="AB42">
            <v>1</v>
          </cell>
          <cell r="AC42">
            <v>1</v>
          </cell>
          <cell r="AD42">
            <v>1</v>
          </cell>
          <cell r="AE42">
            <v>1</v>
          </cell>
          <cell r="AF42">
            <v>1</v>
          </cell>
          <cell r="AG42">
            <v>1</v>
          </cell>
          <cell r="AH42">
            <v>1</v>
          </cell>
          <cell r="AI42">
            <v>1</v>
          </cell>
          <cell r="AJ42">
            <v>1</v>
          </cell>
          <cell r="AK42">
            <v>1</v>
          </cell>
          <cell r="AL42">
            <v>1</v>
          </cell>
          <cell r="AM42">
            <v>1</v>
          </cell>
          <cell r="AN42">
            <v>1</v>
          </cell>
          <cell r="AO42">
            <v>1</v>
          </cell>
          <cell r="AP42">
            <v>1</v>
          </cell>
          <cell r="AQ42">
            <v>1</v>
          </cell>
          <cell r="AR42">
            <v>1</v>
          </cell>
          <cell r="AS42">
            <v>1</v>
          </cell>
          <cell r="AT42">
            <v>1</v>
          </cell>
          <cell r="AU42">
            <v>1</v>
          </cell>
          <cell r="AV42">
            <v>1</v>
          </cell>
          <cell r="AW42">
            <v>1</v>
          </cell>
          <cell r="AX42">
            <v>0</v>
          </cell>
        </row>
        <row r="43">
          <cell r="A43" t="str">
            <v>13-05-020</v>
          </cell>
          <cell r="B43">
            <v>1</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row>
        <row r="44">
          <cell r="A44" t="str">
            <v>13-05-030</v>
          </cell>
          <cell r="B44">
            <v>1</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row>
        <row r="45">
          <cell r="A45" t="str">
            <v>13-10-010</v>
          </cell>
          <cell r="B45">
            <v>1</v>
          </cell>
          <cell r="C45">
            <v>3</v>
          </cell>
          <cell r="D45">
            <v>6</v>
          </cell>
          <cell r="E45">
            <v>6</v>
          </cell>
          <cell r="F45">
            <v>3</v>
          </cell>
          <cell r="G45">
            <v>3</v>
          </cell>
          <cell r="H45">
            <v>3</v>
          </cell>
          <cell r="I45">
            <v>3</v>
          </cell>
          <cell r="J45">
            <v>3</v>
          </cell>
          <cell r="K45">
            <v>3</v>
          </cell>
          <cell r="L45">
            <v>3</v>
          </cell>
          <cell r="M45">
            <v>3</v>
          </cell>
          <cell r="N45">
            <v>3</v>
          </cell>
          <cell r="O45">
            <v>3</v>
          </cell>
          <cell r="P45">
            <v>3</v>
          </cell>
          <cell r="Q45">
            <v>3</v>
          </cell>
          <cell r="R45">
            <v>3</v>
          </cell>
          <cell r="S45">
            <v>3</v>
          </cell>
          <cell r="T45">
            <v>3</v>
          </cell>
          <cell r="U45">
            <v>3</v>
          </cell>
          <cell r="V45">
            <v>3</v>
          </cell>
          <cell r="W45">
            <v>3</v>
          </cell>
          <cell r="X45">
            <v>3</v>
          </cell>
          <cell r="Y45">
            <v>3</v>
          </cell>
          <cell r="Z45">
            <v>3</v>
          </cell>
          <cell r="AA45">
            <v>3</v>
          </cell>
          <cell r="AB45">
            <v>3</v>
          </cell>
          <cell r="AC45">
            <v>3</v>
          </cell>
          <cell r="AD45">
            <v>3</v>
          </cell>
          <cell r="AE45">
            <v>2</v>
          </cell>
          <cell r="AF45">
            <v>3</v>
          </cell>
          <cell r="AG45">
            <v>3</v>
          </cell>
          <cell r="AH45">
            <v>3</v>
          </cell>
          <cell r="AI45">
            <v>3</v>
          </cell>
          <cell r="AJ45">
            <v>3</v>
          </cell>
          <cell r="AK45">
            <v>3</v>
          </cell>
          <cell r="AL45">
            <v>3</v>
          </cell>
          <cell r="AM45">
            <v>3</v>
          </cell>
          <cell r="AN45">
            <v>3</v>
          </cell>
          <cell r="AO45">
            <v>3</v>
          </cell>
          <cell r="AP45">
            <v>3</v>
          </cell>
          <cell r="AQ45">
            <v>3</v>
          </cell>
          <cell r="AR45">
            <v>3</v>
          </cell>
          <cell r="AS45">
            <v>3</v>
          </cell>
          <cell r="AT45">
            <v>3</v>
          </cell>
          <cell r="AU45">
            <v>3</v>
          </cell>
          <cell r="AV45">
            <v>3</v>
          </cell>
          <cell r="AW45">
            <v>3</v>
          </cell>
          <cell r="AX45">
            <v>0</v>
          </cell>
        </row>
        <row r="46">
          <cell r="A46" t="str">
            <v>13-10-020</v>
          </cell>
          <cell r="B46">
            <v>0</v>
          </cell>
          <cell r="C46">
            <v>7.5</v>
          </cell>
          <cell r="D46">
            <v>7.5</v>
          </cell>
          <cell r="E46">
            <v>7.5</v>
          </cell>
          <cell r="F46">
            <v>7.5</v>
          </cell>
          <cell r="G46">
            <v>7.5</v>
          </cell>
          <cell r="H46">
            <v>56.25</v>
          </cell>
          <cell r="I46">
            <v>7.5</v>
          </cell>
          <cell r="J46">
            <v>7.5</v>
          </cell>
          <cell r="K46">
            <v>7.5</v>
          </cell>
          <cell r="L46">
            <v>7.5</v>
          </cell>
          <cell r="M46">
            <v>7.5</v>
          </cell>
          <cell r="N46">
            <v>7.5</v>
          </cell>
          <cell r="O46">
            <v>56.25</v>
          </cell>
          <cell r="P46">
            <v>7.5</v>
          </cell>
          <cell r="Q46">
            <v>7.5</v>
          </cell>
          <cell r="R46">
            <v>7.5</v>
          </cell>
          <cell r="S46">
            <v>7.5</v>
          </cell>
          <cell r="T46">
            <v>7.5</v>
          </cell>
          <cell r="U46">
            <v>7.5</v>
          </cell>
          <cell r="V46">
            <v>7.5</v>
          </cell>
          <cell r="W46">
            <v>7.5</v>
          </cell>
          <cell r="X46">
            <v>7.5</v>
          </cell>
          <cell r="Y46">
            <v>7.5</v>
          </cell>
          <cell r="Z46">
            <v>7.5</v>
          </cell>
          <cell r="AA46">
            <v>7.5</v>
          </cell>
          <cell r="AB46">
            <v>7.5</v>
          </cell>
          <cell r="AC46">
            <v>7.5</v>
          </cell>
          <cell r="AD46">
            <v>7.5</v>
          </cell>
          <cell r="AE46">
            <v>7.5</v>
          </cell>
          <cell r="AF46">
            <v>7.5</v>
          </cell>
          <cell r="AG46">
            <v>7.5</v>
          </cell>
          <cell r="AH46">
            <v>7.5</v>
          </cell>
          <cell r="AI46">
            <v>7.5</v>
          </cell>
          <cell r="AJ46">
            <v>7.5</v>
          </cell>
          <cell r="AK46">
            <v>7.5</v>
          </cell>
          <cell r="AL46">
            <v>7.5</v>
          </cell>
          <cell r="AM46">
            <v>7.5</v>
          </cell>
          <cell r="AN46">
            <v>7.5</v>
          </cell>
          <cell r="AO46">
            <v>7.5</v>
          </cell>
          <cell r="AP46">
            <v>7.5</v>
          </cell>
          <cell r="AQ46">
            <v>7.5</v>
          </cell>
          <cell r="AR46">
            <v>7.5</v>
          </cell>
          <cell r="AS46">
            <v>7.5</v>
          </cell>
          <cell r="AT46">
            <v>7.5</v>
          </cell>
          <cell r="AU46">
            <v>7.5</v>
          </cell>
          <cell r="AV46">
            <v>7.5</v>
          </cell>
          <cell r="AW46">
            <v>7.5</v>
          </cell>
          <cell r="AX46">
            <v>0</v>
          </cell>
        </row>
        <row r="47">
          <cell r="A47" t="str">
            <v>13-15-010</v>
          </cell>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row>
        <row r="48">
          <cell r="A48" t="str">
            <v>14-05-010</v>
          </cell>
          <cell r="B48">
            <v>0</v>
          </cell>
          <cell r="C48">
            <v>6</v>
          </cell>
          <cell r="D48">
            <v>6</v>
          </cell>
          <cell r="E48">
            <v>6</v>
          </cell>
          <cell r="F48">
            <v>6</v>
          </cell>
          <cell r="G48">
            <v>6</v>
          </cell>
          <cell r="H48">
            <v>6</v>
          </cell>
          <cell r="I48">
            <v>6</v>
          </cell>
          <cell r="J48">
            <v>6</v>
          </cell>
          <cell r="K48">
            <v>6</v>
          </cell>
          <cell r="L48">
            <v>6</v>
          </cell>
          <cell r="M48">
            <v>6</v>
          </cell>
          <cell r="N48">
            <v>6</v>
          </cell>
          <cell r="O48">
            <v>6</v>
          </cell>
          <cell r="P48">
            <v>6</v>
          </cell>
          <cell r="Q48">
            <v>6</v>
          </cell>
          <cell r="R48">
            <v>6</v>
          </cell>
          <cell r="S48">
            <v>6</v>
          </cell>
          <cell r="T48">
            <v>6</v>
          </cell>
          <cell r="U48">
            <v>6</v>
          </cell>
          <cell r="V48">
            <v>6</v>
          </cell>
          <cell r="W48">
            <v>6</v>
          </cell>
          <cell r="X48">
            <v>6</v>
          </cell>
          <cell r="Y48">
            <v>6</v>
          </cell>
          <cell r="Z48">
            <v>6</v>
          </cell>
          <cell r="AA48">
            <v>6</v>
          </cell>
          <cell r="AB48">
            <v>6</v>
          </cell>
          <cell r="AC48">
            <v>6</v>
          </cell>
          <cell r="AD48">
            <v>6</v>
          </cell>
          <cell r="AE48">
            <v>6</v>
          </cell>
          <cell r="AF48">
            <v>6</v>
          </cell>
          <cell r="AG48">
            <v>6</v>
          </cell>
          <cell r="AH48">
            <v>6</v>
          </cell>
          <cell r="AI48">
            <v>6</v>
          </cell>
          <cell r="AJ48">
            <v>6</v>
          </cell>
          <cell r="AK48">
            <v>6</v>
          </cell>
          <cell r="AL48">
            <v>6</v>
          </cell>
          <cell r="AM48">
            <v>6</v>
          </cell>
          <cell r="AN48">
            <v>6</v>
          </cell>
          <cell r="AO48">
            <v>6</v>
          </cell>
          <cell r="AP48">
            <v>6</v>
          </cell>
          <cell r="AQ48">
            <v>6</v>
          </cell>
          <cell r="AR48">
            <v>6</v>
          </cell>
          <cell r="AS48">
            <v>6</v>
          </cell>
          <cell r="AT48">
            <v>6</v>
          </cell>
          <cell r="AU48">
            <v>6</v>
          </cell>
          <cell r="AV48">
            <v>6</v>
          </cell>
          <cell r="AW48">
            <v>6</v>
          </cell>
          <cell r="AX48">
            <v>0</v>
          </cell>
        </row>
        <row r="49">
          <cell r="A49" t="str">
            <v>14-05-020</v>
          </cell>
          <cell r="B49">
            <v>0</v>
          </cell>
          <cell r="C49">
            <v>0</v>
          </cell>
          <cell r="D49">
            <v>9</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9</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row>
        <row r="50">
          <cell r="A50" t="str">
            <v>14-10-010</v>
          </cell>
          <cell r="B50">
            <v>0</v>
          </cell>
          <cell r="C50">
            <v>9</v>
          </cell>
          <cell r="D50">
            <v>0</v>
          </cell>
          <cell r="E50">
            <v>9</v>
          </cell>
          <cell r="F50">
            <v>9</v>
          </cell>
          <cell r="G50">
            <v>9</v>
          </cell>
          <cell r="H50">
            <v>9</v>
          </cell>
          <cell r="I50">
            <v>9</v>
          </cell>
          <cell r="J50">
            <v>9</v>
          </cell>
          <cell r="K50">
            <v>9</v>
          </cell>
          <cell r="L50">
            <v>9</v>
          </cell>
          <cell r="M50">
            <v>9</v>
          </cell>
          <cell r="N50">
            <v>9</v>
          </cell>
          <cell r="O50">
            <v>9</v>
          </cell>
          <cell r="P50">
            <v>9</v>
          </cell>
          <cell r="Q50">
            <v>9</v>
          </cell>
          <cell r="R50">
            <v>9</v>
          </cell>
          <cell r="S50">
            <v>9</v>
          </cell>
          <cell r="T50">
            <v>9</v>
          </cell>
          <cell r="U50">
            <v>9</v>
          </cell>
          <cell r="V50">
            <v>9</v>
          </cell>
          <cell r="W50">
            <v>0</v>
          </cell>
          <cell r="X50">
            <v>9</v>
          </cell>
          <cell r="Y50">
            <v>9</v>
          </cell>
          <cell r="Z50">
            <v>9</v>
          </cell>
          <cell r="AA50">
            <v>9</v>
          </cell>
          <cell r="AB50">
            <v>9</v>
          </cell>
          <cell r="AC50">
            <v>9</v>
          </cell>
          <cell r="AD50">
            <v>9</v>
          </cell>
          <cell r="AE50">
            <v>9</v>
          </cell>
          <cell r="AF50">
            <v>9</v>
          </cell>
          <cell r="AG50">
            <v>9</v>
          </cell>
          <cell r="AH50">
            <v>9</v>
          </cell>
          <cell r="AI50">
            <v>9</v>
          </cell>
          <cell r="AJ50">
            <v>9</v>
          </cell>
          <cell r="AK50">
            <v>9</v>
          </cell>
          <cell r="AL50">
            <v>9</v>
          </cell>
          <cell r="AM50">
            <v>9</v>
          </cell>
          <cell r="AN50">
            <v>9</v>
          </cell>
          <cell r="AO50">
            <v>9</v>
          </cell>
          <cell r="AP50">
            <v>9</v>
          </cell>
          <cell r="AQ50">
            <v>9</v>
          </cell>
          <cell r="AR50">
            <v>9</v>
          </cell>
          <cell r="AS50">
            <v>9</v>
          </cell>
          <cell r="AT50">
            <v>9</v>
          </cell>
          <cell r="AU50">
            <v>9</v>
          </cell>
          <cell r="AV50">
            <v>9</v>
          </cell>
          <cell r="AW50">
            <v>9</v>
          </cell>
          <cell r="AX50">
            <v>0</v>
          </cell>
        </row>
        <row r="51">
          <cell r="A51" t="str">
            <v>14-10-020</v>
          </cell>
          <cell r="B51">
            <v>1</v>
          </cell>
          <cell r="C51">
            <v>1</v>
          </cell>
          <cell r="D51">
            <v>1</v>
          </cell>
          <cell r="E51">
            <v>1</v>
          </cell>
          <cell r="F51">
            <v>1</v>
          </cell>
          <cell r="G51">
            <v>1</v>
          </cell>
          <cell r="H51">
            <v>1</v>
          </cell>
          <cell r="I51">
            <v>0</v>
          </cell>
          <cell r="J51">
            <v>1</v>
          </cell>
          <cell r="K51">
            <v>1</v>
          </cell>
          <cell r="L51">
            <v>1</v>
          </cell>
          <cell r="M51">
            <v>1</v>
          </cell>
          <cell r="N51">
            <v>1</v>
          </cell>
          <cell r="O51">
            <v>1</v>
          </cell>
          <cell r="P51">
            <v>1</v>
          </cell>
          <cell r="Q51">
            <v>1</v>
          </cell>
          <cell r="R51">
            <v>1</v>
          </cell>
          <cell r="S51">
            <v>1</v>
          </cell>
          <cell r="T51">
            <v>1</v>
          </cell>
          <cell r="U51">
            <v>1</v>
          </cell>
          <cell r="V51">
            <v>1</v>
          </cell>
          <cell r="W51">
            <v>1</v>
          </cell>
          <cell r="X51">
            <v>1</v>
          </cell>
          <cell r="Y51">
            <v>1</v>
          </cell>
          <cell r="Z51">
            <v>1</v>
          </cell>
          <cell r="AA51">
            <v>1</v>
          </cell>
          <cell r="AB51">
            <v>1</v>
          </cell>
          <cell r="AC51">
            <v>1</v>
          </cell>
          <cell r="AD51">
            <v>0</v>
          </cell>
          <cell r="AE51">
            <v>0</v>
          </cell>
          <cell r="AF51">
            <v>1</v>
          </cell>
          <cell r="AG51">
            <v>0</v>
          </cell>
          <cell r="AH51">
            <v>1</v>
          </cell>
          <cell r="AI51">
            <v>0</v>
          </cell>
          <cell r="AJ51">
            <v>1</v>
          </cell>
          <cell r="AK51">
            <v>1</v>
          </cell>
          <cell r="AL51">
            <v>0</v>
          </cell>
          <cell r="AM51">
            <v>0</v>
          </cell>
          <cell r="AN51">
            <v>0</v>
          </cell>
          <cell r="AO51">
            <v>1</v>
          </cell>
          <cell r="AP51">
            <v>1</v>
          </cell>
          <cell r="AQ51">
            <v>1</v>
          </cell>
          <cell r="AR51">
            <v>0</v>
          </cell>
          <cell r="AS51">
            <v>1</v>
          </cell>
          <cell r="AT51">
            <v>1</v>
          </cell>
          <cell r="AU51">
            <v>1</v>
          </cell>
          <cell r="AV51">
            <v>1</v>
          </cell>
          <cell r="AW51">
            <v>1</v>
          </cell>
          <cell r="AX51">
            <v>0</v>
          </cell>
        </row>
        <row r="52">
          <cell r="A52" t="str">
            <v>14-10-030</v>
          </cell>
          <cell r="B52">
            <v>1</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1</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row>
        <row r="53">
          <cell r="A53" t="str">
            <v>14-10-040</v>
          </cell>
          <cell r="B53">
            <v>1</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row>
        <row r="54">
          <cell r="A54" t="str">
            <v>14-10-065</v>
          </cell>
          <cell r="B54">
            <v>1</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row>
        <row r="55">
          <cell r="A55" t="str">
            <v>14-15-010</v>
          </cell>
          <cell r="B55">
            <v>0</v>
          </cell>
          <cell r="C55">
            <v>2</v>
          </cell>
          <cell r="D55">
            <v>2</v>
          </cell>
          <cell r="E55">
            <v>2</v>
          </cell>
          <cell r="F55">
            <v>3</v>
          </cell>
          <cell r="G55">
            <v>3</v>
          </cell>
          <cell r="H55">
            <v>2</v>
          </cell>
          <cell r="I55">
            <v>3</v>
          </cell>
          <cell r="J55">
            <v>2</v>
          </cell>
          <cell r="K55">
            <v>2</v>
          </cell>
          <cell r="L55">
            <v>2</v>
          </cell>
          <cell r="M55">
            <v>2</v>
          </cell>
          <cell r="N55">
            <v>2</v>
          </cell>
          <cell r="O55">
            <v>2</v>
          </cell>
          <cell r="P55">
            <v>2</v>
          </cell>
          <cell r="Q55">
            <v>2</v>
          </cell>
          <cell r="R55">
            <v>2</v>
          </cell>
          <cell r="S55">
            <v>2</v>
          </cell>
          <cell r="T55">
            <v>2</v>
          </cell>
          <cell r="U55">
            <v>2</v>
          </cell>
          <cell r="V55">
            <v>2</v>
          </cell>
          <cell r="W55">
            <v>2</v>
          </cell>
          <cell r="X55">
            <v>2</v>
          </cell>
          <cell r="Y55">
            <v>2</v>
          </cell>
          <cell r="Z55">
            <v>2</v>
          </cell>
          <cell r="AA55">
            <v>2</v>
          </cell>
          <cell r="AB55">
            <v>2</v>
          </cell>
          <cell r="AC55">
            <v>2</v>
          </cell>
          <cell r="AD55">
            <v>2</v>
          </cell>
          <cell r="AE55">
            <v>2</v>
          </cell>
          <cell r="AF55">
            <v>2</v>
          </cell>
          <cell r="AG55">
            <v>2</v>
          </cell>
          <cell r="AH55">
            <v>2</v>
          </cell>
          <cell r="AI55">
            <v>2</v>
          </cell>
          <cell r="AJ55">
            <v>2</v>
          </cell>
          <cell r="AK55">
            <v>2</v>
          </cell>
          <cell r="AL55">
            <v>2</v>
          </cell>
          <cell r="AM55">
            <v>2</v>
          </cell>
          <cell r="AN55">
            <v>2</v>
          </cell>
          <cell r="AO55">
            <v>2</v>
          </cell>
          <cell r="AP55">
            <v>2</v>
          </cell>
          <cell r="AQ55">
            <v>2</v>
          </cell>
          <cell r="AR55">
            <v>2</v>
          </cell>
          <cell r="AS55">
            <v>2</v>
          </cell>
          <cell r="AT55">
            <v>2</v>
          </cell>
          <cell r="AU55">
            <v>2</v>
          </cell>
          <cell r="AV55">
            <v>2</v>
          </cell>
          <cell r="AW55">
            <v>2</v>
          </cell>
          <cell r="AX55">
            <v>0</v>
          </cell>
        </row>
        <row r="56">
          <cell r="A56" t="str">
            <v>14-15-020</v>
          </cell>
          <cell r="B56">
            <v>1</v>
          </cell>
          <cell r="C56">
            <v>1</v>
          </cell>
          <cell r="D56">
            <v>0</v>
          </cell>
          <cell r="E56">
            <v>1</v>
          </cell>
          <cell r="F56">
            <v>1</v>
          </cell>
          <cell r="G56">
            <v>1</v>
          </cell>
          <cell r="H56">
            <v>1</v>
          </cell>
          <cell r="I56">
            <v>1</v>
          </cell>
          <cell r="J56">
            <v>1</v>
          </cell>
          <cell r="K56">
            <v>1</v>
          </cell>
          <cell r="L56">
            <v>1</v>
          </cell>
          <cell r="M56">
            <v>1</v>
          </cell>
          <cell r="N56">
            <v>1</v>
          </cell>
          <cell r="O56">
            <v>1</v>
          </cell>
          <cell r="P56">
            <v>1</v>
          </cell>
          <cell r="Q56">
            <v>1</v>
          </cell>
          <cell r="R56">
            <v>1</v>
          </cell>
          <cell r="S56">
            <v>1</v>
          </cell>
          <cell r="T56">
            <v>1</v>
          </cell>
          <cell r="U56">
            <v>1</v>
          </cell>
          <cell r="V56">
            <v>1</v>
          </cell>
          <cell r="W56">
            <v>1</v>
          </cell>
          <cell r="X56">
            <v>1</v>
          </cell>
          <cell r="Y56">
            <v>1</v>
          </cell>
          <cell r="Z56">
            <v>1</v>
          </cell>
          <cell r="AA56">
            <v>1</v>
          </cell>
          <cell r="AB56">
            <v>1</v>
          </cell>
          <cell r="AC56">
            <v>1</v>
          </cell>
          <cell r="AD56">
            <v>1</v>
          </cell>
          <cell r="AE56">
            <v>1</v>
          </cell>
          <cell r="AF56">
            <v>1</v>
          </cell>
          <cell r="AG56">
            <v>1</v>
          </cell>
          <cell r="AH56">
            <v>1</v>
          </cell>
          <cell r="AI56">
            <v>1</v>
          </cell>
          <cell r="AJ56">
            <v>1</v>
          </cell>
          <cell r="AK56">
            <v>1</v>
          </cell>
          <cell r="AL56">
            <v>1</v>
          </cell>
          <cell r="AM56">
            <v>1</v>
          </cell>
          <cell r="AN56">
            <v>1</v>
          </cell>
          <cell r="AO56">
            <v>1</v>
          </cell>
          <cell r="AP56">
            <v>1</v>
          </cell>
          <cell r="AQ56">
            <v>1</v>
          </cell>
          <cell r="AR56">
            <v>1</v>
          </cell>
          <cell r="AS56">
            <v>1</v>
          </cell>
          <cell r="AT56">
            <v>1</v>
          </cell>
          <cell r="AU56">
            <v>1</v>
          </cell>
          <cell r="AV56">
            <v>1</v>
          </cell>
          <cell r="AW56">
            <v>1</v>
          </cell>
          <cell r="AX56">
            <v>0</v>
          </cell>
        </row>
        <row r="57">
          <cell r="A57" t="str">
            <v>14-15-030</v>
          </cell>
          <cell r="B57">
            <v>0</v>
          </cell>
          <cell r="C57">
            <v>0</v>
          </cell>
          <cell r="D57">
            <v>1</v>
          </cell>
          <cell r="E57">
            <v>1</v>
          </cell>
          <cell r="F57">
            <v>1</v>
          </cell>
          <cell r="G57">
            <v>1</v>
          </cell>
          <cell r="H57">
            <v>1</v>
          </cell>
          <cell r="I57">
            <v>1</v>
          </cell>
          <cell r="J57">
            <v>1</v>
          </cell>
          <cell r="K57">
            <v>1</v>
          </cell>
          <cell r="L57">
            <v>1</v>
          </cell>
          <cell r="M57">
            <v>1</v>
          </cell>
          <cell r="N57">
            <v>1</v>
          </cell>
          <cell r="O57">
            <v>1</v>
          </cell>
          <cell r="P57">
            <v>1</v>
          </cell>
          <cell r="Q57">
            <v>1</v>
          </cell>
          <cell r="R57">
            <v>1</v>
          </cell>
          <cell r="S57">
            <v>1</v>
          </cell>
          <cell r="T57">
            <v>1</v>
          </cell>
          <cell r="U57">
            <v>1</v>
          </cell>
          <cell r="V57">
            <v>1</v>
          </cell>
          <cell r="W57">
            <v>1</v>
          </cell>
          <cell r="X57">
            <v>1</v>
          </cell>
          <cell r="Y57">
            <v>1</v>
          </cell>
          <cell r="Z57">
            <v>1</v>
          </cell>
          <cell r="AA57">
            <v>1</v>
          </cell>
          <cell r="AB57">
            <v>1</v>
          </cell>
          <cell r="AC57">
            <v>1</v>
          </cell>
          <cell r="AD57">
            <v>1</v>
          </cell>
          <cell r="AE57">
            <v>1</v>
          </cell>
          <cell r="AF57">
            <v>1</v>
          </cell>
          <cell r="AG57">
            <v>1</v>
          </cell>
          <cell r="AH57">
            <v>1</v>
          </cell>
          <cell r="AI57">
            <v>1</v>
          </cell>
          <cell r="AJ57">
            <v>1</v>
          </cell>
          <cell r="AK57">
            <v>1</v>
          </cell>
          <cell r="AL57">
            <v>1</v>
          </cell>
          <cell r="AM57">
            <v>1</v>
          </cell>
          <cell r="AN57">
            <v>1</v>
          </cell>
          <cell r="AO57">
            <v>1</v>
          </cell>
          <cell r="AP57">
            <v>1</v>
          </cell>
          <cell r="AQ57">
            <v>1</v>
          </cell>
          <cell r="AR57">
            <v>1</v>
          </cell>
          <cell r="AS57">
            <v>1</v>
          </cell>
          <cell r="AT57">
            <v>1</v>
          </cell>
          <cell r="AU57">
            <v>1</v>
          </cell>
          <cell r="AV57">
            <v>1</v>
          </cell>
          <cell r="AW57">
            <v>1</v>
          </cell>
          <cell r="AX57">
            <v>0</v>
          </cell>
        </row>
        <row r="58">
          <cell r="A58" t="str">
            <v>14-15-060</v>
          </cell>
          <cell r="B58">
            <v>0</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row>
        <row r="59">
          <cell r="A59" t="str">
            <v>14-15-070</v>
          </cell>
          <cell r="B59" t="e">
            <v>#N/A</v>
          </cell>
          <cell r="C59" t="e">
            <v>#N/A</v>
          </cell>
          <cell r="D59" t="e">
            <v>#N/A</v>
          </cell>
          <cell r="E59" t="e">
            <v>#N/A</v>
          </cell>
          <cell r="F59" t="e">
            <v>#N/A</v>
          </cell>
          <cell r="G59" t="e">
            <v>#N/A</v>
          </cell>
          <cell r="H59" t="e">
            <v>#N/A</v>
          </cell>
          <cell r="I59" t="e">
            <v>#N/A</v>
          </cell>
          <cell r="J59" t="e">
            <v>#N/A</v>
          </cell>
          <cell r="K59" t="e">
            <v>#N/A</v>
          </cell>
          <cell r="L59" t="e">
            <v>#N/A</v>
          </cell>
          <cell r="M59" t="e">
            <v>#N/A</v>
          </cell>
          <cell r="N59" t="e">
            <v>#N/A</v>
          </cell>
          <cell r="O59" t="e">
            <v>#N/A</v>
          </cell>
          <cell r="P59" t="e">
            <v>#N/A</v>
          </cell>
          <cell r="Q59" t="e">
            <v>#N/A</v>
          </cell>
          <cell r="R59" t="e">
            <v>#N/A</v>
          </cell>
          <cell r="S59" t="e">
            <v>#N/A</v>
          </cell>
          <cell r="T59" t="e">
            <v>#N/A</v>
          </cell>
          <cell r="U59" t="e">
            <v>#N/A</v>
          </cell>
          <cell r="V59" t="e">
            <v>#N/A</v>
          </cell>
          <cell r="W59" t="e">
            <v>#N/A</v>
          </cell>
          <cell r="X59" t="e">
            <v>#N/A</v>
          </cell>
          <cell r="Y59" t="e">
            <v>#N/A</v>
          </cell>
          <cell r="Z59" t="e">
            <v>#N/A</v>
          </cell>
          <cell r="AA59" t="e">
            <v>#N/A</v>
          </cell>
          <cell r="AB59" t="e">
            <v>#N/A</v>
          </cell>
          <cell r="AC59" t="e">
            <v>#N/A</v>
          </cell>
          <cell r="AD59" t="e">
            <v>#N/A</v>
          </cell>
          <cell r="AE59" t="e">
            <v>#N/A</v>
          </cell>
          <cell r="AF59" t="e">
            <v>#N/A</v>
          </cell>
          <cell r="AG59" t="e">
            <v>#N/A</v>
          </cell>
          <cell r="AH59" t="e">
            <v>#N/A</v>
          </cell>
          <cell r="AI59" t="e">
            <v>#N/A</v>
          </cell>
          <cell r="AJ59" t="e">
            <v>#N/A</v>
          </cell>
          <cell r="AK59" t="e">
            <v>#N/A</v>
          </cell>
          <cell r="AL59" t="e">
            <v>#N/A</v>
          </cell>
          <cell r="AM59" t="e">
            <v>#N/A</v>
          </cell>
          <cell r="AN59" t="e">
            <v>#N/A</v>
          </cell>
          <cell r="AO59" t="e">
            <v>#N/A</v>
          </cell>
          <cell r="AP59" t="e">
            <v>#N/A</v>
          </cell>
          <cell r="AQ59" t="e">
            <v>#N/A</v>
          </cell>
          <cell r="AR59" t="e">
            <v>#N/A</v>
          </cell>
          <cell r="AS59" t="e">
            <v>#N/A</v>
          </cell>
          <cell r="AT59" t="e">
            <v>#N/A</v>
          </cell>
          <cell r="AU59" t="e">
            <v>#N/A</v>
          </cell>
          <cell r="AV59" t="e">
            <v>#N/A</v>
          </cell>
          <cell r="AW59" t="e">
            <v>#N/A</v>
          </cell>
          <cell r="AX59" t="e">
            <v>#N/A</v>
          </cell>
        </row>
        <row r="60">
          <cell r="A60" t="str">
            <v>15-05-010</v>
          </cell>
          <cell r="B60" t="e">
            <v>#N/A</v>
          </cell>
          <cell r="C60" t="e">
            <v>#N/A</v>
          </cell>
          <cell r="D60" t="e">
            <v>#N/A</v>
          </cell>
          <cell r="E60" t="e">
            <v>#N/A</v>
          </cell>
          <cell r="F60" t="e">
            <v>#N/A</v>
          </cell>
          <cell r="G60" t="e">
            <v>#N/A</v>
          </cell>
          <cell r="H60" t="e">
            <v>#N/A</v>
          </cell>
          <cell r="I60" t="e">
            <v>#N/A</v>
          </cell>
          <cell r="J60" t="e">
            <v>#N/A</v>
          </cell>
          <cell r="K60" t="e">
            <v>#N/A</v>
          </cell>
          <cell r="L60" t="e">
            <v>#N/A</v>
          </cell>
          <cell r="M60" t="e">
            <v>#N/A</v>
          </cell>
          <cell r="N60" t="e">
            <v>#N/A</v>
          </cell>
          <cell r="O60" t="e">
            <v>#N/A</v>
          </cell>
          <cell r="P60" t="e">
            <v>#N/A</v>
          </cell>
          <cell r="Q60" t="e">
            <v>#N/A</v>
          </cell>
          <cell r="R60" t="e">
            <v>#N/A</v>
          </cell>
          <cell r="S60" t="e">
            <v>#N/A</v>
          </cell>
          <cell r="T60" t="e">
            <v>#N/A</v>
          </cell>
          <cell r="U60" t="e">
            <v>#N/A</v>
          </cell>
          <cell r="V60" t="e">
            <v>#N/A</v>
          </cell>
          <cell r="W60" t="e">
            <v>#N/A</v>
          </cell>
          <cell r="X60" t="e">
            <v>#N/A</v>
          </cell>
          <cell r="Y60" t="e">
            <v>#N/A</v>
          </cell>
          <cell r="Z60" t="e">
            <v>#N/A</v>
          </cell>
          <cell r="AA60" t="e">
            <v>#N/A</v>
          </cell>
          <cell r="AB60" t="e">
            <v>#N/A</v>
          </cell>
          <cell r="AC60" t="e">
            <v>#N/A</v>
          </cell>
          <cell r="AD60" t="e">
            <v>#N/A</v>
          </cell>
          <cell r="AE60" t="e">
            <v>#N/A</v>
          </cell>
          <cell r="AF60" t="e">
            <v>#N/A</v>
          </cell>
          <cell r="AG60" t="e">
            <v>#N/A</v>
          </cell>
          <cell r="AH60" t="e">
            <v>#N/A</v>
          </cell>
          <cell r="AI60" t="e">
            <v>#N/A</v>
          </cell>
          <cell r="AJ60" t="e">
            <v>#N/A</v>
          </cell>
          <cell r="AK60" t="e">
            <v>#N/A</v>
          </cell>
          <cell r="AL60" t="e">
            <v>#N/A</v>
          </cell>
          <cell r="AM60" t="e">
            <v>#N/A</v>
          </cell>
          <cell r="AN60" t="e">
            <v>#N/A</v>
          </cell>
          <cell r="AO60" t="e">
            <v>#N/A</v>
          </cell>
          <cell r="AP60" t="e">
            <v>#N/A</v>
          </cell>
          <cell r="AQ60" t="e">
            <v>#N/A</v>
          </cell>
          <cell r="AR60" t="e">
            <v>#N/A</v>
          </cell>
          <cell r="AS60" t="e">
            <v>#N/A</v>
          </cell>
          <cell r="AT60" t="e">
            <v>#N/A</v>
          </cell>
          <cell r="AU60" t="e">
            <v>#N/A</v>
          </cell>
          <cell r="AV60" t="e">
            <v>#N/A</v>
          </cell>
          <cell r="AW60" t="e">
            <v>#N/A</v>
          </cell>
          <cell r="AX60" t="e">
            <v>#N/A</v>
          </cell>
        </row>
        <row r="61">
          <cell r="A61" t="str">
            <v>15-05-020</v>
          </cell>
          <cell r="B61" t="e">
            <v>#N/A</v>
          </cell>
          <cell r="C61" t="e">
            <v>#N/A</v>
          </cell>
          <cell r="D61" t="e">
            <v>#N/A</v>
          </cell>
          <cell r="E61" t="e">
            <v>#N/A</v>
          </cell>
          <cell r="F61" t="e">
            <v>#N/A</v>
          </cell>
          <cell r="G61" t="e">
            <v>#N/A</v>
          </cell>
          <cell r="H61" t="e">
            <v>#N/A</v>
          </cell>
          <cell r="I61" t="e">
            <v>#N/A</v>
          </cell>
          <cell r="J61" t="e">
            <v>#N/A</v>
          </cell>
          <cell r="K61" t="e">
            <v>#N/A</v>
          </cell>
          <cell r="L61" t="e">
            <v>#N/A</v>
          </cell>
          <cell r="M61" t="e">
            <v>#N/A</v>
          </cell>
          <cell r="N61" t="e">
            <v>#N/A</v>
          </cell>
          <cell r="O61" t="e">
            <v>#N/A</v>
          </cell>
          <cell r="P61" t="e">
            <v>#N/A</v>
          </cell>
          <cell r="Q61" t="e">
            <v>#N/A</v>
          </cell>
          <cell r="R61" t="e">
            <v>#N/A</v>
          </cell>
          <cell r="S61" t="e">
            <v>#N/A</v>
          </cell>
          <cell r="T61" t="e">
            <v>#N/A</v>
          </cell>
          <cell r="U61" t="e">
            <v>#N/A</v>
          </cell>
          <cell r="V61" t="e">
            <v>#N/A</v>
          </cell>
          <cell r="W61" t="e">
            <v>#N/A</v>
          </cell>
          <cell r="X61" t="e">
            <v>#N/A</v>
          </cell>
          <cell r="Y61" t="e">
            <v>#N/A</v>
          </cell>
          <cell r="Z61" t="e">
            <v>#N/A</v>
          </cell>
          <cell r="AA61" t="e">
            <v>#N/A</v>
          </cell>
          <cell r="AB61" t="e">
            <v>#N/A</v>
          </cell>
          <cell r="AC61" t="e">
            <v>#N/A</v>
          </cell>
          <cell r="AD61" t="e">
            <v>#N/A</v>
          </cell>
          <cell r="AE61" t="e">
            <v>#N/A</v>
          </cell>
          <cell r="AF61" t="e">
            <v>#N/A</v>
          </cell>
          <cell r="AG61" t="e">
            <v>#N/A</v>
          </cell>
          <cell r="AH61" t="e">
            <v>#N/A</v>
          </cell>
          <cell r="AI61" t="e">
            <v>#N/A</v>
          </cell>
          <cell r="AJ61" t="e">
            <v>#N/A</v>
          </cell>
          <cell r="AK61" t="e">
            <v>#N/A</v>
          </cell>
          <cell r="AL61" t="e">
            <v>#N/A</v>
          </cell>
          <cell r="AM61" t="e">
            <v>#N/A</v>
          </cell>
          <cell r="AN61" t="e">
            <v>#N/A</v>
          </cell>
          <cell r="AO61" t="e">
            <v>#N/A</v>
          </cell>
          <cell r="AP61" t="e">
            <v>#N/A</v>
          </cell>
          <cell r="AQ61" t="e">
            <v>#N/A</v>
          </cell>
          <cell r="AR61" t="e">
            <v>#N/A</v>
          </cell>
          <cell r="AS61" t="e">
            <v>#N/A</v>
          </cell>
          <cell r="AT61" t="e">
            <v>#N/A</v>
          </cell>
          <cell r="AU61" t="e">
            <v>#N/A</v>
          </cell>
          <cell r="AV61" t="e">
            <v>#N/A</v>
          </cell>
          <cell r="AW61" t="e">
            <v>#N/A</v>
          </cell>
          <cell r="AX61" t="e">
            <v>#N/A</v>
          </cell>
        </row>
        <row r="62">
          <cell r="A62" t="str">
            <v>50-05-010</v>
          </cell>
          <cell r="B62" t="e">
            <v>#N/A</v>
          </cell>
          <cell r="C62" t="e">
            <v>#N/A</v>
          </cell>
          <cell r="D62" t="e">
            <v>#N/A</v>
          </cell>
          <cell r="E62" t="e">
            <v>#N/A</v>
          </cell>
          <cell r="F62" t="e">
            <v>#N/A</v>
          </cell>
          <cell r="G62" t="e">
            <v>#N/A</v>
          </cell>
          <cell r="H62" t="e">
            <v>#N/A</v>
          </cell>
          <cell r="I62" t="e">
            <v>#N/A</v>
          </cell>
          <cell r="J62" t="e">
            <v>#N/A</v>
          </cell>
          <cell r="K62" t="e">
            <v>#N/A</v>
          </cell>
          <cell r="L62" t="e">
            <v>#N/A</v>
          </cell>
          <cell r="M62" t="e">
            <v>#N/A</v>
          </cell>
          <cell r="N62" t="e">
            <v>#N/A</v>
          </cell>
          <cell r="O62" t="e">
            <v>#N/A</v>
          </cell>
          <cell r="P62" t="e">
            <v>#N/A</v>
          </cell>
          <cell r="Q62" t="e">
            <v>#N/A</v>
          </cell>
          <cell r="R62" t="e">
            <v>#N/A</v>
          </cell>
          <cell r="S62" t="e">
            <v>#N/A</v>
          </cell>
          <cell r="T62" t="e">
            <v>#N/A</v>
          </cell>
          <cell r="U62" t="e">
            <v>#N/A</v>
          </cell>
          <cell r="V62" t="e">
            <v>#N/A</v>
          </cell>
          <cell r="W62" t="e">
            <v>#N/A</v>
          </cell>
          <cell r="X62" t="e">
            <v>#N/A</v>
          </cell>
          <cell r="Y62" t="e">
            <v>#N/A</v>
          </cell>
          <cell r="Z62" t="e">
            <v>#N/A</v>
          </cell>
          <cell r="AA62" t="e">
            <v>#N/A</v>
          </cell>
          <cell r="AB62" t="e">
            <v>#N/A</v>
          </cell>
          <cell r="AC62" t="e">
            <v>#N/A</v>
          </cell>
          <cell r="AD62" t="e">
            <v>#N/A</v>
          </cell>
          <cell r="AE62" t="e">
            <v>#N/A</v>
          </cell>
          <cell r="AF62" t="e">
            <v>#N/A</v>
          </cell>
          <cell r="AG62" t="e">
            <v>#N/A</v>
          </cell>
          <cell r="AH62" t="e">
            <v>#N/A</v>
          </cell>
          <cell r="AI62" t="e">
            <v>#N/A</v>
          </cell>
          <cell r="AJ62" t="e">
            <v>#N/A</v>
          </cell>
          <cell r="AK62" t="e">
            <v>#N/A</v>
          </cell>
          <cell r="AL62" t="e">
            <v>#N/A</v>
          </cell>
          <cell r="AM62" t="e">
            <v>#N/A</v>
          </cell>
          <cell r="AN62" t="e">
            <v>#N/A</v>
          </cell>
          <cell r="AO62" t="e">
            <v>#N/A</v>
          </cell>
          <cell r="AP62" t="e">
            <v>#N/A</v>
          </cell>
          <cell r="AQ62" t="e">
            <v>#N/A</v>
          </cell>
          <cell r="AR62" t="e">
            <v>#N/A</v>
          </cell>
          <cell r="AS62" t="e">
            <v>#N/A</v>
          </cell>
          <cell r="AT62" t="e">
            <v>#N/A</v>
          </cell>
          <cell r="AU62" t="e">
            <v>#N/A</v>
          </cell>
          <cell r="AV62" t="e">
            <v>#N/A</v>
          </cell>
          <cell r="AW62" t="e">
            <v>#N/A</v>
          </cell>
          <cell r="AX62" t="e">
            <v>#N/A</v>
          </cell>
        </row>
        <row r="63">
          <cell r="A63" t="str">
            <v>60-05-010</v>
          </cell>
          <cell r="B63" t="e">
            <v>#N/A</v>
          </cell>
          <cell r="C63" t="e">
            <v>#N/A</v>
          </cell>
          <cell r="D63" t="e">
            <v>#N/A</v>
          </cell>
          <cell r="E63" t="e">
            <v>#N/A</v>
          </cell>
          <cell r="F63" t="e">
            <v>#N/A</v>
          </cell>
          <cell r="G63" t="e">
            <v>#N/A</v>
          </cell>
          <cell r="H63" t="e">
            <v>#N/A</v>
          </cell>
          <cell r="I63" t="e">
            <v>#N/A</v>
          </cell>
          <cell r="J63" t="e">
            <v>#N/A</v>
          </cell>
          <cell r="K63" t="e">
            <v>#N/A</v>
          </cell>
          <cell r="L63" t="e">
            <v>#N/A</v>
          </cell>
          <cell r="M63" t="e">
            <v>#N/A</v>
          </cell>
          <cell r="N63" t="e">
            <v>#N/A</v>
          </cell>
          <cell r="O63" t="e">
            <v>#N/A</v>
          </cell>
          <cell r="P63" t="e">
            <v>#N/A</v>
          </cell>
          <cell r="Q63" t="e">
            <v>#N/A</v>
          </cell>
          <cell r="R63" t="e">
            <v>#N/A</v>
          </cell>
          <cell r="S63" t="e">
            <v>#N/A</v>
          </cell>
          <cell r="T63" t="e">
            <v>#N/A</v>
          </cell>
          <cell r="U63" t="e">
            <v>#N/A</v>
          </cell>
          <cell r="V63" t="e">
            <v>#N/A</v>
          </cell>
          <cell r="W63" t="e">
            <v>#N/A</v>
          </cell>
          <cell r="X63" t="e">
            <v>#N/A</v>
          </cell>
          <cell r="Y63" t="e">
            <v>#N/A</v>
          </cell>
          <cell r="Z63" t="e">
            <v>#N/A</v>
          </cell>
          <cell r="AA63" t="e">
            <v>#N/A</v>
          </cell>
          <cell r="AB63" t="e">
            <v>#N/A</v>
          </cell>
          <cell r="AC63" t="e">
            <v>#N/A</v>
          </cell>
          <cell r="AD63" t="e">
            <v>#N/A</v>
          </cell>
          <cell r="AE63" t="e">
            <v>#N/A</v>
          </cell>
          <cell r="AF63" t="e">
            <v>#N/A</v>
          </cell>
          <cell r="AG63" t="e">
            <v>#N/A</v>
          </cell>
          <cell r="AH63" t="e">
            <v>#N/A</v>
          </cell>
          <cell r="AI63" t="e">
            <v>#N/A</v>
          </cell>
          <cell r="AJ63" t="e">
            <v>#N/A</v>
          </cell>
          <cell r="AK63" t="e">
            <v>#N/A</v>
          </cell>
          <cell r="AL63" t="e">
            <v>#N/A</v>
          </cell>
          <cell r="AM63" t="e">
            <v>#N/A</v>
          </cell>
          <cell r="AN63" t="e">
            <v>#N/A</v>
          </cell>
          <cell r="AO63" t="e">
            <v>#N/A</v>
          </cell>
          <cell r="AP63" t="e">
            <v>#N/A</v>
          </cell>
          <cell r="AQ63" t="e">
            <v>#N/A</v>
          </cell>
          <cell r="AR63" t="e">
            <v>#N/A</v>
          </cell>
          <cell r="AS63" t="e">
            <v>#N/A</v>
          </cell>
          <cell r="AT63" t="e">
            <v>#N/A</v>
          </cell>
          <cell r="AU63" t="e">
            <v>#N/A</v>
          </cell>
          <cell r="AV63" t="e">
            <v>#N/A</v>
          </cell>
          <cell r="AW63" t="e">
            <v>#N/A</v>
          </cell>
          <cell r="AX63" t="e">
            <v>#N/A</v>
          </cell>
        </row>
        <row r="64">
          <cell r="B64" t="e">
            <v>#N/A</v>
          </cell>
          <cell r="C64" t="e">
            <v>#N/A</v>
          </cell>
          <cell r="D64" t="e">
            <v>#N/A</v>
          </cell>
          <cell r="E64" t="e">
            <v>#N/A</v>
          </cell>
          <cell r="F64" t="e">
            <v>#N/A</v>
          </cell>
          <cell r="G64" t="e">
            <v>#N/A</v>
          </cell>
          <cell r="H64" t="e">
            <v>#N/A</v>
          </cell>
          <cell r="I64" t="e">
            <v>#N/A</v>
          </cell>
          <cell r="J64" t="e">
            <v>#N/A</v>
          </cell>
          <cell r="K64" t="e">
            <v>#N/A</v>
          </cell>
          <cell r="L64" t="e">
            <v>#N/A</v>
          </cell>
          <cell r="M64" t="e">
            <v>#N/A</v>
          </cell>
          <cell r="N64" t="e">
            <v>#N/A</v>
          </cell>
          <cell r="O64" t="e">
            <v>#N/A</v>
          </cell>
          <cell r="P64" t="e">
            <v>#N/A</v>
          </cell>
          <cell r="Q64" t="e">
            <v>#N/A</v>
          </cell>
          <cell r="R64" t="e">
            <v>#N/A</v>
          </cell>
          <cell r="S64" t="e">
            <v>#N/A</v>
          </cell>
          <cell r="T64" t="e">
            <v>#N/A</v>
          </cell>
          <cell r="U64" t="e">
            <v>#N/A</v>
          </cell>
          <cell r="V64" t="e">
            <v>#N/A</v>
          </cell>
          <cell r="W64" t="e">
            <v>#N/A</v>
          </cell>
          <cell r="X64" t="e">
            <v>#N/A</v>
          </cell>
          <cell r="Y64" t="e">
            <v>#N/A</v>
          </cell>
          <cell r="Z64" t="e">
            <v>#N/A</v>
          </cell>
          <cell r="AA64" t="e">
            <v>#N/A</v>
          </cell>
          <cell r="AB64" t="e">
            <v>#N/A</v>
          </cell>
          <cell r="AC64" t="e">
            <v>#N/A</v>
          </cell>
          <cell r="AD64" t="e">
            <v>#N/A</v>
          </cell>
          <cell r="AE64" t="e">
            <v>#N/A</v>
          </cell>
          <cell r="AF64" t="e">
            <v>#N/A</v>
          </cell>
          <cell r="AG64" t="e">
            <v>#N/A</v>
          </cell>
          <cell r="AH64" t="e">
            <v>#N/A</v>
          </cell>
          <cell r="AI64" t="e">
            <v>#N/A</v>
          </cell>
          <cell r="AJ64" t="e">
            <v>#N/A</v>
          </cell>
          <cell r="AK64" t="e">
            <v>#N/A</v>
          </cell>
          <cell r="AL64" t="e">
            <v>#N/A</v>
          </cell>
          <cell r="AM64" t="e">
            <v>#N/A</v>
          </cell>
          <cell r="AN64" t="e">
            <v>#N/A</v>
          </cell>
          <cell r="AO64" t="e">
            <v>#N/A</v>
          </cell>
          <cell r="AP64" t="e">
            <v>#N/A</v>
          </cell>
          <cell r="AQ64" t="e">
            <v>#N/A</v>
          </cell>
          <cell r="AR64" t="e">
            <v>#N/A</v>
          </cell>
          <cell r="AS64" t="e">
            <v>#N/A</v>
          </cell>
          <cell r="AT64" t="e">
            <v>#N/A</v>
          </cell>
          <cell r="AU64" t="e">
            <v>#N/A</v>
          </cell>
          <cell r="AV64" t="e">
            <v>#N/A</v>
          </cell>
          <cell r="AW64" t="e">
            <v>#N/A</v>
          </cell>
          <cell r="AX64" t="e">
            <v>#N/A</v>
          </cell>
        </row>
      </sheetData>
      <sheetData sheetId="16"/>
      <sheetData sheetId="17"/>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Resumen"/>
      <sheetName val="Financiación"/>
      <sheetName val="Costos A.U. "/>
      <sheetName val="9-Inversion Ambiental"/>
      <sheetName val="CRONOGRAMA"/>
      <sheetName val="10-Presupuesto"/>
      <sheetName val="13-Interventoria"/>
      <sheetName val="14-Base Calculo FM"/>
      <sheetName val="Apu"/>
      <sheetName val="Aux"/>
      <sheetName val="Ins"/>
      <sheetName val="Precios Mpios"/>
      <sheetName val="Salarios"/>
      <sheetName val="CO_0"/>
      <sheetName val="Hoja1"/>
      <sheetName val="Prst Soc"/>
      <sheetName val="Resumen (2)"/>
    </sheetNames>
    <sheetDataSet>
      <sheetData sheetId="0"/>
      <sheetData sheetId="1"/>
      <sheetData sheetId="2"/>
      <sheetData sheetId="3"/>
      <sheetData sheetId="4"/>
      <sheetData sheetId="5"/>
      <sheetData sheetId="6">
        <row r="1">
          <cell r="E1"/>
          <cell r="F1"/>
          <cell r="G1"/>
          <cell r="H1" t="str">
            <v>MODULO BAÑO</v>
          </cell>
          <cell r="I1"/>
          <cell r="J1" t="str">
            <v>MODULO POZO SEPTICO</v>
          </cell>
          <cell r="K1"/>
          <cell r="L1" t="str">
            <v>MODULO HABITACION</v>
          </cell>
          <cell r="M1"/>
          <cell r="N1" t="str">
            <v>NARANJITOS</v>
          </cell>
          <cell r="O1"/>
          <cell r="P1"/>
          <cell r="Q1"/>
          <cell r="R1"/>
          <cell r="S1"/>
          <cell r="T1"/>
          <cell r="U1"/>
          <cell r="V1"/>
          <cell r="W1"/>
          <cell r="X1"/>
          <cell r="Y1"/>
          <cell r="Z1"/>
          <cell r="AA1"/>
          <cell r="AB1"/>
          <cell r="AC1"/>
          <cell r="AD1"/>
          <cell r="AE1"/>
          <cell r="AF1"/>
          <cell r="AG1"/>
          <cell r="AH1"/>
          <cell r="AI1"/>
          <cell r="AJ1"/>
          <cell r="AK1"/>
          <cell r="AL1"/>
          <cell r="AM1"/>
          <cell r="AN1" t="str">
            <v>GUAMOCÓ</v>
          </cell>
          <cell r="AO1"/>
          <cell r="AP1"/>
          <cell r="AQ1"/>
          <cell r="AR1"/>
          <cell r="AS1"/>
          <cell r="AT1"/>
          <cell r="AU1"/>
          <cell r="AV1"/>
          <cell r="AW1"/>
          <cell r="AX1"/>
          <cell r="AY1"/>
          <cell r="AZ1" t="str">
            <v>LA ALDEA</v>
          </cell>
          <cell r="BA1"/>
          <cell r="BB1"/>
          <cell r="BC1"/>
          <cell r="BD1"/>
          <cell r="BE1"/>
          <cell r="BF1"/>
          <cell r="BG1"/>
          <cell r="BH1"/>
          <cell r="BI1"/>
          <cell r="BJ1"/>
          <cell r="BK1"/>
          <cell r="BL1"/>
          <cell r="BM1"/>
          <cell r="BN1"/>
          <cell r="BO1"/>
          <cell r="BP1"/>
          <cell r="BQ1"/>
          <cell r="BR1"/>
          <cell r="BS1"/>
          <cell r="BT1"/>
          <cell r="BU1"/>
          <cell r="BV1" t="str">
            <v>PORTACHUELO</v>
          </cell>
          <cell r="BW1"/>
          <cell r="BX1"/>
          <cell r="BY1"/>
          <cell r="BZ1"/>
          <cell r="CA1"/>
          <cell r="CB1"/>
          <cell r="CC1"/>
          <cell r="CD1"/>
          <cell r="CE1"/>
          <cell r="CF1"/>
          <cell r="CG1"/>
          <cell r="CH1"/>
          <cell r="CI1"/>
          <cell r="CJ1"/>
          <cell r="CK1"/>
          <cell r="CL1"/>
          <cell r="CM1"/>
          <cell r="CN1"/>
          <cell r="CO1"/>
          <cell r="CP1"/>
          <cell r="CQ1"/>
          <cell r="CR1"/>
          <cell r="CS1"/>
          <cell r="CT1"/>
          <cell r="CU1"/>
          <cell r="CV1"/>
          <cell r="CW1"/>
          <cell r="CX1"/>
          <cell r="CY1"/>
          <cell r="CZ1"/>
          <cell r="DA1"/>
          <cell r="DB1"/>
          <cell r="DC1"/>
          <cell r="DD1"/>
          <cell r="DE1"/>
          <cell r="DF1"/>
          <cell r="DG1"/>
          <cell r="DH1"/>
          <cell r="DI1"/>
          <cell r="DJ1"/>
          <cell r="DK1"/>
          <cell r="DL1"/>
          <cell r="DM1"/>
          <cell r="DN1"/>
          <cell r="DO1"/>
          <cell r="DP1"/>
          <cell r="DQ1"/>
          <cell r="DR1"/>
          <cell r="DS1"/>
          <cell r="DT1"/>
          <cell r="DU1"/>
          <cell r="DV1"/>
          <cell r="DW1"/>
          <cell r="DX1"/>
          <cell r="DY1"/>
          <cell r="DZ1"/>
          <cell r="EA1"/>
          <cell r="EB1"/>
          <cell r="EC1"/>
          <cell r="ED1"/>
          <cell r="EE1"/>
          <cell r="EF1"/>
          <cell r="EG1"/>
          <cell r="EH1"/>
          <cell r="EI1"/>
          <cell r="EJ1"/>
          <cell r="EK1"/>
          <cell r="EL1"/>
          <cell r="EM1"/>
          <cell r="EN1"/>
          <cell r="EO1"/>
          <cell r="EP1"/>
          <cell r="EQ1"/>
          <cell r="ER1"/>
          <cell r="ES1"/>
          <cell r="ET1"/>
          <cell r="EU1"/>
          <cell r="EV1"/>
          <cell r="EW1"/>
          <cell r="EX1"/>
          <cell r="EY1"/>
          <cell r="EZ1"/>
          <cell r="FA1"/>
          <cell r="FB1"/>
          <cell r="FC1"/>
          <cell r="FD1"/>
          <cell r="FE1"/>
          <cell r="FF1"/>
          <cell r="FG1"/>
          <cell r="FH1"/>
          <cell r="FI1"/>
          <cell r="FJ1"/>
          <cell r="FK1"/>
          <cell r="FL1"/>
          <cell r="FM1"/>
          <cell r="FN1"/>
          <cell r="FO1"/>
          <cell r="FP1"/>
          <cell r="FQ1"/>
          <cell r="FR1"/>
          <cell r="FS1"/>
          <cell r="FT1"/>
          <cell r="FU1"/>
          <cell r="FV1"/>
          <cell r="FW1"/>
          <cell r="FX1"/>
          <cell r="FY1"/>
          <cell r="FZ1"/>
          <cell r="GA1"/>
          <cell r="GB1"/>
          <cell r="GC1"/>
          <cell r="GD1"/>
          <cell r="GE1"/>
          <cell r="GF1"/>
          <cell r="GG1"/>
          <cell r="GH1"/>
          <cell r="GI1"/>
          <cell r="GJ1"/>
          <cell r="GK1"/>
          <cell r="GL1"/>
          <cell r="GM1"/>
          <cell r="GN1"/>
          <cell r="GO1"/>
          <cell r="GP1" t="str">
            <v>LA MARIA</v>
          </cell>
          <cell r="GQ1"/>
          <cell r="GR1"/>
          <cell r="GS1"/>
          <cell r="GT1"/>
          <cell r="GU1"/>
          <cell r="GV1"/>
          <cell r="GW1"/>
          <cell r="GX1"/>
          <cell r="GY1" t="str">
            <v>PLAZO</v>
          </cell>
        </row>
        <row r="2">
          <cell r="E2" t="str">
            <v>FORMULARIO DE PRESUPUESTO</v>
          </cell>
          <cell r="F2"/>
          <cell r="G2"/>
          <cell r="H2" t="str">
            <v>UNISAFA</v>
          </cell>
          <cell r="I2"/>
          <cell r="J2" t="str">
            <v>UNISAFA</v>
          </cell>
          <cell r="K2"/>
          <cell r="L2" t="str">
            <v>UNIHAB</v>
          </cell>
          <cell r="M2"/>
          <cell r="N2" t="str">
            <v xml:space="preserve">JORGE ESTEBAN HANAO HENAO </v>
          </cell>
          <cell r="O2"/>
          <cell r="P2" t="str">
            <v>JORGE ESTEBAN HANAO HENAO</v>
          </cell>
          <cell r="Q2"/>
          <cell r="R2" t="str">
            <v xml:space="preserve">EDILSON HUMBERTO GARCIA GARCIA </v>
          </cell>
          <cell r="S2"/>
          <cell r="T2" t="str">
            <v>MARIA ISAURA RUIZ</v>
          </cell>
          <cell r="U2"/>
          <cell r="V2" t="str">
            <v xml:space="preserve">DIOSELINA JARAMILLO BEDOYA </v>
          </cell>
          <cell r="W2"/>
          <cell r="X2" t="str">
            <v xml:space="preserve">DIOSELINA JARAMILLO BEDOYA </v>
          </cell>
          <cell r="Y2"/>
          <cell r="Z2" t="str">
            <v xml:space="preserve">MARIA MORELIA CARMONA CATAÑO </v>
          </cell>
          <cell r="AA2"/>
          <cell r="AB2" t="str">
            <v xml:space="preserve">MARIA ROCIO SALAZAR SUAREZ </v>
          </cell>
          <cell r="AC2"/>
          <cell r="AD2" t="str">
            <v xml:space="preserve">RUBIEL ANDRES ZAPATA </v>
          </cell>
          <cell r="AE2"/>
          <cell r="AF2" t="str">
            <v xml:space="preserve">MARIA CELMIRA ROJAS </v>
          </cell>
          <cell r="AG2"/>
          <cell r="AH2" t="str">
            <v xml:space="preserve">MARIA CELMIRA ROJAS </v>
          </cell>
          <cell r="AI2"/>
          <cell r="AJ2" t="str">
            <v xml:space="preserve">LEON JAIRO QUINTANA PELAEZ </v>
          </cell>
          <cell r="AK2"/>
          <cell r="AL2" t="str">
            <v xml:space="preserve">LEON JAIRO QUINTANA PELAEZ </v>
          </cell>
          <cell r="AM2"/>
          <cell r="AN2" t="str">
            <v xml:space="preserve">HERNESTO QUINTERO </v>
          </cell>
          <cell r="AO2"/>
          <cell r="AP2" t="str">
            <v xml:space="preserve">ANA DELFA ORTIZ ESTRADA </v>
          </cell>
          <cell r="AQ2"/>
          <cell r="AR2" t="str">
            <v xml:space="preserve">VANESSA ZAPATA LONDOÑO </v>
          </cell>
          <cell r="AS2"/>
          <cell r="AT2" t="str">
            <v xml:space="preserve">DIAFANOS SEPULVEDA PIEDRAHITA </v>
          </cell>
          <cell r="AU2"/>
          <cell r="AV2" t="str">
            <v xml:space="preserve">NORBERTO ABAD SUAREZ PELAEZ </v>
          </cell>
          <cell r="AW2"/>
          <cell r="AX2" t="str">
            <v>JESUS NOE VALLEJO</v>
          </cell>
          <cell r="AY2"/>
          <cell r="AZ2" t="str">
            <v xml:space="preserve">ELISA AMPARO FERNANDEZ VALLEJO </v>
          </cell>
          <cell r="BA2"/>
          <cell r="BB2" t="str">
            <v xml:space="preserve">ELISA AMPARO FERNANDEZ VALLEJO </v>
          </cell>
          <cell r="BC2"/>
          <cell r="BD2" t="str">
            <v xml:space="preserve">LUZ AMANDA ORTEGA </v>
          </cell>
          <cell r="BE2"/>
          <cell r="BF2" t="str">
            <v>FABIOLA MESA</v>
          </cell>
          <cell r="BG2"/>
          <cell r="BH2" t="str">
            <v>ANDRES MAURICIO BEDOYA HERRERA</v>
          </cell>
          <cell r="BI2"/>
          <cell r="BJ2" t="str">
            <v xml:space="preserve">FERNANDO DE JESUS RAMIREZ VALLEJO </v>
          </cell>
          <cell r="BK2"/>
          <cell r="BL2" t="str">
            <v xml:space="preserve">FERNANDO ELIAS VALLEJO GARCIA </v>
          </cell>
          <cell r="BM2"/>
          <cell r="BN2" t="str">
            <v xml:space="preserve">CARMEN AURA RIVERA PARRA </v>
          </cell>
          <cell r="BO2"/>
          <cell r="BP2" t="str">
            <v xml:space="preserve">TERESITA DE JESUS RUA HERRERA </v>
          </cell>
          <cell r="BQ2"/>
          <cell r="BR2" t="str">
            <v xml:space="preserve">MARIA LUISA ROJAS MORA </v>
          </cell>
          <cell r="BS2"/>
          <cell r="BT2" t="str">
            <v>CASTRILLON DENIS DEL SOCORRO</v>
          </cell>
          <cell r="BU2"/>
          <cell r="BV2" t="str">
            <v>CASTRILLON ROJAS LUZ MERY</v>
          </cell>
          <cell r="BW2"/>
          <cell r="BX2" t="str">
            <v xml:space="preserve">NELSON DE JESUS CARDENAS RAMIREZ </v>
          </cell>
          <cell r="BY2"/>
          <cell r="BZ2" t="str">
            <v xml:space="preserve">GABRIEL ARCANGEL AVENDAÑO CASTAÑO </v>
          </cell>
          <cell r="CA2"/>
          <cell r="CB2" t="str">
            <v xml:space="preserve">MARIA JULIANA ARANGO CANO </v>
          </cell>
          <cell r="CC2"/>
          <cell r="CD2" t="str">
            <v xml:space="preserve">ADRIAN ANTONIO RODAS SANCHEZ </v>
          </cell>
          <cell r="CE2"/>
          <cell r="CF2" t="str">
            <v>YUDILEN HERNANDEZ MONTOYA</v>
          </cell>
          <cell r="CG2"/>
          <cell r="CH2" t="str">
            <v xml:space="preserve">DAIRO DE JESUS ROJAS </v>
          </cell>
          <cell r="CI2"/>
          <cell r="CJ2" t="str">
            <v xml:space="preserve">DAIRO DE JESUS ROJAS </v>
          </cell>
          <cell r="CK2"/>
          <cell r="CL2" t="str">
            <v xml:space="preserve">YANET DEL SOCORRO MESA TABORDA </v>
          </cell>
          <cell r="CM2"/>
          <cell r="CN2" t="str">
            <v xml:space="preserve">HUMBERTO ANTONIO ALVAREZ RAMIREZ </v>
          </cell>
          <cell r="CO2"/>
          <cell r="CP2" t="str">
            <v xml:space="preserve">MARIA ELVIRA LONDOÑO </v>
          </cell>
          <cell r="CQ2"/>
          <cell r="CR2" t="str">
            <v xml:space="preserve">LUZ ESTELA BOTERO ESTRADA </v>
          </cell>
          <cell r="CS2"/>
          <cell r="CT2" t="str">
            <v xml:space="preserve">NOELIA ROSA ZAPATA BURITICA </v>
          </cell>
          <cell r="CU2"/>
          <cell r="CV2" t="str">
            <v xml:space="preserve">MARIA NOHEMI GONZALEZ DE BARRERA </v>
          </cell>
          <cell r="CW2"/>
          <cell r="CX2" t="str">
            <v xml:space="preserve">NIEVE DE FATIMA ZAPATA </v>
          </cell>
          <cell r="CY2"/>
          <cell r="CZ2" t="str">
            <v xml:space="preserve">MARIA MERCEDES SUAREZ LONDOÑO </v>
          </cell>
          <cell r="DA2"/>
          <cell r="DB2" t="str">
            <v xml:space="preserve">LADYS YURLEY CASTRILLON ROJAS </v>
          </cell>
          <cell r="DC2"/>
          <cell r="DD2" t="str">
            <v xml:space="preserve">JOAQUIN EMILIO LONDOÑO AVENDAÑO </v>
          </cell>
          <cell r="DE2"/>
          <cell r="DF2" t="str">
            <v xml:space="preserve">LUIS ANGEL GUTIERREZ </v>
          </cell>
          <cell r="DG2"/>
          <cell r="DH2" t="str">
            <v xml:space="preserve">LODOÑO ZAPATA JORGE ELIECER </v>
          </cell>
          <cell r="DI2"/>
          <cell r="DJ2" t="str">
            <v xml:space="preserve">LODOÑO ZAPATA JORGE ELIECER </v>
          </cell>
          <cell r="DK2"/>
          <cell r="DL2" t="str">
            <v xml:space="preserve">LUZ ELENA ROJAS GOMEZ </v>
          </cell>
          <cell r="DM2"/>
          <cell r="DN2" t="str">
            <v xml:space="preserve">LUZ MARINA CORREA VANEGAS </v>
          </cell>
          <cell r="DO2"/>
          <cell r="DP2" t="str">
            <v xml:space="preserve">DORALBA OCHOA ARANGO </v>
          </cell>
          <cell r="DQ2"/>
          <cell r="DR2" t="str">
            <v xml:space="preserve">SANDRA YANETH ZAPATA RAVE </v>
          </cell>
          <cell r="DS2"/>
          <cell r="DT2" t="str">
            <v xml:space="preserve">JOSE RODRIGO LOPERA MESA </v>
          </cell>
          <cell r="DU2"/>
          <cell r="DV2" t="str">
            <v xml:space="preserve">JOSE RODRIGO LOPERA MESA </v>
          </cell>
          <cell r="DW2"/>
          <cell r="DX2" t="str">
            <v xml:space="preserve">GILBERTO DE JESUS MONTOYA MUÑETON </v>
          </cell>
          <cell r="DY2"/>
          <cell r="DZ2" t="str">
            <v>JOSE DARIO CALLE LONDOÑO</v>
          </cell>
          <cell r="EA2"/>
          <cell r="EB2" t="str">
            <v>MARIA DE LA ESPERANZA TANGARIFE</v>
          </cell>
          <cell r="EC2"/>
          <cell r="ED2" t="str">
            <v>FABIO DE JESUS SUAREZ ZEA</v>
          </cell>
          <cell r="EE2"/>
          <cell r="EF2" t="str">
            <v xml:space="preserve">FRANCISCO LUIS ZAPATA QUINTANA </v>
          </cell>
          <cell r="EG2"/>
          <cell r="EH2" t="str">
            <v xml:space="preserve">FRANCISCO LUIS ZAPATA QUINTANA </v>
          </cell>
          <cell r="EI2"/>
          <cell r="EJ2" t="str">
            <v xml:space="preserve">GUSTAVO ALBERTO ARBELAEZ PEREZ </v>
          </cell>
          <cell r="EK2"/>
          <cell r="EL2" t="str">
            <v xml:space="preserve">GUSTAVO ALBERTO ARBELAEZ PEREZ </v>
          </cell>
          <cell r="EM2"/>
          <cell r="EN2" t="str">
            <v xml:space="preserve">VIVIANA MARIA CANO MONTOYA </v>
          </cell>
          <cell r="EO2"/>
          <cell r="EP2" t="str">
            <v xml:space="preserve">RAUL DE JESUS MONSALVE GARCIA </v>
          </cell>
          <cell r="EQ2"/>
          <cell r="ER2" t="str">
            <v xml:space="preserve">RAUL DE JESUS MONSALVE GARCIA </v>
          </cell>
          <cell r="ES2"/>
          <cell r="ET2" t="str">
            <v xml:space="preserve">JHONATAN AREIZA ESPINOSA </v>
          </cell>
          <cell r="EU2"/>
          <cell r="EV2" t="str">
            <v>JOSE NAUDIN CARDONA RODRIGUEZ</v>
          </cell>
          <cell r="EW2"/>
          <cell r="EX2" t="str">
            <v xml:space="preserve">CARLOS MARIO GONZALEZ CARDENAS </v>
          </cell>
          <cell r="EY2"/>
          <cell r="EZ2" t="str">
            <v xml:space="preserve">LUIS FERNANDO MARULANDA GARCIA </v>
          </cell>
          <cell r="FA2"/>
          <cell r="FB2" t="str">
            <v xml:space="preserve">LUIS FERNANDO MARULANDA GARCIA </v>
          </cell>
          <cell r="FC2"/>
          <cell r="FD2" t="str">
            <v xml:space="preserve">SOR INES POSADA GOMEZ </v>
          </cell>
          <cell r="FE2"/>
          <cell r="FF2" t="str">
            <v xml:space="preserve">SOR INES POSADA GOMEZ </v>
          </cell>
          <cell r="FG2"/>
          <cell r="FH2" t="str">
            <v xml:space="preserve">MANUEL TIBERIO CEBALLOS OCAMPO </v>
          </cell>
          <cell r="FI2"/>
          <cell r="FJ2" t="str">
            <v xml:space="preserve">JOSE ALEJANDRO ALVAREZ ALVAREZ </v>
          </cell>
          <cell r="FK2"/>
          <cell r="FL2" t="str">
            <v xml:space="preserve">JOSE ALEJANDRO ALVAREZ ALVAREZ </v>
          </cell>
          <cell r="FM2"/>
          <cell r="FN2" t="str">
            <v xml:space="preserve">HERIBERTO BETANCUR GARCIA </v>
          </cell>
          <cell r="FO2"/>
          <cell r="FP2" t="str">
            <v xml:space="preserve">HERIBERTO BETANCUR GARCIA </v>
          </cell>
          <cell r="FQ2"/>
          <cell r="FR2" t="str">
            <v xml:space="preserve">KEVIN SNEIDER ALVAREZ ALVAREZ </v>
          </cell>
          <cell r="FS2"/>
          <cell r="FT2" t="str">
            <v xml:space="preserve">NURY AUSDENY SERNA FLOREZ </v>
          </cell>
          <cell r="FU2"/>
          <cell r="FV2" t="str">
            <v xml:space="preserve">NURY AUSDENY SERNA FLOREZ </v>
          </cell>
          <cell r="FW2"/>
          <cell r="FX2" t="str">
            <v xml:space="preserve">ROSALBA ZULUAGA FRANCO </v>
          </cell>
          <cell r="FY2"/>
          <cell r="FZ2" t="str">
            <v>NURY DEL SOCORRO CIFUENTES RAMIREZ</v>
          </cell>
          <cell r="GA2"/>
          <cell r="GB2" t="str">
            <v xml:space="preserve">JHON DE JESUS GONZALEZ </v>
          </cell>
          <cell r="GC2"/>
          <cell r="GD2" t="str">
            <v>JESUS ELIAS LOPEZ RENGIFO</v>
          </cell>
          <cell r="GE2"/>
          <cell r="GF2" t="str">
            <v>JESUS ELIAS LOPEZ RENGIFO</v>
          </cell>
          <cell r="GG2"/>
          <cell r="GH2" t="str">
            <v xml:space="preserve">DIDIER HERNANDEZ BARRIENTOS  </v>
          </cell>
          <cell r="GI2"/>
          <cell r="GJ2" t="str">
            <v xml:space="preserve">YADI MILENA QUINTERO MAZO </v>
          </cell>
          <cell r="GK2"/>
          <cell r="GL2" t="str">
            <v xml:space="preserve">ESTELLA RIVERA VEGA </v>
          </cell>
          <cell r="GM2"/>
          <cell r="GN2" t="str">
            <v xml:space="preserve">MARIA EUGENIA MAZO CARVAJAL </v>
          </cell>
          <cell r="GO2"/>
          <cell r="GP2" t="str">
            <v>FABIAN DE JESUS SANCHEZ VELEZ</v>
          </cell>
          <cell r="GQ2"/>
          <cell r="GR2" t="str">
            <v>MISAEL DE JESUS ZAPATA FORONDA</v>
          </cell>
          <cell r="GS2"/>
          <cell r="GT2" t="str">
            <v xml:space="preserve">MIRIAM DORIS SANCHEZ VELEZ </v>
          </cell>
          <cell r="GU2"/>
          <cell r="GV2"/>
          <cell r="GX2"/>
          <cell r="GY2">
            <v>6</v>
          </cell>
        </row>
        <row r="3">
          <cell r="D3"/>
          <cell r="E3" t="str">
            <v>MEJORAMIENTO DE VIVIENDAS</v>
          </cell>
          <cell r="F3"/>
          <cell r="G3"/>
          <cell r="H3">
            <v>1</v>
          </cell>
          <cell r="I3">
            <v>1</v>
          </cell>
          <cell r="J3">
            <v>1</v>
          </cell>
          <cell r="K3">
            <v>1</v>
          </cell>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cell r="DA3"/>
          <cell r="DB3"/>
          <cell r="DC3"/>
          <cell r="DD3"/>
          <cell r="DE3"/>
          <cell r="DF3"/>
          <cell r="DG3"/>
          <cell r="DH3"/>
          <cell r="DI3"/>
          <cell r="DJ3"/>
          <cell r="DK3"/>
          <cell r="DL3"/>
          <cell r="DM3"/>
          <cell r="DN3"/>
          <cell r="DO3"/>
          <cell r="DP3"/>
          <cell r="DQ3"/>
          <cell r="DR3"/>
          <cell r="DS3"/>
          <cell r="DT3"/>
          <cell r="DU3"/>
          <cell r="DV3"/>
          <cell r="DW3"/>
          <cell r="DX3"/>
          <cell r="DY3"/>
          <cell r="DZ3"/>
          <cell r="EA3"/>
          <cell r="EB3"/>
          <cell r="EC3"/>
          <cell r="ED3"/>
          <cell r="EE3"/>
          <cell r="EF3"/>
          <cell r="EG3"/>
          <cell r="EH3"/>
          <cell r="EI3"/>
          <cell r="EJ3"/>
          <cell r="EK3"/>
          <cell r="EL3"/>
          <cell r="EM3"/>
          <cell r="EN3"/>
          <cell r="EO3"/>
          <cell r="EP3"/>
          <cell r="EQ3"/>
          <cell r="ER3"/>
          <cell r="ES3"/>
          <cell r="ET3"/>
          <cell r="EU3"/>
          <cell r="EV3"/>
          <cell r="EW3"/>
          <cell r="EX3"/>
          <cell r="EY3"/>
          <cell r="EZ3"/>
          <cell r="FA3"/>
          <cell r="FB3"/>
          <cell r="FC3"/>
          <cell r="FD3"/>
          <cell r="FE3"/>
          <cell r="FF3"/>
          <cell r="FG3"/>
          <cell r="FH3"/>
          <cell r="FI3"/>
          <cell r="FJ3"/>
          <cell r="FK3"/>
          <cell r="FL3"/>
          <cell r="FM3"/>
          <cell r="FN3"/>
          <cell r="FO3"/>
          <cell r="FP3"/>
          <cell r="FQ3"/>
          <cell r="FR3"/>
          <cell r="FS3"/>
          <cell r="FT3"/>
          <cell r="FU3"/>
          <cell r="FV3"/>
          <cell r="FW3"/>
          <cell r="FX3"/>
          <cell r="FY3"/>
          <cell r="FZ3"/>
          <cell r="GA3"/>
          <cell r="GB3"/>
          <cell r="GC3"/>
          <cell r="GD3"/>
          <cell r="GE3"/>
          <cell r="GF3"/>
          <cell r="GG3"/>
          <cell r="GH3"/>
          <cell r="GI3"/>
          <cell r="GJ3"/>
          <cell r="GK3"/>
          <cell r="GL3"/>
          <cell r="GM3"/>
          <cell r="GN3"/>
          <cell r="GO3"/>
          <cell r="GP3"/>
          <cell r="GQ3"/>
          <cell r="GR3"/>
          <cell r="GS3"/>
          <cell r="GT3"/>
          <cell r="GU3"/>
          <cell r="GV3"/>
          <cell r="GX3"/>
        </row>
        <row r="4">
          <cell r="E4"/>
          <cell r="F4"/>
          <cell r="G4"/>
          <cell r="H4">
            <v>0</v>
          </cell>
          <cell r="I4"/>
          <cell r="J4">
            <v>0</v>
          </cell>
          <cell r="K4"/>
          <cell r="L4">
            <v>0</v>
          </cell>
          <cell r="M4"/>
          <cell r="N4">
            <v>1</v>
          </cell>
          <cell r="O4"/>
          <cell r="P4" t="str">
            <v>1.1</v>
          </cell>
          <cell r="Q4"/>
          <cell r="R4">
            <v>2</v>
          </cell>
          <cell r="S4"/>
          <cell r="T4">
            <v>3</v>
          </cell>
          <cell r="U4"/>
          <cell r="V4">
            <v>5</v>
          </cell>
          <cell r="W4"/>
          <cell r="X4" t="str">
            <v>5.5</v>
          </cell>
          <cell r="Y4"/>
          <cell r="Z4">
            <v>6</v>
          </cell>
          <cell r="AA4"/>
          <cell r="AB4">
            <v>7</v>
          </cell>
          <cell r="AC4"/>
          <cell r="AD4">
            <v>8</v>
          </cell>
          <cell r="AE4"/>
          <cell r="AF4">
            <v>10</v>
          </cell>
          <cell r="AG4"/>
          <cell r="AH4" t="str">
            <v>10.1</v>
          </cell>
          <cell r="AI4"/>
          <cell r="AJ4">
            <v>11</v>
          </cell>
          <cell r="AK4"/>
          <cell r="AL4" t="str">
            <v>11.1</v>
          </cell>
          <cell r="AM4"/>
          <cell r="AN4">
            <v>12</v>
          </cell>
          <cell r="AO4"/>
          <cell r="AP4">
            <v>13</v>
          </cell>
          <cell r="AQ4"/>
          <cell r="AR4">
            <v>14</v>
          </cell>
          <cell r="AS4"/>
          <cell r="AT4">
            <v>15</v>
          </cell>
          <cell r="AU4"/>
          <cell r="AV4">
            <v>16</v>
          </cell>
          <cell r="AW4"/>
          <cell r="AX4">
            <v>17</v>
          </cell>
          <cell r="AY4"/>
          <cell r="AZ4">
            <v>18</v>
          </cell>
          <cell r="BA4"/>
          <cell r="BB4" t="str">
            <v>18.1</v>
          </cell>
          <cell r="BC4"/>
          <cell r="BD4">
            <v>20</v>
          </cell>
          <cell r="BE4"/>
          <cell r="BF4">
            <v>21</v>
          </cell>
          <cell r="BG4"/>
          <cell r="BH4">
            <v>22</v>
          </cell>
          <cell r="BI4"/>
          <cell r="BJ4">
            <v>23</v>
          </cell>
          <cell r="BK4"/>
          <cell r="BL4">
            <v>24</v>
          </cell>
          <cell r="BM4"/>
          <cell r="BN4">
            <v>25</v>
          </cell>
          <cell r="BO4"/>
          <cell r="BP4">
            <v>26</v>
          </cell>
          <cell r="BQ4"/>
          <cell r="BR4">
            <v>27</v>
          </cell>
          <cell r="BS4"/>
          <cell r="BT4">
            <v>28</v>
          </cell>
          <cell r="BU4"/>
          <cell r="BV4">
            <v>29</v>
          </cell>
          <cell r="BW4"/>
          <cell r="BX4">
            <v>30</v>
          </cell>
          <cell r="BY4"/>
          <cell r="BZ4">
            <v>31</v>
          </cell>
          <cell r="CA4"/>
          <cell r="CB4">
            <v>32</v>
          </cell>
          <cell r="CC4"/>
          <cell r="CD4">
            <v>33</v>
          </cell>
          <cell r="CE4"/>
          <cell r="CF4">
            <v>34</v>
          </cell>
          <cell r="CG4"/>
          <cell r="CH4">
            <v>36</v>
          </cell>
          <cell r="CI4"/>
          <cell r="CJ4" t="str">
            <v>36.1</v>
          </cell>
          <cell r="CK4"/>
          <cell r="CL4">
            <v>37</v>
          </cell>
          <cell r="CM4"/>
          <cell r="CN4">
            <v>38</v>
          </cell>
          <cell r="CO4"/>
          <cell r="CP4">
            <v>40</v>
          </cell>
          <cell r="CQ4"/>
          <cell r="CR4">
            <v>41</v>
          </cell>
          <cell r="CS4"/>
          <cell r="CT4">
            <v>42</v>
          </cell>
          <cell r="CU4"/>
          <cell r="CV4">
            <v>43</v>
          </cell>
          <cell r="CW4"/>
          <cell r="CX4">
            <v>44</v>
          </cell>
          <cell r="CY4"/>
          <cell r="CZ4">
            <v>45</v>
          </cell>
          <cell r="DA4"/>
          <cell r="DB4">
            <v>46</v>
          </cell>
          <cell r="DC4"/>
          <cell r="DD4">
            <v>48</v>
          </cell>
          <cell r="DE4"/>
          <cell r="DF4">
            <v>50</v>
          </cell>
          <cell r="DG4"/>
          <cell r="DH4">
            <v>54</v>
          </cell>
          <cell r="DI4"/>
          <cell r="DJ4" t="str">
            <v>54.1</v>
          </cell>
          <cell r="DK4"/>
          <cell r="DL4">
            <v>55</v>
          </cell>
          <cell r="DM4"/>
          <cell r="DN4">
            <v>56</v>
          </cell>
          <cell r="DO4"/>
          <cell r="DP4">
            <v>59</v>
          </cell>
          <cell r="DQ4"/>
          <cell r="DR4">
            <v>60</v>
          </cell>
          <cell r="DS4"/>
          <cell r="DT4">
            <v>65</v>
          </cell>
          <cell r="DU4"/>
          <cell r="DV4" t="str">
            <v>65.1</v>
          </cell>
          <cell r="DW4"/>
          <cell r="DX4">
            <v>67</v>
          </cell>
          <cell r="DY4"/>
          <cell r="DZ4">
            <v>68</v>
          </cell>
          <cell r="EA4"/>
          <cell r="EB4">
            <v>69</v>
          </cell>
          <cell r="EC4"/>
          <cell r="ED4">
            <v>70</v>
          </cell>
          <cell r="EE4"/>
          <cell r="EF4">
            <v>71</v>
          </cell>
          <cell r="EG4"/>
          <cell r="EH4" t="str">
            <v>71.1</v>
          </cell>
          <cell r="EI4"/>
          <cell r="EJ4">
            <v>72</v>
          </cell>
          <cell r="EK4"/>
          <cell r="EL4" t="str">
            <v>72.1</v>
          </cell>
          <cell r="EM4"/>
          <cell r="EN4">
            <v>73</v>
          </cell>
          <cell r="EO4"/>
          <cell r="EP4">
            <v>74</v>
          </cell>
          <cell r="EQ4"/>
          <cell r="ER4" t="str">
            <v>74.1</v>
          </cell>
          <cell r="ES4"/>
          <cell r="ET4">
            <v>75</v>
          </cell>
          <cell r="EU4"/>
          <cell r="EV4">
            <v>77</v>
          </cell>
          <cell r="EW4"/>
          <cell r="EX4">
            <v>78</v>
          </cell>
          <cell r="EY4"/>
          <cell r="EZ4">
            <v>79</v>
          </cell>
          <cell r="FA4"/>
          <cell r="FB4" t="str">
            <v>79.1</v>
          </cell>
          <cell r="FC4"/>
          <cell r="FD4">
            <v>80</v>
          </cell>
          <cell r="FE4"/>
          <cell r="FF4" t="str">
            <v>80.1</v>
          </cell>
          <cell r="FG4"/>
          <cell r="FH4">
            <v>81</v>
          </cell>
          <cell r="FI4"/>
          <cell r="FJ4">
            <v>82</v>
          </cell>
          <cell r="FK4"/>
          <cell r="FL4" t="str">
            <v>82.1</v>
          </cell>
          <cell r="FM4"/>
          <cell r="FN4">
            <v>83</v>
          </cell>
          <cell r="FO4"/>
          <cell r="FP4" t="str">
            <v>83.1</v>
          </cell>
          <cell r="FQ4"/>
          <cell r="FR4">
            <v>84</v>
          </cell>
          <cell r="FS4"/>
          <cell r="FT4">
            <v>86</v>
          </cell>
          <cell r="FU4"/>
          <cell r="FV4" t="str">
            <v>86.1</v>
          </cell>
          <cell r="FW4"/>
          <cell r="FX4">
            <v>89</v>
          </cell>
          <cell r="FY4"/>
          <cell r="FZ4">
            <v>90</v>
          </cell>
          <cell r="GA4"/>
          <cell r="GB4">
            <v>91</v>
          </cell>
          <cell r="GC4"/>
          <cell r="GD4">
            <v>92</v>
          </cell>
          <cell r="GE4"/>
          <cell r="GF4" t="str">
            <v>92.1</v>
          </cell>
          <cell r="GG4"/>
          <cell r="GH4">
            <v>93</v>
          </cell>
          <cell r="GI4"/>
          <cell r="GJ4">
            <v>94</v>
          </cell>
          <cell r="GK4"/>
          <cell r="GL4">
            <v>95</v>
          </cell>
          <cell r="GM4"/>
          <cell r="GN4">
            <v>96</v>
          </cell>
          <cell r="GO4"/>
          <cell r="GP4">
            <v>97</v>
          </cell>
          <cell r="GQ4"/>
          <cell r="GR4">
            <v>98</v>
          </cell>
          <cell r="GS4"/>
          <cell r="GT4">
            <v>99</v>
          </cell>
          <cell r="GU4"/>
          <cell r="GV4"/>
          <cell r="GW4"/>
          <cell r="GX4"/>
          <cell r="GY4"/>
        </row>
        <row r="5">
          <cell r="D5" t="str">
            <v>Item</v>
          </cell>
          <cell r="E5" t="str">
            <v>Descripcion</v>
          </cell>
          <cell r="F5" t="str">
            <v>Un</v>
          </cell>
          <cell r="G5" t="str">
            <v>Vr Unitario</v>
          </cell>
          <cell r="H5" t="str">
            <v>Cant</v>
          </cell>
          <cell r="I5" t="str">
            <v>Vr Parcial</v>
          </cell>
          <cell r="J5" t="str">
            <v>Cant</v>
          </cell>
          <cell r="K5" t="str">
            <v>Vr Parcial</v>
          </cell>
          <cell r="L5" t="str">
            <v>Cant</v>
          </cell>
          <cell r="M5" t="str">
            <v>Vr Parcial</v>
          </cell>
          <cell r="N5" t="str">
            <v>Cant</v>
          </cell>
          <cell r="O5" t="str">
            <v>Vr Parcial</v>
          </cell>
          <cell r="P5" t="str">
            <v>Cant</v>
          </cell>
          <cell r="Q5" t="str">
            <v>Vr Parcial</v>
          </cell>
          <cell r="R5" t="str">
            <v>Cant</v>
          </cell>
          <cell r="S5" t="str">
            <v>Vr Parcial</v>
          </cell>
          <cell r="T5" t="str">
            <v>Cant</v>
          </cell>
          <cell r="U5" t="str">
            <v>Vr Parcial</v>
          </cell>
          <cell r="V5" t="str">
            <v>Cant</v>
          </cell>
          <cell r="W5" t="str">
            <v>Vr Parcial</v>
          </cell>
          <cell r="X5" t="str">
            <v>Cant</v>
          </cell>
          <cell r="Y5" t="str">
            <v>Vr Parcial</v>
          </cell>
          <cell r="Z5" t="str">
            <v>Cant</v>
          </cell>
          <cell r="AA5" t="str">
            <v>Vr Parcial</v>
          </cell>
          <cell r="AB5" t="str">
            <v>Cant</v>
          </cell>
          <cell r="AC5" t="str">
            <v>Vr Parcial</v>
          </cell>
          <cell r="AD5" t="str">
            <v>Cant</v>
          </cell>
          <cell r="AE5" t="str">
            <v>Vr Parcial</v>
          </cell>
          <cell r="AF5" t="str">
            <v>Cant</v>
          </cell>
          <cell r="AG5" t="str">
            <v>Vr Parcial</v>
          </cell>
          <cell r="AH5" t="str">
            <v>Cant</v>
          </cell>
          <cell r="AI5" t="str">
            <v>Vr Parcial</v>
          </cell>
          <cell r="AJ5" t="str">
            <v>Cant</v>
          </cell>
          <cell r="AK5" t="str">
            <v>Vr Parcial</v>
          </cell>
          <cell r="AL5" t="str">
            <v>Cant</v>
          </cell>
          <cell r="AM5" t="str">
            <v>Vr Parcial</v>
          </cell>
          <cell r="AN5" t="str">
            <v>Cant</v>
          </cell>
          <cell r="AO5" t="str">
            <v>Vr Parcial</v>
          </cell>
          <cell r="AP5" t="str">
            <v>Cant</v>
          </cell>
          <cell r="AQ5" t="str">
            <v>Vr Parcial</v>
          </cell>
          <cell r="AR5" t="str">
            <v>Cant</v>
          </cell>
          <cell r="AS5" t="str">
            <v>Vr Parcial</v>
          </cell>
          <cell r="AT5" t="str">
            <v>Cant</v>
          </cell>
          <cell r="AU5" t="str">
            <v>Vr Parcial</v>
          </cell>
          <cell r="AV5" t="str">
            <v>Cant</v>
          </cell>
          <cell r="AW5" t="str">
            <v>Vr Parcial</v>
          </cell>
          <cell r="AX5" t="str">
            <v>Cant</v>
          </cell>
          <cell r="AY5" t="str">
            <v>Vr Parcial</v>
          </cell>
          <cell r="AZ5" t="str">
            <v>Cant</v>
          </cell>
          <cell r="BA5" t="str">
            <v>Vr Parcial</v>
          </cell>
          <cell r="BB5" t="str">
            <v>Cant</v>
          </cell>
          <cell r="BC5" t="str">
            <v>Vr Parcial</v>
          </cell>
          <cell r="BD5" t="str">
            <v>Cant</v>
          </cell>
          <cell r="BE5" t="str">
            <v>Vr Parcial</v>
          </cell>
          <cell r="BF5" t="str">
            <v>Cant</v>
          </cell>
          <cell r="BG5" t="str">
            <v>Vr Parcial</v>
          </cell>
          <cell r="BH5" t="str">
            <v>Cant</v>
          </cell>
          <cell r="BI5" t="str">
            <v>Vr Parcial</v>
          </cell>
          <cell r="BJ5" t="str">
            <v>Cant</v>
          </cell>
          <cell r="BK5" t="str">
            <v>Vr Parcial</v>
          </cell>
          <cell r="BL5" t="str">
            <v>Cant</v>
          </cell>
          <cell r="BM5" t="str">
            <v>Vr Parcial</v>
          </cell>
          <cell r="BN5" t="str">
            <v>Cant</v>
          </cell>
          <cell r="BO5" t="str">
            <v>Vr Parcial</v>
          </cell>
          <cell r="BP5" t="str">
            <v>Cant</v>
          </cell>
          <cell r="BQ5" t="str">
            <v>Vr Parcial</v>
          </cell>
          <cell r="BR5" t="str">
            <v>Cant</v>
          </cell>
          <cell r="BS5" t="str">
            <v>Vr Parcial</v>
          </cell>
          <cell r="BT5" t="str">
            <v>Cant</v>
          </cell>
          <cell r="BU5" t="str">
            <v>Vr Parcial</v>
          </cell>
          <cell r="BV5" t="str">
            <v>Cant</v>
          </cell>
          <cell r="BW5" t="str">
            <v>Vr Parcial</v>
          </cell>
          <cell r="BX5" t="str">
            <v>Cant</v>
          </cell>
          <cell r="BY5" t="str">
            <v>Vr Parcial</v>
          </cell>
          <cell r="BZ5" t="str">
            <v>Cant</v>
          </cell>
          <cell r="CA5" t="str">
            <v>Vr Parcial</v>
          </cell>
          <cell r="CB5" t="str">
            <v>Cant</v>
          </cell>
          <cell r="CC5" t="str">
            <v>Vr Parcial</v>
          </cell>
          <cell r="CD5" t="str">
            <v>Cant</v>
          </cell>
          <cell r="CE5" t="str">
            <v>Vr Parcial</v>
          </cell>
          <cell r="CF5" t="str">
            <v>Cant</v>
          </cell>
          <cell r="CG5" t="str">
            <v>Vr Parcial</v>
          </cell>
          <cell r="CH5" t="str">
            <v>Cant</v>
          </cell>
          <cell r="CI5" t="str">
            <v>Vr Parcial</v>
          </cell>
          <cell r="CJ5" t="str">
            <v>Cant</v>
          </cell>
          <cell r="CK5" t="str">
            <v>Vr Parcial</v>
          </cell>
          <cell r="CL5" t="str">
            <v>Cant</v>
          </cell>
          <cell r="CM5" t="str">
            <v>Vr Parcial</v>
          </cell>
          <cell r="CN5" t="str">
            <v>Cant</v>
          </cell>
          <cell r="CO5" t="str">
            <v>Vr Parcial</v>
          </cell>
          <cell r="CP5" t="str">
            <v>Cant</v>
          </cell>
          <cell r="CQ5" t="str">
            <v>Vr Parcial</v>
          </cell>
          <cell r="CR5" t="str">
            <v>Cant</v>
          </cell>
          <cell r="CS5" t="str">
            <v>Vr Parcial</v>
          </cell>
          <cell r="CT5" t="str">
            <v>Cant</v>
          </cell>
          <cell r="CU5" t="str">
            <v>Vr Parcial</v>
          </cell>
          <cell r="CV5" t="str">
            <v>Cant</v>
          </cell>
          <cell r="CW5" t="str">
            <v>Vr Parcial</v>
          </cell>
          <cell r="CX5" t="str">
            <v>Cant</v>
          </cell>
          <cell r="CY5" t="str">
            <v>Vr Parcial</v>
          </cell>
          <cell r="CZ5" t="str">
            <v>Cant</v>
          </cell>
          <cell r="DA5" t="str">
            <v>Vr Parcial</v>
          </cell>
          <cell r="DB5" t="str">
            <v>Cant</v>
          </cell>
          <cell r="DC5" t="str">
            <v>Vr Parcial</v>
          </cell>
          <cell r="DD5" t="str">
            <v>Cant</v>
          </cell>
          <cell r="DE5" t="str">
            <v>Vr Parcial</v>
          </cell>
          <cell r="DF5" t="str">
            <v>Cant</v>
          </cell>
          <cell r="DG5" t="str">
            <v>Vr Parcial</v>
          </cell>
          <cell r="DH5" t="str">
            <v>Cant</v>
          </cell>
          <cell r="DI5" t="str">
            <v>Vr Parcial</v>
          </cell>
          <cell r="DJ5" t="str">
            <v>Cant</v>
          </cell>
          <cell r="DK5" t="str">
            <v>Vr Parcial</v>
          </cell>
          <cell r="DL5" t="str">
            <v>Cant</v>
          </cell>
          <cell r="DM5" t="str">
            <v>Vr Parcial</v>
          </cell>
          <cell r="DN5" t="str">
            <v>Cant</v>
          </cell>
          <cell r="DO5" t="str">
            <v>Vr Parcial</v>
          </cell>
          <cell r="DP5" t="str">
            <v>Cant</v>
          </cell>
          <cell r="DQ5" t="str">
            <v>Vr Parcial</v>
          </cell>
          <cell r="DR5" t="str">
            <v>Cant</v>
          </cell>
          <cell r="DS5" t="str">
            <v>Vr Parcial</v>
          </cell>
          <cell r="DT5" t="str">
            <v>Cant</v>
          </cell>
          <cell r="DU5" t="str">
            <v>Vr Parcial</v>
          </cell>
          <cell r="DV5" t="str">
            <v>Cant</v>
          </cell>
          <cell r="DW5" t="str">
            <v>Vr Parcial</v>
          </cell>
          <cell r="DX5" t="str">
            <v>Cant</v>
          </cell>
          <cell r="DY5" t="str">
            <v>Vr Parcial</v>
          </cell>
          <cell r="DZ5" t="str">
            <v>Cant</v>
          </cell>
          <cell r="EA5" t="str">
            <v>Vr Parcial</v>
          </cell>
          <cell r="EB5" t="str">
            <v>Cant</v>
          </cell>
          <cell r="EC5" t="str">
            <v>Vr Parcial</v>
          </cell>
          <cell r="ED5" t="str">
            <v>Cant</v>
          </cell>
          <cell r="EE5" t="str">
            <v>Vr Parcial</v>
          </cell>
          <cell r="EF5" t="str">
            <v>Cant</v>
          </cell>
          <cell r="EG5" t="str">
            <v>Vr Parcial</v>
          </cell>
          <cell r="EH5" t="str">
            <v>Cant</v>
          </cell>
          <cell r="EI5" t="str">
            <v>Vr Parcial</v>
          </cell>
          <cell r="EJ5" t="str">
            <v>Cant</v>
          </cell>
          <cell r="EK5" t="str">
            <v>Vr Parcial</v>
          </cell>
          <cell r="EL5" t="str">
            <v>Cant</v>
          </cell>
          <cell r="EM5" t="str">
            <v>Vr Parcial</v>
          </cell>
          <cell r="EN5" t="str">
            <v>Cant</v>
          </cell>
          <cell r="EO5" t="str">
            <v>Vr Parcial</v>
          </cell>
          <cell r="EP5" t="str">
            <v>Cant</v>
          </cell>
          <cell r="EQ5" t="str">
            <v>Vr Parcial</v>
          </cell>
          <cell r="ER5" t="str">
            <v>Cant</v>
          </cell>
          <cell r="ES5" t="str">
            <v>Vr Parcial</v>
          </cell>
          <cell r="ET5" t="str">
            <v>Cant</v>
          </cell>
          <cell r="EU5" t="str">
            <v>Vr Parcial</v>
          </cell>
          <cell r="EV5" t="str">
            <v>Cant</v>
          </cell>
          <cell r="EW5" t="str">
            <v>Vr Parcial</v>
          </cell>
          <cell r="EX5" t="str">
            <v>Cant</v>
          </cell>
          <cell r="EY5" t="str">
            <v>Vr Parcial</v>
          </cell>
          <cell r="EZ5" t="str">
            <v>Cant</v>
          </cell>
          <cell r="FA5" t="str">
            <v>Vr Parcial</v>
          </cell>
          <cell r="FB5" t="str">
            <v>Cant</v>
          </cell>
          <cell r="FC5" t="str">
            <v>Vr Parcial</v>
          </cell>
          <cell r="FD5" t="str">
            <v>Cant</v>
          </cell>
          <cell r="FE5" t="str">
            <v>Vr Parcial</v>
          </cell>
          <cell r="FF5" t="str">
            <v>Cant</v>
          </cell>
          <cell r="FG5" t="str">
            <v>Vr Parcial</v>
          </cell>
          <cell r="FH5" t="str">
            <v>Cant</v>
          </cell>
          <cell r="FI5" t="str">
            <v>Vr Parcial</v>
          </cell>
          <cell r="FJ5" t="str">
            <v>Cant</v>
          </cell>
          <cell r="FK5" t="str">
            <v>Vr Parcial</v>
          </cell>
          <cell r="FL5" t="str">
            <v>Cant</v>
          </cell>
          <cell r="FM5" t="str">
            <v>Vr Parcial</v>
          </cell>
          <cell r="FN5" t="str">
            <v>Cant</v>
          </cell>
          <cell r="FO5" t="str">
            <v>Vr Parcial</v>
          </cell>
          <cell r="FP5" t="str">
            <v>Cant</v>
          </cell>
          <cell r="FQ5" t="str">
            <v>Vr Parcial</v>
          </cell>
          <cell r="FR5" t="str">
            <v>Cant</v>
          </cell>
          <cell r="FS5" t="str">
            <v>Vr Parcial</v>
          </cell>
          <cell r="FT5" t="str">
            <v>Cant</v>
          </cell>
          <cell r="FU5" t="str">
            <v>Vr Parcial</v>
          </cell>
          <cell r="FV5" t="str">
            <v>Cant</v>
          </cell>
          <cell r="FW5" t="str">
            <v>Vr Parcial</v>
          </cell>
          <cell r="FX5" t="str">
            <v>Cant</v>
          </cell>
          <cell r="FY5" t="str">
            <v>Vr Parcial</v>
          </cell>
          <cell r="FZ5" t="str">
            <v>Cant</v>
          </cell>
          <cell r="GA5" t="str">
            <v>Vr Parcial</v>
          </cell>
          <cell r="GB5" t="str">
            <v>Cant</v>
          </cell>
          <cell r="GC5" t="str">
            <v>Vr Parcial</v>
          </cell>
          <cell r="GD5" t="str">
            <v>Cant</v>
          </cell>
          <cell r="GE5" t="str">
            <v>Vr Parcial</v>
          </cell>
          <cell r="GF5" t="str">
            <v>Cant</v>
          </cell>
          <cell r="GG5" t="str">
            <v>Vr Parcial</v>
          </cell>
          <cell r="GH5" t="str">
            <v>Cant</v>
          </cell>
          <cell r="GI5" t="str">
            <v>Vr Parcial</v>
          </cell>
          <cell r="GJ5" t="str">
            <v>Cant</v>
          </cell>
          <cell r="GK5" t="str">
            <v>Vr Parcial</v>
          </cell>
          <cell r="GL5" t="str">
            <v>Cant</v>
          </cell>
          <cell r="GM5" t="str">
            <v>Vr Parcial</v>
          </cell>
          <cell r="GN5" t="str">
            <v>Cant</v>
          </cell>
          <cell r="GO5" t="str">
            <v>Vr Parcial</v>
          </cell>
          <cell r="GP5" t="str">
            <v>Cant</v>
          </cell>
          <cell r="GQ5" t="str">
            <v>Vr Parcial</v>
          </cell>
          <cell r="GR5" t="str">
            <v>Cant</v>
          </cell>
          <cell r="GS5" t="str">
            <v>Vr Parcial</v>
          </cell>
          <cell r="GT5" t="str">
            <v>Cant</v>
          </cell>
          <cell r="GU5" t="str">
            <v>Vr Parcial</v>
          </cell>
          <cell r="GV5" t="str">
            <v>Cantidad Total</v>
          </cell>
          <cell r="GW5" t="str">
            <v>Subtotal</v>
          </cell>
          <cell r="GX5" t="str">
            <v>Vr Capitulo</v>
          </cell>
          <cell r="GY5" t="str">
            <v>Vr Aproximado al peso</v>
          </cell>
        </row>
        <row r="6">
          <cell r="D6" t="str">
            <v>01</v>
          </cell>
          <cell r="E6" t="str">
            <v>PRELIMINARES</v>
          </cell>
          <cell r="F6"/>
          <cell r="G6">
            <v>0</v>
          </cell>
          <cell r="H6" t="str">
            <v>x</v>
          </cell>
          <cell r="I6" t="str">
            <v/>
          </cell>
          <cell r="J6"/>
          <cell r="K6" t="str">
            <v/>
          </cell>
          <cell r="L6" t="str">
            <v>x</v>
          </cell>
          <cell r="M6" t="str">
            <v/>
          </cell>
          <cell r="N6" t="str">
            <v>x</v>
          </cell>
          <cell r="O6" t="str">
            <v/>
          </cell>
          <cell r="P6">
            <v>0</v>
          </cell>
          <cell r="Q6" t="str">
            <v/>
          </cell>
          <cell r="R6" t="str">
            <v>x</v>
          </cell>
          <cell r="S6" t="str">
            <v/>
          </cell>
          <cell r="T6" t="str">
            <v>x</v>
          </cell>
          <cell r="U6" t="str">
            <v/>
          </cell>
          <cell r="V6" t="str">
            <v>x</v>
          </cell>
          <cell r="W6" t="str">
            <v/>
          </cell>
          <cell r="X6">
            <v>0</v>
          </cell>
          <cell r="Y6" t="str">
            <v/>
          </cell>
          <cell r="Z6" t="str">
            <v>x</v>
          </cell>
          <cell r="AA6" t="str">
            <v/>
          </cell>
          <cell r="AB6" t="str">
            <v>x</v>
          </cell>
          <cell r="AC6" t="str">
            <v/>
          </cell>
          <cell r="AD6" t="str">
            <v>x</v>
          </cell>
          <cell r="AE6" t="str">
            <v/>
          </cell>
          <cell r="AF6" t="str">
            <v>x</v>
          </cell>
          <cell r="AG6" t="str">
            <v/>
          </cell>
          <cell r="AH6">
            <v>0</v>
          </cell>
          <cell r="AI6" t="str">
            <v/>
          </cell>
          <cell r="AJ6" t="str">
            <v>x</v>
          </cell>
          <cell r="AK6" t="str">
            <v/>
          </cell>
          <cell r="AL6">
            <v>0</v>
          </cell>
          <cell r="AM6" t="str">
            <v/>
          </cell>
          <cell r="AN6" t="str">
            <v>x</v>
          </cell>
          <cell r="AO6" t="str">
            <v/>
          </cell>
          <cell r="AP6" t="str">
            <v>x</v>
          </cell>
          <cell r="AQ6" t="str">
            <v/>
          </cell>
          <cell r="AR6" t="str">
            <v>x</v>
          </cell>
          <cell r="AS6" t="str">
            <v/>
          </cell>
          <cell r="AT6" t="str">
            <v>x</v>
          </cell>
          <cell r="AU6" t="str">
            <v/>
          </cell>
          <cell r="AV6" t="str">
            <v>x</v>
          </cell>
          <cell r="AW6" t="str">
            <v/>
          </cell>
          <cell r="AX6" t="str">
            <v>x</v>
          </cell>
          <cell r="AY6" t="str">
            <v/>
          </cell>
          <cell r="AZ6" t="str">
            <v>x</v>
          </cell>
          <cell r="BA6" t="str">
            <v/>
          </cell>
          <cell r="BB6">
            <v>0</v>
          </cell>
          <cell r="BC6" t="str">
            <v/>
          </cell>
          <cell r="BD6" t="str">
            <v>x</v>
          </cell>
          <cell r="BE6" t="str">
            <v/>
          </cell>
          <cell r="BF6" t="str">
            <v>x</v>
          </cell>
          <cell r="BG6" t="str">
            <v/>
          </cell>
          <cell r="BH6" t="str">
            <v>x</v>
          </cell>
          <cell r="BI6" t="str">
            <v/>
          </cell>
          <cell r="BJ6" t="str">
            <v>x</v>
          </cell>
          <cell r="BK6" t="str">
            <v/>
          </cell>
          <cell r="BL6" t="str">
            <v>x</v>
          </cell>
          <cell r="BM6" t="str">
            <v/>
          </cell>
          <cell r="BN6" t="str">
            <v>x</v>
          </cell>
          <cell r="BO6" t="str">
            <v/>
          </cell>
          <cell r="BP6" t="str">
            <v>x</v>
          </cell>
          <cell r="BQ6" t="str">
            <v/>
          </cell>
          <cell r="BR6" t="str">
            <v>x</v>
          </cell>
          <cell r="BS6" t="str">
            <v/>
          </cell>
          <cell r="BT6" t="str">
            <v>x</v>
          </cell>
          <cell r="BU6" t="str">
            <v/>
          </cell>
          <cell r="BV6" t="str">
            <v>x</v>
          </cell>
          <cell r="BW6" t="str">
            <v/>
          </cell>
          <cell r="BX6" t="str">
            <v>x</v>
          </cell>
          <cell r="BY6" t="str">
            <v/>
          </cell>
          <cell r="BZ6" t="str">
            <v>x</v>
          </cell>
          <cell r="CA6" t="str">
            <v/>
          </cell>
          <cell r="CB6" t="str">
            <v>x</v>
          </cell>
          <cell r="CC6" t="str">
            <v/>
          </cell>
          <cell r="CD6" t="str">
            <v>x</v>
          </cell>
          <cell r="CE6" t="str">
            <v/>
          </cell>
          <cell r="CF6" t="str">
            <v>x</v>
          </cell>
          <cell r="CG6" t="str">
            <v/>
          </cell>
          <cell r="CH6" t="str">
            <v>x</v>
          </cell>
          <cell r="CI6" t="str">
            <v/>
          </cell>
          <cell r="CJ6">
            <v>0</v>
          </cell>
          <cell r="CK6" t="str">
            <v/>
          </cell>
          <cell r="CL6" t="str">
            <v>x</v>
          </cell>
          <cell r="CM6" t="str">
            <v/>
          </cell>
          <cell r="CN6" t="str">
            <v>x</v>
          </cell>
          <cell r="CO6" t="str">
            <v/>
          </cell>
          <cell r="CP6" t="str">
            <v>x</v>
          </cell>
          <cell r="CQ6" t="str">
            <v/>
          </cell>
          <cell r="CR6" t="str">
            <v>x</v>
          </cell>
          <cell r="CS6" t="str">
            <v/>
          </cell>
          <cell r="CT6" t="str">
            <v>x</v>
          </cell>
          <cell r="CU6" t="str">
            <v/>
          </cell>
          <cell r="CV6" t="str">
            <v>x</v>
          </cell>
          <cell r="CW6" t="str">
            <v/>
          </cell>
          <cell r="CX6" t="str">
            <v>x</v>
          </cell>
          <cell r="CY6" t="str">
            <v/>
          </cell>
          <cell r="CZ6" t="str">
            <v>x</v>
          </cell>
          <cell r="DA6" t="str">
            <v/>
          </cell>
          <cell r="DB6" t="str">
            <v>x</v>
          </cell>
          <cell r="DC6" t="str">
            <v/>
          </cell>
          <cell r="DD6" t="str">
            <v>x</v>
          </cell>
          <cell r="DE6" t="str">
            <v/>
          </cell>
          <cell r="DF6" t="str">
            <v>x</v>
          </cell>
          <cell r="DG6" t="str">
            <v/>
          </cell>
          <cell r="DH6" t="str">
            <v>x</v>
          </cell>
          <cell r="DI6" t="str">
            <v/>
          </cell>
          <cell r="DJ6">
            <v>0</v>
          </cell>
          <cell r="DK6" t="str">
            <v/>
          </cell>
          <cell r="DL6" t="str">
            <v>x</v>
          </cell>
          <cell r="DM6" t="str">
            <v/>
          </cell>
          <cell r="DN6" t="str">
            <v>x</v>
          </cell>
          <cell r="DO6" t="str">
            <v/>
          </cell>
          <cell r="DP6" t="str">
            <v>x</v>
          </cell>
          <cell r="DQ6" t="str">
            <v/>
          </cell>
          <cell r="DR6" t="str">
            <v>x</v>
          </cell>
          <cell r="DS6" t="str">
            <v/>
          </cell>
          <cell r="DT6" t="str">
            <v>x</v>
          </cell>
          <cell r="DU6" t="str">
            <v/>
          </cell>
          <cell r="DV6">
            <v>0</v>
          </cell>
          <cell r="DW6" t="str">
            <v/>
          </cell>
          <cell r="DX6" t="str">
            <v>x</v>
          </cell>
          <cell r="DY6" t="str">
            <v/>
          </cell>
          <cell r="DZ6" t="str">
            <v>x</v>
          </cell>
          <cell r="EA6" t="str">
            <v/>
          </cell>
          <cell r="EB6" t="str">
            <v>x</v>
          </cell>
          <cell r="EC6" t="str">
            <v/>
          </cell>
          <cell r="ED6" t="str">
            <v>x</v>
          </cell>
          <cell r="EE6" t="str">
            <v/>
          </cell>
          <cell r="EF6" t="str">
            <v>x</v>
          </cell>
          <cell r="EG6" t="str">
            <v/>
          </cell>
          <cell r="EH6">
            <v>0</v>
          </cell>
          <cell r="EI6" t="str">
            <v/>
          </cell>
          <cell r="EJ6" t="str">
            <v>x</v>
          </cell>
          <cell r="EK6" t="str">
            <v/>
          </cell>
          <cell r="EL6">
            <v>0</v>
          </cell>
          <cell r="EM6" t="str">
            <v/>
          </cell>
          <cell r="EN6" t="str">
            <v>x</v>
          </cell>
          <cell r="EO6" t="str">
            <v/>
          </cell>
          <cell r="EP6" t="str">
            <v>x</v>
          </cell>
          <cell r="EQ6" t="str">
            <v/>
          </cell>
          <cell r="ER6">
            <v>0</v>
          </cell>
          <cell r="ES6" t="str">
            <v/>
          </cell>
          <cell r="ET6" t="str">
            <v>x</v>
          </cell>
          <cell r="EU6" t="str">
            <v/>
          </cell>
          <cell r="EV6" t="str">
            <v>x</v>
          </cell>
          <cell r="EW6" t="str">
            <v/>
          </cell>
          <cell r="EX6" t="str">
            <v>x</v>
          </cell>
          <cell r="EY6" t="str">
            <v/>
          </cell>
          <cell r="EZ6" t="str">
            <v>x</v>
          </cell>
          <cell r="FA6" t="str">
            <v/>
          </cell>
          <cell r="FB6">
            <v>0</v>
          </cell>
          <cell r="FC6" t="str">
            <v/>
          </cell>
          <cell r="FD6" t="str">
            <v>x</v>
          </cell>
          <cell r="FE6" t="str">
            <v/>
          </cell>
          <cell r="FF6">
            <v>0</v>
          </cell>
          <cell r="FG6" t="str">
            <v/>
          </cell>
          <cell r="FH6" t="str">
            <v>x</v>
          </cell>
          <cell r="FI6" t="str">
            <v/>
          </cell>
          <cell r="FJ6" t="str">
            <v>x</v>
          </cell>
          <cell r="FK6" t="str">
            <v/>
          </cell>
          <cell r="FL6">
            <v>0</v>
          </cell>
          <cell r="FM6" t="str">
            <v/>
          </cell>
          <cell r="FN6" t="str">
            <v>x</v>
          </cell>
          <cell r="FO6" t="str">
            <v/>
          </cell>
          <cell r="FP6">
            <v>0</v>
          </cell>
          <cell r="FQ6" t="str">
            <v/>
          </cell>
          <cell r="FR6" t="str">
            <v>x</v>
          </cell>
          <cell r="FS6" t="str">
            <v/>
          </cell>
          <cell r="FT6" t="str">
            <v>x</v>
          </cell>
          <cell r="FU6" t="str">
            <v/>
          </cell>
          <cell r="FV6">
            <v>0</v>
          </cell>
          <cell r="FW6" t="str">
            <v/>
          </cell>
          <cell r="FX6" t="str">
            <v>x</v>
          </cell>
          <cell r="FY6" t="str">
            <v/>
          </cell>
          <cell r="FZ6" t="str">
            <v>x</v>
          </cell>
          <cell r="GA6" t="str">
            <v/>
          </cell>
          <cell r="GB6" t="str">
            <v>x</v>
          </cell>
          <cell r="GC6" t="str">
            <v/>
          </cell>
          <cell r="GD6" t="str">
            <v>x</v>
          </cell>
          <cell r="GE6" t="str">
            <v/>
          </cell>
          <cell r="GF6">
            <v>0</v>
          </cell>
          <cell r="GG6" t="str">
            <v/>
          </cell>
          <cell r="GH6" t="str">
            <v>x</v>
          </cell>
          <cell r="GI6" t="str">
            <v/>
          </cell>
          <cell r="GJ6" t="str">
            <v>x</v>
          </cell>
          <cell r="GK6" t="str">
            <v/>
          </cell>
          <cell r="GL6" t="str">
            <v>x</v>
          </cell>
          <cell r="GM6" t="str">
            <v/>
          </cell>
          <cell r="GN6" t="str">
            <v>x</v>
          </cell>
          <cell r="GO6" t="str">
            <v/>
          </cell>
          <cell r="GP6" t="str">
            <v>x</v>
          </cell>
          <cell r="GQ6" t="str">
            <v/>
          </cell>
          <cell r="GR6" t="str">
            <v>x</v>
          </cell>
          <cell r="GS6" t="str">
            <v/>
          </cell>
          <cell r="GT6" t="str">
            <v>x</v>
          </cell>
          <cell r="GU6" t="str">
            <v/>
          </cell>
          <cell r="GV6">
            <v>0</v>
          </cell>
          <cell r="GW6" t="str">
            <v/>
          </cell>
          <cell r="GX6">
            <v>4887527</v>
          </cell>
          <cell r="GY6">
            <v>4887527</v>
          </cell>
        </row>
        <row r="7">
          <cell r="D7" t="str">
            <v>01-05</v>
          </cell>
          <cell r="E7" t="str">
            <v>LOCALIZACION Y REPLANTEO</v>
          </cell>
          <cell r="F7"/>
          <cell r="G7">
            <v>0</v>
          </cell>
          <cell r="H7" t="str">
            <v>x</v>
          </cell>
          <cell r="I7">
            <v>38572</v>
          </cell>
          <cell r="J7"/>
          <cell r="K7">
            <v>0</v>
          </cell>
          <cell r="L7" t="str">
            <v>x</v>
          </cell>
          <cell r="M7">
            <v>75413</v>
          </cell>
          <cell r="N7" t="str">
            <v>x</v>
          </cell>
          <cell r="O7">
            <v>38572</v>
          </cell>
          <cell r="P7">
            <v>0</v>
          </cell>
          <cell r="Q7">
            <v>0</v>
          </cell>
          <cell r="R7" t="str">
            <v>x</v>
          </cell>
          <cell r="S7">
            <v>75413</v>
          </cell>
          <cell r="T7" t="str">
            <v>x</v>
          </cell>
          <cell r="U7">
            <v>75413</v>
          </cell>
          <cell r="V7" t="str">
            <v>x</v>
          </cell>
          <cell r="W7">
            <v>38572</v>
          </cell>
          <cell r="X7">
            <v>0</v>
          </cell>
          <cell r="Y7">
            <v>0</v>
          </cell>
          <cell r="Z7" t="str">
            <v>x</v>
          </cell>
          <cell r="AA7">
            <v>75413</v>
          </cell>
          <cell r="AB7" t="str">
            <v>x</v>
          </cell>
          <cell r="AC7">
            <v>75413</v>
          </cell>
          <cell r="AD7" t="str">
            <v>x</v>
          </cell>
          <cell r="AE7">
            <v>75413</v>
          </cell>
          <cell r="AF7" t="str">
            <v>x</v>
          </cell>
          <cell r="AG7">
            <v>38572</v>
          </cell>
          <cell r="AH7">
            <v>0</v>
          </cell>
          <cell r="AI7">
            <v>0</v>
          </cell>
          <cell r="AJ7" t="str">
            <v>x</v>
          </cell>
          <cell r="AK7">
            <v>38572</v>
          </cell>
          <cell r="AL7">
            <v>0</v>
          </cell>
          <cell r="AM7">
            <v>0</v>
          </cell>
          <cell r="AN7" t="str">
            <v>x</v>
          </cell>
          <cell r="AO7">
            <v>75413</v>
          </cell>
          <cell r="AP7" t="str">
            <v>x</v>
          </cell>
          <cell r="AQ7">
            <v>75413</v>
          </cell>
          <cell r="AR7" t="str">
            <v>x</v>
          </cell>
          <cell r="AS7">
            <v>75413</v>
          </cell>
          <cell r="AT7" t="str">
            <v>x</v>
          </cell>
          <cell r="AU7">
            <v>75413</v>
          </cell>
          <cell r="AV7" t="str">
            <v>x</v>
          </cell>
          <cell r="AW7">
            <v>38572</v>
          </cell>
          <cell r="AX7" t="str">
            <v>x</v>
          </cell>
          <cell r="AY7">
            <v>38572</v>
          </cell>
          <cell r="AZ7" t="str">
            <v>x</v>
          </cell>
          <cell r="BA7">
            <v>38572</v>
          </cell>
          <cell r="BB7">
            <v>0</v>
          </cell>
          <cell r="BC7">
            <v>0</v>
          </cell>
          <cell r="BD7" t="str">
            <v>x</v>
          </cell>
          <cell r="BE7">
            <v>75413</v>
          </cell>
          <cell r="BF7" t="str">
            <v>x</v>
          </cell>
          <cell r="BG7">
            <v>75413</v>
          </cell>
          <cell r="BH7" t="str">
            <v>x</v>
          </cell>
          <cell r="BI7">
            <v>38572</v>
          </cell>
          <cell r="BJ7" t="str">
            <v>x</v>
          </cell>
          <cell r="BK7">
            <v>75413</v>
          </cell>
          <cell r="BL7" t="str">
            <v>x</v>
          </cell>
          <cell r="BM7">
            <v>38572</v>
          </cell>
          <cell r="BN7" t="str">
            <v>x</v>
          </cell>
          <cell r="BO7">
            <v>75413</v>
          </cell>
          <cell r="BP7" t="str">
            <v>x</v>
          </cell>
          <cell r="BQ7">
            <v>75413</v>
          </cell>
          <cell r="BR7" t="str">
            <v>x</v>
          </cell>
          <cell r="BS7">
            <v>75413</v>
          </cell>
          <cell r="BT7" t="str">
            <v>x</v>
          </cell>
          <cell r="BU7">
            <v>75413</v>
          </cell>
          <cell r="BV7" t="str">
            <v>x</v>
          </cell>
          <cell r="BW7">
            <v>75413</v>
          </cell>
          <cell r="BX7" t="str">
            <v>x</v>
          </cell>
          <cell r="BY7">
            <v>75413</v>
          </cell>
          <cell r="BZ7" t="str">
            <v>x</v>
          </cell>
          <cell r="CA7">
            <v>38572</v>
          </cell>
          <cell r="CB7" t="str">
            <v>x</v>
          </cell>
          <cell r="CC7">
            <v>75413</v>
          </cell>
          <cell r="CD7" t="str">
            <v>x</v>
          </cell>
          <cell r="CE7">
            <v>75413</v>
          </cell>
          <cell r="CF7" t="str">
            <v>x</v>
          </cell>
          <cell r="CG7">
            <v>38572</v>
          </cell>
          <cell r="CH7" t="str">
            <v>x</v>
          </cell>
          <cell r="CI7">
            <v>38572</v>
          </cell>
          <cell r="CJ7">
            <v>0</v>
          </cell>
          <cell r="CK7">
            <v>0</v>
          </cell>
          <cell r="CL7" t="str">
            <v>x</v>
          </cell>
          <cell r="CM7">
            <v>75413</v>
          </cell>
          <cell r="CN7" t="str">
            <v>x</v>
          </cell>
          <cell r="CO7">
            <v>75413</v>
          </cell>
          <cell r="CP7" t="str">
            <v>x</v>
          </cell>
          <cell r="CQ7">
            <v>75413</v>
          </cell>
          <cell r="CR7" t="str">
            <v>x</v>
          </cell>
          <cell r="CS7">
            <v>75413</v>
          </cell>
          <cell r="CT7" t="str">
            <v>x</v>
          </cell>
          <cell r="CU7">
            <v>75413</v>
          </cell>
          <cell r="CV7" t="str">
            <v>x</v>
          </cell>
          <cell r="CW7">
            <v>75413</v>
          </cell>
          <cell r="CX7" t="str">
            <v>x</v>
          </cell>
          <cell r="CY7">
            <v>75413</v>
          </cell>
          <cell r="CZ7" t="str">
            <v>x</v>
          </cell>
          <cell r="DA7">
            <v>75413</v>
          </cell>
          <cell r="DB7" t="str">
            <v>x</v>
          </cell>
          <cell r="DC7">
            <v>75413</v>
          </cell>
          <cell r="DD7" t="str">
            <v>x</v>
          </cell>
          <cell r="DE7">
            <v>75413</v>
          </cell>
          <cell r="DF7" t="str">
            <v>x</v>
          </cell>
          <cell r="DG7">
            <v>75413</v>
          </cell>
          <cell r="DH7" t="str">
            <v>x</v>
          </cell>
          <cell r="DI7">
            <v>38572</v>
          </cell>
          <cell r="DJ7">
            <v>0</v>
          </cell>
          <cell r="DK7">
            <v>0</v>
          </cell>
          <cell r="DL7" t="str">
            <v>x</v>
          </cell>
          <cell r="DM7">
            <v>75413</v>
          </cell>
          <cell r="DN7" t="str">
            <v>x</v>
          </cell>
          <cell r="DO7">
            <v>75413</v>
          </cell>
          <cell r="DP7" t="str">
            <v>x</v>
          </cell>
          <cell r="DQ7">
            <v>75413</v>
          </cell>
          <cell r="DR7" t="str">
            <v>x</v>
          </cell>
          <cell r="DS7">
            <v>75413</v>
          </cell>
          <cell r="DT7" t="str">
            <v>x</v>
          </cell>
          <cell r="DU7">
            <v>38572</v>
          </cell>
          <cell r="DV7">
            <v>0</v>
          </cell>
          <cell r="DW7">
            <v>0</v>
          </cell>
          <cell r="DX7" t="str">
            <v>x</v>
          </cell>
          <cell r="DY7">
            <v>75413</v>
          </cell>
          <cell r="DZ7" t="str">
            <v>x</v>
          </cell>
          <cell r="EA7">
            <v>75413</v>
          </cell>
          <cell r="EB7" t="str">
            <v>x</v>
          </cell>
          <cell r="EC7">
            <v>75413</v>
          </cell>
          <cell r="ED7" t="str">
            <v>x</v>
          </cell>
          <cell r="EE7">
            <v>75413</v>
          </cell>
          <cell r="EF7" t="str">
            <v>x</v>
          </cell>
          <cell r="EG7">
            <v>38572</v>
          </cell>
          <cell r="EH7">
            <v>0</v>
          </cell>
          <cell r="EI7">
            <v>0</v>
          </cell>
          <cell r="EJ7" t="str">
            <v>x</v>
          </cell>
          <cell r="EK7">
            <v>38572</v>
          </cell>
          <cell r="EL7">
            <v>0</v>
          </cell>
          <cell r="EM7">
            <v>0</v>
          </cell>
          <cell r="EN7" t="str">
            <v>x</v>
          </cell>
          <cell r="EO7">
            <v>75413</v>
          </cell>
          <cell r="EP7" t="str">
            <v>x</v>
          </cell>
          <cell r="EQ7">
            <v>38572</v>
          </cell>
          <cell r="ER7">
            <v>0</v>
          </cell>
          <cell r="ES7">
            <v>0</v>
          </cell>
          <cell r="ET7" t="str">
            <v>x</v>
          </cell>
          <cell r="EU7">
            <v>75413</v>
          </cell>
          <cell r="EV7" t="str">
            <v>x</v>
          </cell>
          <cell r="EW7">
            <v>75413</v>
          </cell>
          <cell r="EX7" t="str">
            <v>x</v>
          </cell>
          <cell r="EY7">
            <v>75413</v>
          </cell>
          <cell r="EZ7" t="str">
            <v>x</v>
          </cell>
          <cell r="FA7">
            <v>38572</v>
          </cell>
          <cell r="FB7">
            <v>0</v>
          </cell>
          <cell r="FC7">
            <v>0</v>
          </cell>
          <cell r="FD7" t="str">
            <v>x</v>
          </cell>
          <cell r="FE7">
            <v>38572</v>
          </cell>
          <cell r="FF7">
            <v>0</v>
          </cell>
          <cell r="FG7">
            <v>0</v>
          </cell>
          <cell r="FH7" t="str">
            <v>x</v>
          </cell>
          <cell r="FI7">
            <v>75413</v>
          </cell>
          <cell r="FJ7" t="str">
            <v>x</v>
          </cell>
          <cell r="FK7">
            <v>38572</v>
          </cell>
          <cell r="FL7">
            <v>0</v>
          </cell>
          <cell r="FM7">
            <v>0</v>
          </cell>
          <cell r="FN7" t="str">
            <v>x</v>
          </cell>
          <cell r="FO7">
            <v>38572</v>
          </cell>
          <cell r="FP7">
            <v>0</v>
          </cell>
          <cell r="FQ7">
            <v>0</v>
          </cell>
          <cell r="FR7" t="str">
            <v>x</v>
          </cell>
          <cell r="FS7">
            <v>75413</v>
          </cell>
          <cell r="FT7" t="str">
            <v>x</v>
          </cell>
          <cell r="FU7">
            <v>38572</v>
          </cell>
          <cell r="FV7">
            <v>0</v>
          </cell>
          <cell r="FW7">
            <v>0</v>
          </cell>
          <cell r="FX7" t="str">
            <v>x</v>
          </cell>
          <cell r="FY7">
            <v>75413</v>
          </cell>
          <cell r="FZ7" t="str">
            <v>x</v>
          </cell>
          <cell r="GA7">
            <v>75413</v>
          </cell>
          <cell r="GB7" t="str">
            <v>x</v>
          </cell>
          <cell r="GC7">
            <v>75413</v>
          </cell>
          <cell r="GD7" t="str">
            <v>x</v>
          </cell>
          <cell r="GE7">
            <v>38572</v>
          </cell>
          <cell r="GF7">
            <v>0</v>
          </cell>
          <cell r="GG7">
            <v>0</v>
          </cell>
          <cell r="GH7" t="str">
            <v>x</v>
          </cell>
          <cell r="GI7">
            <v>75413</v>
          </cell>
          <cell r="GJ7" t="str">
            <v>x</v>
          </cell>
          <cell r="GK7">
            <v>38572</v>
          </cell>
          <cell r="GL7" t="str">
            <v>x</v>
          </cell>
          <cell r="GM7">
            <v>38572</v>
          </cell>
          <cell r="GN7" t="str">
            <v>x</v>
          </cell>
          <cell r="GO7">
            <v>38572</v>
          </cell>
          <cell r="GP7" t="str">
            <v>x</v>
          </cell>
          <cell r="GQ7">
            <v>38572</v>
          </cell>
          <cell r="GR7" t="str">
            <v>x</v>
          </cell>
          <cell r="GS7">
            <v>75413</v>
          </cell>
          <cell r="GT7" t="str">
            <v>x</v>
          </cell>
          <cell r="GU7">
            <v>75413</v>
          </cell>
          <cell r="GV7">
            <v>0</v>
          </cell>
          <cell r="GW7">
            <v>4887527</v>
          </cell>
          <cell r="GX7" t="str">
            <v/>
          </cell>
          <cell r="GY7">
            <v>4887527</v>
          </cell>
        </row>
        <row r="8">
          <cell r="D8" t="str">
            <v>01-05-010</v>
          </cell>
          <cell r="E8" t="str">
            <v>LOCALIZACION Y REPLANTEO METODO MANUAL. INCLUYE LARGUEROS, NYLON, TRANSPORTE INTERNO Y TODO LO NECESARIO PARA SU CORRECTA EJECUCION.</v>
          </cell>
          <cell r="F8" t="str">
            <v>M2</v>
          </cell>
          <cell r="G8">
            <v>6925</v>
          </cell>
          <cell r="H8">
            <v>5.57</v>
          </cell>
          <cell r="I8">
            <v>38572</v>
          </cell>
          <cell r="J8"/>
          <cell r="K8">
            <v>0</v>
          </cell>
          <cell r="L8">
            <v>10.89</v>
          </cell>
          <cell r="M8">
            <v>75413</v>
          </cell>
          <cell r="N8">
            <v>5.57</v>
          </cell>
          <cell r="O8">
            <v>38572</v>
          </cell>
          <cell r="P8">
            <v>0</v>
          </cell>
          <cell r="Q8">
            <v>0</v>
          </cell>
          <cell r="R8">
            <v>10.89</v>
          </cell>
          <cell r="S8">
            <v>75413</v>
          </cell>
          <cell r="T8">
            <v>10.89</v>
          </cell>
          <cell r="U8">
            <v>75413</v>
          </cell>
          <cell r="V8">
            <v>5.57</v>
          </cell>
          <cell r="W8">
            <v>38572</v>
          </cell>
          <cell r="X8">
            <v>0</v>
          </cell>
          <cell r="Y8">
            <v>0</v>
          </cell>
          <cell r="Z8">
            <v>10.89</v>
          </cell>
          <cell r="AA8">
            <v>75413</v>
          </cell>
          <cell r="AB8">
            <v>10.89</v>
          </cell>
          <cell r="AC8">
            <v>75413</v>
          </cell>
          <cell r="AD8">
            <v>10.89</v>
          </cell>
          <cell r="AE8">
            <v>75413</v>
          </cell>
          <cell r="AF8">
            <v>5.57</v>
          </cell>
          <cell r="AG8">
            <v>38572</v>
          </cell>
          <cell r="AH8">
            <v>0</v>
          </cell>
          <cell r="AI8">
            <v>0</v>
          </cell>
          <cell r="AJ8">
            <v>5.57</v>
          </cell>
          <cell r="AK8">
            <v>38572</v>
          </cell>
          <cell r="AL8">
            <v>0</v>
          </cell>
          <cell r="AM8">
            <v>0</v>
          </cell>
          <cell r="AN8">
            <v>10.89</v>
          </cell>
          <cell r="AO8">
            <v>75413</v>
          </cell>
          <cell r="AP8">
            <v>10.89</v>
          </cell>
          <cell r="AQ8">
            <v>75413</v>
          </cell>
          <cell r="AR8">
            <v>10.89</v>
          </cell>
          <cell r="AS8">
            <v>75413</v>
          </cell>
          <cell r="AT8">
            <v>10.89</v>
          </cell>
          <cell r="AU8">
            <v>75413</v>
          </cell>
          <cell r="AV8">
            <v>5.57</v>
          </cell>
          <cell r="AW8">
            <v>38572</v>
          </cell>
          <cell r="AX8">
            <v>5.57</v>
          </cell>
          <cell r="AY8">
            <v>38572</v>
          </cell>
          <cell r="AZ8">
            <v>5.57</v>
          </cell>
          <cell r="BA8">
            <v>38572</v>
          </cell>
          <cell r="BB8">
            <v>0</v>
          </cell>
          <cell r="BC8">
            <v>0</v>
          </cell>
          <cell r="BD8">
            <v>10.89</v>
          </cell>
          <cell r="BE8">
            <v>75413</v>
          </cell>
          <cell r="BF8">
            <v>10.89</v>
          </cell>
          <cell r="BG8">
            <v>75413</v>
          </cell>
          <cell r="BH8">
            <v>5.57</v>
          </cell>
          <cell r="BI8">
            <v>38572</v>
          </cell>
          <cell r="BJ8">
            <v>10.89</v>
          </cell>
          <cell r="BK8">
            <v>75413</v>
          </cell>
          <cell r="BL8">
            <v>5.57</v>
          </cell>
          <cell r="BM8">
            <v>38572</v>
          </cell>
          <cell r="BN8">
            <v>10.89</v>
          </cell>
          <cell r="BO8">
            <v>75413</v>
          </cell>
          <cell r="BP8">
            <v>10.89</v>
          </cell>
          <cell r="BQ8">
            <v>75413</v>
          </cell>
          <cell r="BR8">
            <v>10.89</v>
          </cell>
          <cell r="BS8">
            <v>75413</v>
          </cell>
          <cell r="BT8">
            <v>10.89</v>
          </cell>
          <cell r="BU8">
            <v>75413</v>
          </cell>
          <cell r="BV8">
            <v>10.89</v>
          </cell>
          <cell r="BW8">
            <v>75413</v>
          </cell>
          <cell r="BX8">
            <v>10.89</v>
          </cell>
          <cell r="BY8">
            <v>75413</v>
          </cell>
          <cell r="BZ8">
            <v>5.57</v>
          </cell>
          <cell r="CA8">
            <v>38572</v>
          </cell>
          <cell r="CB8">
            <v>10.89</v>
          </cell>
          <cell r="CC8">
            <v>75413</v>
          </cell>
          <cell r="CD8">
            <v>10.89</v>
          </cell>
          <cell r="CE8">
            <v>75413</v>
          </cell>
          <cell r="CF8">
            <v>5.57</v>
          </cell>
          <cell r="CG8">
            <v>38572</v>
          </cell>
          <cell r="CH8">
            <v>5.57</v>
          </cell>
          <cell r="CI8">
            <v>38572</v>
          </cell>
          <cell r="CJ8">
            <v>0</v>
          </cell>
          <cell r="CK8">
            <v>0</v>
          </cell>
          <cell r="CL8">
            <v>10.89</v>
          </cell>
          <cell r="CM8">
            <v>75413</v>
          </cell>
          <cell r="CN8">
            <v>10.89</v>
          </cell>
          <cell r="CO8">
            <v>75413</v>
          </cell>
          <cell r="CP8">
            <v>10.89</v>
          </cell>
          <cell r="CQ8">
            <v>75413</v>
          </cell>
          <cell r="CR8">
            <v>10.89</v>
          </cell>
          <cell r="CS8">
            <v>75413</v>
          </cell>
          <cell r="CT8">
            <v>10.89</v>
          </cell>
          <cell r="CU8">
            <v>75413</v>
          </cell>
          <cell r="CV8">
            <v>10.89</v>
          </cell>
          <cell r="CW8">
            <v>75413</v>
          </cell>
          <cell r="CX8">
            <v>10.89</v>
          </cell>
          <cell r="CY8">
            <v>75413</v>
          </cell>
          <cell r="CZ8">
            <v>10.89</v>
          </cell>
          <cell r="DA8">
            <v>75413</v>
          </cell>
          <cell r="DB8">
            <v>10.89</v>
          </cell>
          <cell r="DC8">
            <v>75413</v>
          </cell>
          <cell r="DD8">
            <v>10.89</v>
          </cell>
          <cell r="DE8">
            <v>75413</v>
          </cell>
          <cell r="DF8">
            <v>10.89</v>
          </cell>
          <cell r="DG8">
            <v>75413</v>
          </cell>
          <cell r="DH8">
            <v>5.57</v>
          </cell>
          <cell r="DI8">
            <v>38572</v>
          </cell>
          <cell r="DJ8">
            <v>0</v>
          </cell>
          <cell r="DK8">
            <v>0</v>
          </cell>
          <cell r="DL8">
            <v>10.89</v>
          </cell>
          <cell r="DM8">
            <v>75413</v>
          </cell>
          <cell r="DN8">
            <v>10.89</v>
          </cell>
          <cell r="DO8">
            <v>75413</v>
          </cell>
          <cell r="DP8">
            <v>10.89</v>
          </cell>
          <cell r="DQ8">
            <v>75413</v>
          </cell>
          <cell r="DR8">
            <v>10.89</v>
          </cell>
          <cell r="DS8">
            <v>75413</v>
          </cell>
          <cell r="DT8">
            <v>5.57</v>
          </cell>
          <cell r="DU8">
            <v>38572</v>
          </cell>
          <cell r="DV8">
            <v>0</v>
          </cell>
          <cell r="DW8">
            <v>0</v>
          </cell>
          <cell r="DX8">
            <v>10.89</v>
          </cell>
          <cell r="DY8">
            <v>75413</v>
          </cell>
          <cell r="DZ8">
            <v>10.89</v>
          </cell>
          <cell r="EA8">
            <v>75413</v>
          </cell>
          <cell r="EB8">
            <v>10.89</v>
          </cell>
          <cell r="EC8">
            <v>75413</v>
          </cell>
          <cell r="ED8">
            <v>10.89</v>
          </cell>
          <cell r="EE8">
            <v>75413</v>
          </cell>
          <cell r="EF8">
            <v>5.57</v>
          </cell>
          <cell r="EG8">
            <v>38572</v>
          </cell>
          <cell r="EH8">
            <v>0</v>
          </cell>
          <cell r="EI8">
            <v>0</v>
          </cell>
          <cell r="EJ8">
            <v>5.57</v>
          </cell>
          <cell r="EK8">
            <v>38572</v>
          </cell>
          <cell r="EL8">
            <v>0</v>
          </cell>
          <cell r="EM8">
            <v>0</v>
          </cell>
          <cell r="EN8">
            <v>10.89</v>
          </cell>
          <cell r="EO8">
            <v>75413</v>
          </cell>
          <cell r="EP8">
            <v>5.57</v>
          </cell>
          <cell r="EQ8">
            <v>38572</v>
          </cell>
          <cell r="ER8">
            <v>0</v>
          </cell>
          <cell r="ES8">
            <v>0</v>
          </cell>
          <cell r="ET8">
            <v>10.89</v>
          </cell>
          <cell r="EU8">
            <v>75413</v>
          </cell>
          <cell r="EV8">
            <v>10.89</v>
          </cell>
          <cell r="EW8">
            <v>75413</v>
          </cell>
          <cell r="EX8">
            <v>10.89</v>
          </cell>
          <cell r="EY8">
            <v>75413</v>
          </cell>
          <cell r="EZ8">
            <v>5.57</v>
          </cell>
          <cell r="FA8">
            <v>38572</v>
          </cell>
          <cell r="FB8">
            <v>0</v>
          </cell>
          <cell r="FC8">
            <v>0</v>
          </cell>
          <cell r="FD8">
            <v>5.57</v>
          </cell>
          <cell r="FE8">
            <v>38572</v>
          </cell>
          <cell r="FF8">
            <v>0</v>
          </cell>
          <cell r="FG8">
            <v>0</v>
          </cell>
          <cell r="FH8">
            <v>10.89</v>
          </cell>
          <cell r="FI8">
            <v>75413</v>
          </cell>
          <cell r="FJ8">
            <v>5.57</v>
          </cell>
          <cell r="FK8">
            <v>38572</v>
          </cell>
          <cell r="FL8">
            <v>0</v>
          </cell>
          <cell r="FM8">
            <v>0</v>
          </cell>
          <cell r="FN8">
            <v>5.57</v>
          </cell>
          <cell r="FO8">
            <v>38572</v>
          </cell>
          <cell r="FP8">
            <v>0</v>
          </cell>
          <cell r="FQ8">
            <v>0</v>
          </cell>
          <cell r="FR8">
            <v>10.89</v>
          </cell>
          <cell r="FS8">
            <v>75413</v>
          </cell>
          <cell r="FT8">
            <v>5.57</v>
          </cell>
          <cell r="FU8">
            <v>38572</v>
          </cell>
          <cell r="FV8">
            <v>0</v>
          </cell>
          <cell r="FW8">
            <v>0</v>
          </cell>
          <cell r="FX8">
            <v>10.89</v>
          </cell>
          <cell r="FY8">
            <v>75413</v>
          </cell>
          <cell r="FZ8">
            <v>10.89</v>
          </cell>
          <cell r="GA8">
            <v>75413</v>
          </cell>
          <cell r="GB8">
            <v>10.89</v>
          </cell>
          <cell r="GC8">
            <v>75413</v>
          </cell>
          <cell r="GD8">
            <v>5.57</v>
          </cell>
          <cell r="GE8">
            <v>38572</v>
          </cell>
          <cell r="GF8">
            <v>0</v>
          </cell>
          <cell r="GG8">
            <v>0</v>
          </cell>
          <cell r="GH8">
            <v>10.89</v>
          </cell>
          <cell r="GI8">
            <v>75413</v>
          </cell>
          <cell r="GJ8">
            <v>5.57</v>
          </cell>
          <cell r="GK8">
            <v>38572</v>
          </cell>
          <cell r="GL8">
            <v>5.57</v>
          </cell>
          <cell r="GM8">
            <v>38572</v>
          </cell>
          <cell r="GN8">
            <v>5.57</v>
          </cell>
          <cell r="GO8">
            <v>38572</v>
          </cell>
          <cell r="GP8">
            <v>5.57</v>
          </cell>
          <cell r="GQ8">
            <v>38572</v>
          </cell>
          <cell r="GR8">
            <v>10.89</v>
          </cell>
          <cell r="GS8">
            <v>75413</v>
          </cell>
          <cell r="GT8">
            <v>10.89</v>
          </cell>
          <cell r="GU8">
            <v>75413</v>
          </cell>
          <cell r="GV8">
            <v>705.78</v>
          </cell>
          <cell r="GW8">
            <v>4887527</v>
          </cell>
          <cell r="GX8" t="str">
            <v/>
          </cell>
          <cell r="GY8">
            <v>4887527</v>
          </cell>
        </row>
        <row r="9">
          <cell r="D9" t="str">
            <v>01-10</v>
          </cell>
          <cell r="E9" t="str">
            <v>DEMOLICIONES, DESMONTES Y ADECUACIONES</v>
          </cell>
          <cell r="F9"/>
          <cell r="G9">
            <v>0</v>
          </cell>
          <cell r="H9" t="str">
            <v/>
          </cell>
          <cell r="I9">
            <v>0</v>
          </cell>
          <cell r="J9"/>
          <cell r="K9">
            <v>0</v>
          </cell>
          <cell r="L9" t="str">
            <v/>
          </cell>
          <cell r="M9">
            <v>0</v>
          </cell>
          <cell r="N9" t="str">
            <v/>
          </cell>
          <cell r="O9">
            <v>0</v>
          </cell>
          <cell r="P9">
            <v>0</v>
          </cell>
          <cell r="Q9">
            <v>0</v>
          </cell>
          <cell r="R9" t="str">
            <v/>
          </cell>
          <cell r="S9">
            <v>0</v>
          </cell>
          <cell r="T9" t="str">
            <v/>
          </cell>
          <cell r="U9">
            <v>0</v>
          </cell>
          <cell r="V9" t="str">
            <v/>
          </cell>
          <cell r="W9">
            <v>0</v>
          </cell>
          <cell r="X9">
            <v>0</v>
          </cell>
          <cell r="Y9">
            <v>0</v>
          </cell>
          <cell r="Z9" t="str">
            <v/>
          </cell>
          <cell r="AA9">
            <v>0</v>
          </cell>
          <cell r="AB9" t="str">
            <v/>
          </cell>
          <cell r="AC9">
            <v>0</v>
          </cell>
          <cell r="AD9" t="str">
            <v/>
          </cell>
          <cell r="AE9">
            <v>0</v>
          </cell>
          <cell r="AF9" t="str">
            <v/>
          </cell>
          <cell r="AG9">
            <v>0</v>
          </cell>
          <cell r="AH9">
            <v>0</v>
          </cell>
          <cell r="AI9">
            <v>0</v>
          </cell>
          <cell r="AJ9" t="str">
            <v/>
          </cell>
          <cell r="AK9">
            <v>0</v>
          </cell>
          <cell r="AL9">
            <v>0</v>
          </cell>
          <cell r="AM9">
            <v>0</v>
          </cell>
          <cell r="AN9" t="str">
            <v/>
          </cell>
          <cell r="AO9">
            <v>0</v>
          </cell>
          <cell r="AP9" t="str">
            <v/>
          </cell>
          <cell r="AQ9">
            <v>0</v>
          </cell>
          <cell r="AR9" t="str">
            <v/>
          </cell>
          <cell r="AS9">
            <v>0</v>
          </cell>
          <cell r="AT9" t="str">
            <v/>
          </cell>
          <cell r="AU9">
            <v>0</v>
          </cell>
          <cell r="AV9" t="str">
            <v/>
          </cell>
          <cell r="AW9">
            <v>0</v>
          </cell>
          <cell r="AX9" t="str">
            <v/>
          </cell>
          <cell r="AY9">
            <v>0</v>
          </cell>
          <cell r="AZ9" t="str">
            <v/>
          </cell>
          <cell r="BA9">
            <v>0</v>
          </cell>
          <cell r="BB9">
            <v>0</v>
          </cell>
          <cell r="BC9">
            <v>0</v>
          </cell>
          <cell r="BD9" t="str">
            <v/>
          </cell>
          <cell r="BE9">
            <v>0</v>
          </cell>
          <cell r="BF9" t="str">
            <v/>
          </cell>
          <cell r="BG9">
            <v>0</v>
          </cell>
          <cell r="BH9" t="str">
            <v/>
          </cell>
          <cell r="BI9">
            <v>0</v>
          </cell>
          <cell r="BJ9" t="str">
            <v/>
          </cell>
          <cell r="BK9">
            <v>0</v>
          </cell>
          <cell r="BL9" t="str">
            <v/>
          </cell>
          <cell r="BM9">
            <v>0</v>
          </cell>
          <cell r="BN9" t="str">
            <v/>
          </cell>
          <cell r="BO9">
            <v>0</v>
          </cell>
          <cell r="BP9" t="str">
            <v/>
          </cell>
          <cell r="BQ9">
            <v>0</v>
          </cell>
          <cell r="BR9" t="str">
            <v/>
          </cell>
          <cell r="BS9">
            <v>0</v>
          </cell>
          <cell r="BT9" t="str">
            <v/>
          </cell>
          <cell r="BU9">
            <v>0</v>
          </cell>
          <cell r="BV9" t="str">
            <v/>
          </cell>
          <cell r="BW9">
            <v>0</v>
          </cell>
          <cell r="BX9" t="str">
            <v/>
          </cell>
          <cell r="BY9">
            <v>0</v>
          </cell>
          <cell r="BZ9" t="str">
            <v/>
          </cell>
          <cell r="CA9">
            <v>0</v>
          </cell>
          <cell r="CB9" t="str">
            <v/>
          </cell>
          <cell r="CC9">
            <v>0</v>
          </cell>
          <cell r="CD9" t="str">
            <v/>
          </cell>
          <cell r="CE9">
            <v>0</v>
          </cell>
          <cell r="CF9" t="str">
            <v/>
          </cell>
          <cell r="CG9">
            <v>0</v>
          </cell>
          <cell r="CH9" t="str">
            <v/>
          </cell>
          <cell r="CI9">
            <v>0</v>
          </cell>
          <cell r="CJ9">
            <v>0</v>
          </cell>
          <cell r="CK9">
            <v>0</v>
          </cell>
          <cell r="CL9" t="str">
            <v/>
          </cell>
          <cell r="CM9">
            <v>0</v>
          </cell>
          <cell r="CN9" t="str">
            <v/>
          </cell>
          <cell r="CO9">
            <v>0</v>
          </cell>
          <cell r="CP9" t="str">
            <v/>
          </cell>
          <cell r="CQ9">
            <v>0</v>
          </cell>
          <cell r="CR9" t="str">
            <v/>
          </cell>
          <cell r="CS9">
            <v>0</v>
          </cell>
          <cell r="CT9" t="str">
            <v/>
          </cell>
          <cell r="CU9">
            <v>0</v>
          </cell>
          <cell r="CV9" t="str">
            <v/>
          </cell>
          <cell r="CW9">
            <v>0</v>
          </cell>
          <cell r="CX9" t="str">
            <v/>
          </cell>
          <cell r="CY9">
            <v>0</v>
          </cell>
          <cell r="CZ9" t="str">
            <v/>
          </cell>
          <cell r="DA9">
            <v>0</v>
          </cell>
          <cell r="DB9" t="str">
            <v/>
          </cell>
          <cell r="DC9">
            <v>0</v>
          </cell>
          <cell r="DD9" t="str">
            <v/>
          </cell>
          <cell r="DE9">
            <v>0</v>
          </cell>
          <cell r="DF9" t="str">
            <v/>
          </cell>
          <cell r="DG9">
            <v>0</v>
          </cell>
          <cell r="DH9" t="str">
            <v/>
          </cell>
          <cell r="DI9">
            <v>0</v>
          </cell>
          <cell r="DJ9">
            <v>0</v>
          </cell>
          <cell r="DK9">
            <v>0</v>
          </cell>
          <cell r="DL9" t="str">
            <v/>
          </cell>
          <cell r="DM9">
            <v>0</v>
          </cell>
          <cell r="DN9" t="str">
            <v/>
          </cell>
          <cell r="DO9">
            <v>0</v>
          </cell>
          <cell r="DP9" t="str">
            <v/>
          </cell>
          <cell r="DQ9">
            <v>0</v>
          </cell>
          <cell r="DR9" t="str">
            <v/>
          </cell>
          <cell r="DS9">
            <v>0</v>
          </cell>
          <cell r="DT9" t="str">
            <v/>
          </cell>
          <cell r="DU9">
            <v>0</v>
          </cell>
          <cell r="DV9">
            <v>0</v>
          </cell>
          <cell r="DW9">
            <v>0</v>
          </cell>
          <cell r="DX9" t="str">
            <v/>
          </cell>
          <cell r="DY9">
            <v>0</v>
          </cell>
          <cell r="DZ9" t="str">
            <v/>
          </cell>
          <cell r="EA9">
            <v>0</v>
          </cell>
          <cell r="EB9" t="str">
            <v/>
          </cell>
          <cell r="EC9">
            <v>0</v>
          </cell>
          <cell r="ED9" t="str">
            <v/>
          </cell>
          <cell r="EE9">
            <v>0</v>
          </cell>
          <cell r="EF9" t="str">
            <v/>
          </cell>
          <cell r="EG9">
            <v>0</v>
          </cell>
          <cell r="EH9">
            <v>0</v>
          </cell>
          <cell r="EI9">
            <v>0</v>
          </cell>
          <cell r="EJ9" t="str">
            <v/>
          </cell>
          <cell r="EK9">
            <v>0</v>
          </cell>
          <cell r="EL9">
            <v>0</v>
          </cell>
          <cell r="EM9">
            <v>0</v>
          </cell>
          <cell r="EN9" t="str">
            <v/>
          </cell>
          <cell r="EO9">
            <v>0</v>
          </cell>
          <cell r="EP9" t="str">
            <v/>
          </cell>
          <cell r="EQ9">
            <v>0</v>
          </cell>
          <cell r="ER9">
            <v>0</v>
          </cell>
          <cell r="ES9">
            <v>0</v>
          </cell>
          <cell r="ET9" t="str">
            <v/>
          </cell>
          <cell r="EU9">
            <v>0</v>
          </cell>
          <cell r="EV9" t="str">
            <v/>
          </cell>
          <cell r="EW9">
            <v>0</v>
          </cell>
          <cell r="EX9" t="str">
            <v/>
          </cell>
          <cell r="EY9">
            <v>0</v>
          </cell>
          <cell r="EZ9" t="str">
            <v/>
          </cell>
          <cell r="FA9">
            <v>0</v>
          </cell>
          <cell r="FB9">
            <v>0</v>
          </cell>
          <cell r="FC9">
            <v>0</v>
          </cell>
          <cell r="FD9" t="str">
            <v/>
          </cell>
          <cell r="FE9">
            <v>0</v>
          </cell>
          <cell r="FF9">
            <v>0</v>
          </cell>
          <cell r="FG9">
            <v>0</v>
          </cell>
          <cell r="FH9" t="str">
            <v/>
          </cell>
          <cell r="FI9">
            <v>0</v>
          </cell>
          <cell r="FJ9" t="str">
            <v/>
          </cell>
          <cell r="FK9">
            <v>0</v>
          </cell>
          <cell r="FL9">
            <v>0</v>
          </cell>
          <cell r="FM9">
            <v>0</v>
          </cell>
          <cell r="FN9" t="str">
            <v/>
          </cell>
          <cell r="FO9">
            <v>0</v>
          </cell>
          <cell r="FP9">
            <v>0</v>
          </cell>
          <cell r="FQ9">
            <v>0</v>
          </cell>
          <cell r="FR9" t="str">
            <v/>
          </cell>
          <cell r="FS9">
            <v>0</v>
          </cell>
          <cell r="FT9" t="str">
            <v/>
          </cell>
          <cell r="FU9">
            <v>0</v>
          </cell>
          <cell r="FV9">
            <v>0</v>
          </cell>
          <cell r="FW9">
            <v>0</v>
          </cell>
          <cell r="FX9" t="str">
            <v/>
          </cell>
          <cell r="FY9">
            <v>0</v>
          </cell>
          <cell r="FZ9" t="str">
            <v/>
          </cell>
          <cell r="GA9">
            <v>0</v>
          </cell>
          <cell r="GB9" t="str">
            <v/>
          </cell>
          <cell r="GC9">
            <v>0</v>
          </cell>
          <cell r="GD9" t="str">
            <v/>
          </cell>
          <cell r="GE9">
            <v>0</v>
          </cell>
          <cell r="GF9">
            <v>0</v>
          </cell>
          <cell r="GG9">
            <v>0</v>
          </cell>
          <cell r="GH9" t="str">
            <v/>
          </cell>
          <cell r="GI9">
            <v>0</v>
          </cell>
          <cell r="GJ9" t="str">
            <v/>
          </cell>
          <cell r="GK9">
            <v>0</v>
          </cell>
          <cell r="GL9" t="str">
            <v/>
          </cell>
          <cell r="GM9">
            <v>0</v>
          </cell>
          <cell r="GN9" t="str">
            <v/>
          </cell>
          <cell r="GO9">
            <v>0</v>
          </cell>
          <cell r="GP9" t="str">
            <v/>
          </cell>
          <cell r="GQ9">
            <v>0</v>
          </cell>
          <cell r="GR9" t="str">
            <v/>
          </cell>
          <cell r="GS9">
            <v>0</v>
          </cell>
          <cell r="GT9" t="str">
            <v/>
          </cell>
          <cell r="GU9">
            <v>0</v>
          </cell>
          <cell r="GV9">
            <v>0</v>
          </cell>
          <cell r="GW9">
            <v>0</v>
          </cell>
          <cell r="GX9" t="str">
            <v/>
          </cell>
          <cell r="GY9">
            <v>0</v>
          </cell>
        </row>
        <row r="10">
          <cell r="D10" t="str">
            <v>01-10-010</v>
          </cell>
          <cell r="E10" t="str">
            <v>DEMOLICION DE MURO EN LADRILLO DE E=10CM O 15CM; INCLUYE BOTADA</v>
          </cell>
          <cell r="F10" t="str">
            <v>M2</v>
          </cell>
          <cell r="G10">
            <v>13415</v>
          </cell>
          <cell r="H10">
            <v>0</v>
          </cell>
          <cell r="I10">
            <v>0</v>
          </cell>
          <cell r="J10"/>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cell r="CL10">
            <v>0</v>
          </cell>
          <cell r="CM10">
            <v>0</v>
          </cell>
          <cell r="CN10">
            <v>0</v>
          </cell>
          <cell r="CO10">
            <v>0</v>
          </cell>
          <cell r="CP10">
            <v>0</v>
          </cell>
          <cell r="CQ10">
            <v>0</v>
          </cell>
          <cell r="CR10">
            <v>0</v>
          </cell>
          <cell r="CS10">
            <v>0</v>
          </cell>
          <cell r="CT10">
            <v>0</v>
          </cell>
          <cell r="CU10">
            <v>0</v>
          </cell>
          <cell r="CV10">
            <v>0</v>
          </cell>
          <cell r="CW10">
            <v>0</v>
          </cell>
          <cell r="CX10">
            <v>0</v>
          </cell>
          <cell r="CY10">
            <v>0</v>
          </cell>
          <cell r="CZ10">
            <v>0</v>
          </cell>
          <cell r="DA10">
            <v>0</v>
          </cell>
          <cell r="DB10">
            <v>0</v>
          </cell>
          <cell r="DC10">
            <v>0</v>
          </cell>
          <cell r="DD10">
            <v>0</v>
          </cell>
          <cell r="DE10">
            <v>0</v>
          </cell>
          <cell r="DF10">
            <v>0</v>
          </cell>
          <cell r="DG10">
            <v>0</v>
          </cell>
          <cell r="DH10">
            <v>0</v>
          </cell>
          <cell r="DI10">
            <v>0</v>
          </cell>
          <cell r="DJ10">
            <v>0</v>
          </cell>
          <cell r="DK10">
            <v>0</v>
          </cell>
          <cell r="DL10">
            <v>0</v>
          </cell>
          <cell r="DM10">
            <v>0</v>
          </cell>
          <cell r="DN10">
            <v>0</v>
          </cell>
          <cell r="DO10">
            <v>0</v>
          </cell>
          <cell r="DP10">
            <v>0</v>
          </cell>
          <cell r="DQ10">
            <v>0</v>
          </cell>
          <cell r="DR10">
            <v>0</v>
          </cell>
          <cell r="DS10">
            <v>0</v>
          </cell>
          <cell r="DT10">
            <v>0</v>
          </cell>
          <cell r="DU10">
            <v>0</v>
          </cell>
          <cell r="DV10">
            <v>0</v>
          </cell>
          <cell r="DW10">
            <v>0</v>
          </cell>
          <cell r="DX10">
            <v>0</v>
          </cell>
          <cell r="DY10">
            <v>0</v>
          </cell>
          <cell r="DZ10">
            <v>0</v>
          </cell>
          <cell r="EA10">
            <v>0</v>
          </cell>
          <cell r="EB10">
            <v>0</v>
          </cell>
          <cell r="EC10">
            <v>0</v>
          </cell>
          <cell r="ED10">
            <v>0</v>
          </cell>
          <cell r="EE10">
            <v>0</v>
          </cell>
          <cell r="EF10">
            <v>0</v>
          </cell>
          <cell r="EG10">
            <v>0</v>
          </cell>
          <cell r="EH10">
            <v>0</v>
          </cell>
          <cell r="EI10">
            <v>0</v>
          </cell>
          <cell r="EJ10">
            <v>0</v>
          </cell>
          <cell r="EK10">
            <v>0</v>
          </cell>
          <cell r="EL10">
            <v>0</v>
          </cell>
          <cell r="EM10">
            <v>0</v>
          </cell>
          <cell r="EN10">
            <v>0</v>
          </cell>
          <cell r="EO10">
            <v>0</v>
          </cell>
          <cell r="EP10">
            <v>0</v>
          </cell>
          <cell r="EQ10">
            <v>0</v>
          </cell>
          <cell r="ER10">
            <v>0</v>
          </cell>
          <cell r="ES10">
            <v>0</v>
          </cell>
          <cell r="ET10">
            <v>0</v>
          </cell>
          <cell r="EU10">
            <v>0</v>
          </cell>
          <cell r="EV10">
            <v>0</v>
          </cell>
          <cell r="EW10">
            <v>0</v>
          </cell>
          <cell r="EX10">
            <v>0</v>
          </cell>
          <cell r="EY10">
            <v>0</v>
          </cell>
          <cell r="EZ10">
            <v>0</v>
          </cell>
          <cell r="FA10">
            <v>0</v>
          </cell>
          <cell r="FB10">
            <v>0</v>
          </cell>
          <cell r="FC10">
            <v>0</v>
          </cell>
          <cell r="FD10">
            <v>0</v>
          </cell>
          <cell r="FE10">
            <v>0</v>
          </cell>
          <cell r="FF10">
            <v>0</v>
          </cell>
          <cell r="FG10">
            <v>0</v>
          </cell>
          <cell r="FH10">
            <v>0</v>
          </cell>
          <cell r="FI10">
            <v>0</v>
          </cell>
          <cell r="FJ10">
            <v>0</v>
          </cell>
          <cell r="FK10">
            <v>0</v>
          </cell>
          <cell r="FL10">
            <v>0</v>
          </cell>
          <cell r="FM10">
            <v>0</v>
          </cell>
          <cell r="FN10">
            <v>0</v>
          </cell>
          <cell r="FO10">
            <v>0</v>
          </cell>
          <cell r="FP10">
            <v>0</v>
          </cell>
          <cell r="FQ10">
            <v>0</v>
          </cell>
          <cell r="FR10">
            <v>0</v>
          </cell>
          <cell r="FS10">
            <v>0</v>
          </cell>
          <cell r="FT10">
            <v>0</v>
          </cell>
          <cell r="FU10">
            <v>0</v>
          </cell>
          <cell r="FV10">
            <v>0</v>
          </cell>
          <cell r="FW10">
            <v>0</v>
          </cell>
          <cell r="FX10">
            <v>0</v>
          </cell>
          <cell r="FY10">
            <v>0</v>
          </cell>
          <cell r="FZ10">
            <v>0</v>
          </cell>
          <cell r="GA10">
            <v>0</v>
          </cell>
          <cell r="GB10">
            <v>0</v>
          </cell>
          <cell r="GC10">
            <v>0</v>
          </cell>
          <cell r="GD10">
            <v>0</v>
          </cell>
          <cell r="GE10">
            <v>0</v>
          </cell>
          <cell r="GF10">
            <v>0</v>
          </cell>
          <cell r="GG10">
            <v>0</v>
          </cell>
          <cell r="GH10">
            <v>0</v>
          </cell>
          <cell r="GI10">
            <v>0</v>
          </cell>
          <cell r="GJ10">
            <v>0</v>
          </cell>
          <cell r="GK10">
            <v>0</v>
          </cell>
          <cell r="GL10">
            <v>0</v>
          </cell>
          <cell r="GM10">
            <v>0</v>
          </cell>
          <cell r="GN10">
            <v>0</v>
          </cell>
          <cell r="GO10">
            <v>0</v>
          </cell>
          <cell r="GP10">
            <v>0</v>
          </cell>
          <cell r="GQ10">
            <v>0</v>
          </cell>
          <cell r="GR10">
            <v>0</v>
          </cell>
          <cell r="GS10">
            <v>0</v>
          </cell>
          <cell r="GT10">
            <v>0</v>
          </cell>
          <cell r="GU10">
            <v>0</v>
          </cell>
          <cell r="GV10">
            <v>0</v>
          </cell>
          <cell r="GW10">
            <v>0</v>
          </cell>
          <cell r="GX10" t="str">
            <v/>
          </cell>
          <cell r="GY10">
            <v>0</v>
          </cell>
        </row>
        <row r="11">
          <cell r="D11" t="str">
            <v>01-10-020</v>
          </cell>
          <cell r="E11" t="str">
            <v>DEMOLICION DE PISO MORTERO; INCLUYE BOTADA.</v>
          </cell>
          <cell r="F11" t="str">
            <v>M2</v>
          </cell>
          <cell r="G11">
            <v>8472</v>
          </cell>
          <cell r="H11">
            <v>0</v>
          </cell>
          <cell r="I11">
            <v>0</v>
          </cell>
          <cell r="J11"/>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cell r="CL11">
            <v>0</v>
          </cell>
          <cell r="CM11">
            <v>0</v>
          </cell>
          <cell r="CN11">
            <v>0</v>
          </cell>
          <cell r="CO11">
            <v>0</v>
          </cell>
          <cell r="CP11">
            <v>0</v>
          </cell>
          <cell r="CQ11">
            <v>0</v>
          </cell>
          <cell r="CR11">
            <v>0</v>
          </cell>
          <cell r="CS11">
            <v>0</v>
          </cell>
          <cell r="CT11">
            <v>0</v>
          </cell>
          <cell r="CU11">
            <v>0</v>
          </cell>
          <cell r="CV11">
            <v>0</v>
          </cell>
          <cell r="CW11">
            <v>0</v>
          </cell>
          <cell r="CX11">
            <v>0</v>
          </cell>
          <cell r="CY11">
            <v>0</v>
          </cell>
          <cell r="CZ11">
            <v>0</v>
          </cell>
          <cell r="DA11">
            <v>0</v>
          </cell>
          <cell r="DB11">
            <v>0</v>
          </cell>
          <cell r="DC11">
            <v>0</v>
          </cell>
          <cell r="DD11">
            <v>0</v>
          </cell>
          <cell r="DE11">
            <v>0</v>
          </cell>
          <cell r="DF11">
            <v>0</v>
          </cell>
          <cell r="DG11">
            <v>0</v>
          </cell>
          <cell r="DH11">
            <v>0</v>
          </cell>
          <cell r="DI11">
            <v>0</v>
          </cell>
          <cell r="DJ11">
            <v>0</v>
          </cell>
          <cell r="DK11">
            <v>0</v>
          </cell>
          <cell r="DL11">
            <v>0</v>
          </cell>
          <cell r="DM11">
            <v>0</v>
          </cell>
          <cell r="DN11">
            <v>0</v>
          </cell>
          <cell r="DO11">
            <v>0</v>
          </cell>
          <cell r="DP11">
            <v>0</v>
          </cell>
          <cell r="DQ11">
            <v>0</v>
          </cell>
          <cell r="DR11">
            <v>0</v>
          </cell>
          <cell r="DS11">
            <v>0</v>
          </cell>
          <cell r="DT11">
            <v>0</v>
          </cell>
          <cell r="DU11">
            <v>0</v>
          </cell>
          <cell r="DV11">
            <v>0</v>
          </cell>
          <cell r="DW11">
            <v>0</v>
          </cell>
          <cell r="DX11">
            <v>0</v>
          </cell>
          <cell r="DY11">
            <v>0</v>
          </cell>
          <cell r="DZ11">
            <v>0</v>
          </cell>
          <cell r="EA11">
            <v>0</v>
          </cell>
          <cell r="EB11">
            <v>0</v>
          </cell>
          <cell r="EC11">
            <v>0</v>
          </cell>
          <cell r="ED11">
            <v>0</v>
          </cell>
          <cell r="EE11">
            <v>0</v>
          </cell>
          <cell r="EF11">
            <v>0</v>
          </cell>
          <cell r="EG11">
            <v>0</v>
          </cell>
          <cell r="EH11">
            <v>0</v>
          </cell>
          <cell r="EI11">
            <v>0</v>
          </cell>
          <cell r="EJ11">
            <v>0</v>
          </cell>
          <cell r="EK11">
            <v>0</v>
          </cell>
          <cell r="EL11">
            <v>0</v>
          </cell>
          <cell r="EM11">
            <v>0</v>
          </cell>
          <cell r="EN11">
            <v>0</v>
          </cell>
          <cell r="EO11">
            <v>0</v>
          </cell>
          <cell r="EP11">
            <v>0</v>
          </cell>
          <cell r="EQ11">
            <v>0</v>
          </cell>
          <cell r="ER11">
            <v>0</v>
          </cell>
          <cell r="ES11">
            <v>0</v>
          </cell>
          <cell r="ET11">
            <v>0</v>
          </cell>
          <cell r="EU11">
            <v>0</v>
          </cell>
          <cell r="EV11">
            <v>0</v>
          </cell>
          <cell r="EW11">
            <v>0</v>
          </cell>
          <cell r="EX11">
            <v>0</v>
          </cell>
          <cell r="EY11">
            <v>0</v>
          </cell>
          <cell r="EZ11">
            <v>0</v>
          </cell>
          <cell r="FA11">
            <v>0</v>
          </cell>
          <cell r="FB11">
            <v>0</v>
          </cell>
          <cell r="FC11">
            <v>0</v>
          </cell>
          <cell r="FD11">
            <v>0</v>
          </cell>
          <cell r="FE11">
            <v>0</v>
          </cell>
          <cell r="FF11">
            <v>0</v>
          </cell>
          <cell r="FG11">
            <v>0</v>
          </cell>
          <cell r="FH11">
            <v>0</v>
          </cell>
          <cell r="FI11">
            <v>0</v>
          </cell>
          <cell r="FJ11">
            <v>0</v>
          </cell>
          <cell r="FK11">
            <v>0</v>
          </cell>
          <cell r="FL11">
            <v>0</v>
          </cell>
          <cell r="FM11">
            <v>0</v>
          </cell>
          <cell r="FN11">
            <v>0</v>
          </cell>
          <cell r="FO11">
            <v>0</v>
          </cell>
          <cell r="FP11">
            <v>0</v>
          </cell>
          <cell r="FQ11">
            <v>0</v>
          </cell>
          <cell r="FR11">
            <v>0</v>
          </cell>
          <cell r="FS11">
            <v>0</v>
          </cell>
          <cell r="FT11">
            <v>0</v>
          </cell>
          <cell r="FU11">
            <v>0</v>
          </cell>
          <cell r="FV11">
            <v>0</v>
          </cell>
          <cell r="FW11">
            <v>0</v>
          </cell>
          <cell r="FX11">
            <v>0</v>
          </cell>
          <cell r="FY11">
            <v>0</v>
          </cell>
          <cell r="FZ11">
            <v>0</v>
          </cell>
          <cell r="GA11">
            <v>0</v>
          </cell>
          <cell r="GB11">
            <v>0</v>
          </cell>
          <cell r="GC11">
            <v>0</v>
          </cell>
          <cell r="GD11">
            <v>0</v>
          </cell>
          <cell r="GE11">
            <v>0</v>
          </cell>
          <cell r="GF11">
            <v>0</v>
          </cell>
          <cell r="GG11">
            <v>0</v>
          </cell>
          <cell r="GH11">
            <v>0</v>
          </cell>
          <cell r="GI11">
            <v>0</v>
          </cell>
          <cell r="GJ11">
            <v>0</v>
          </cell>
          <cell r="GK11">
            <v>0</v>
          </cell>
          <cell r="GL11">
            <v>0</v>
          </cell>
          <cell r="GM11">
            <v>0</v>
          </cell>
          <cell r="GN11">
            <v>0</v>
          </cell>
          <cell r="GO11">
            <v>0</v>
          </cell>
          <cell r="GP11">
            <v>0</v>
          </cell>
          <cell r="GQ11">
            <v>0</v>
          </cell>
          <cell r="GR11">
            <v>0</v>
          </cell>
          <cell r="GS11">
            <v>0</v>
          </cell>
          <cell r="GT11">
            <v>0</v>
          </cell>
          <cell r="GU11">
            <v>0</v>
          </cell>
          <cell r="GV11">
            <v>0</v>
          </cell>
          <cell r="GW11">
            <v>0</v>
          </cell>
          <cell r="GX11" t="str">
            <v/>
          </cell>
          <cell r="GY11">
            <v>0</v>
          </cell>
        </row>
        <row r="12">
          <cell r="D12" t="str">
            <v>01-10-030</v>
          </cell>
          <cell r="E12" t="str">
            <v>DEMOLICION DE ENCHAPES; INCLUYE BOTADA.</v>
          </cell>
          <cell r="F12" t="str">
            <v>M2</v>
          </cell>
          <cell r="G12">
            <v>8472</v>
          </cell>
          <cell r="H12">
            <v>0</v>
          </cell>
          <cell r="I12">
            <v>0</v>
          </cell>
          <cell r="J12"/>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0</v>
          </cell>
          <cell r="CL12">
            <v>0</v>
          </cell>
          <cell r="CM12">
            <v>0</v>
          </cell>
          <cell r="CN12">
            <v>0</v>
          </cell>
          <cell r="CO12">
            <v>0</v>
          </cell>
          <cell r="CP12">
            <v>0</v>
          </cell>
          <cell r="CQ12">
            <v>0</v>
          </cell>
          <cell r="CR12">
            <v>0</v>
          </cell>
          <cell r="CS12">
            <v>0</v>
          </cell>
          <cell r="CT12">
            <v>0</v>
          </cell>
          <cell r="CU12">
            <v>0</v>
          </cell>
          <cell r="CV12">
            <v>0</v>
          </cell>
          <cell r="CW12">
            <v>0</v>
          </cell>
          <cell r="CX12">
            <v>0</v>
          </cell>
          <cell r="CY12">
            <v>0</v>
          </cell>
          <cell r="CZ12">
            <v>0</v>
          </cell>
          <cell r="DA12">
            <v>0</v>
          </cell>
          <cell r="DB12">
            <v>0</v>
          </cell>
          <cell r="DC12">
            <v>0</v>
          </cell>
          <cell r="DD12">
            <v>0</v>
          </cell>
          <cell r="DE12">
            <v>0</v>
          </cell>
          <cell r="DF12">
            <v>0</v>
          </cell>
          <cell r="DG12">
            <v>0</v>
          </cell>
          <cell r="DH12">
            <v>0</v>
          </cell>
          <cell r="DI12">
            <v>0</v>
          </cell>
          <cell r="DJ12">
            <v>0</v>
          </cell>
          <cell r="DK12">
            <v>0</v>
          </cell>
          <cell r="DL12">
            <v>0</v>
          </cell>
          <cell r="DM12">
            <v>0</v>
          </cell>
          <cell r="DN12">
            <v>0</v>
          </cell>
          <cell r="DO12">
            <v>0</v>
          </cell>
          <cell r="DP12">
            <v>0</v>
          </cell>
          <cell r="DQ12">
            <v>0</v>
          </cell>
          <cell r="DR12">
            <v>0</v>
          </cell>
          <cell r="DS12">
            <v>0</v>
          </cell>
          <cell r="DT12">
            <v>0</v>
          </cell>
          <cell r="DU12">
            <v>0</v>
          </cell>
          <cell r="DV12">
            <v>0</v>
          </cell>
          <cell r="DW12">
            <v>0</v>
          </cell>
          <cell r="DX12">
            <v>0</v>
          </cell>
          <cell r="DY12">
            <v>0</v>
          </cell>
          <cell r="DZ12">
            <v>0</v>
          </cell>
          <cell r="EA12">
            <v>0</v>
          </cell>
          <cell r="EB12">
            <v>0</v>
          </cell>
          <cell r="EC12">
            <v>0</v>
          </cell>
          <cell r="ED12">
            <v>0</v>
          </cell>
          <cell r="EE12">
            <v>0</v>
          </cell>
          <cell r="EF12">
            <v>0</v>
          </cell>
          <cell r="EG12">
            <v>0</v>
          </cell>
          <cell r="EH12">
            <v>0</v>
          </cell>
          <cell r="EI12">
            <v>0</v>
          </cell>
          <cell r="EJ12">
            <v>0</v>
          </cell>
          <cell r="EK12">
            <v>0</v>
          </cell>
          <cell r="EL12">
            <v>0</v>
          </cell>
          <cell r="EM12">
            <v>0</v>
          </cell>
          <cell r="EN12">
            <v>0</v>
          </cell>
          <cell r="EO12">
            <v>0</v>
          </cell>
          <cell r="EP12">
            <v>0</v>
          </cell>
          <cell r="EQ12">
            <v>0</v>
          </cell>
          <cell r="ER12">
            <v>0</v>
          </cell>
          <cell r="ES12">
            <v>0</v>
          </cell>
          <cell r="ET12">
            <v>0</v>
          </cell>
          <cell r="EU12">
            <v>0</v>
          </cell>
          <cell r="EV12">
            <v>0</v>
          </cell>
          <cell r="EW12">
            <v>0</v>
          </cell>
          <cell r="EX12">
            <v>0</v>
          </cell>
          <cell r="EY12">
            <v>0</v>
          </cell>
          <cell r="EZ12">
            <v>0</v>
          </cell>
          <cell r="FA12">
            <v>0</v>
          </cell>
          <cell r="FB12">
            <v>0</v>
          </cell>
          <cell r="FC12">
            <v>0</v>
          </cell>
          <cell r="FD12">
            <v>0</v>
          </cell>
          <cell r="FE12">
            <v>0</v>
          </cell>
          <cell r="FF12">
            <v>0</v>
          </cell>
          <cell r="FG12">
            <v>0</v>
          </cell>
          <cell r="FH12">
            <v>0</v>
          </cell>
          <cell r="FI12">
            <v>0</v>
          </cell>
          <cell r="FJ12">
            <v>0</v>
          </cell>
          <cell r="FK12">
            <v>0</v>
          </cell>
          <cell r="FL12">
            <v>0</v>
          </cell>
          <cell r="FM12">
            <v>0</v>
          </cell>
          <cell r="FN12">
            <v>0</v>
          </cell>
          <cell r="FO12">
            <v>0</v>
          </cell>
          <cell r="FP12">
            <v>0</v>
          </cell>
          <cell r="FQ12">
            <v>0</v>
          </cell>
          <cell r="FR12">
            <v>0</v>
          </cell>
          <cell r="FS12">
            <v>0</v>
          </cell>
          <cell r="FT12">
            <v>0</v>
          </cell>
          <cell r="FU12">
            <v>0</v>
          </cell>
          <cell r="FV12">
            <v>0</v>
          </cell>
          <cell r="FW12">
            <v>0</v>
          </cell>
          <cell r="FX12">
            <v>0</v>
          </cell>
          <cell r="FY12">
            <v>0</v>
          </cell>
          <cell r="FZ12">
            <v>0</v>
          </cell>
          <cell r="GA12">
            <v>0</v>
          </cell>
          <cell r="GB12">
            <v>0</v>
          </cell>
          <cell r="GC12">
            <v>0</v>
          </cell>
          <cell r="GD12">
            <v>0</v>
          </cell>
          <cell r="GE12">
            <v>0</v>
          </cell>
          <cell r="GF12">
            <v>0</v>
          </cell>
          <cell r="GG12">
            <v>0</v>
          </cell>
          <cell r="GH12">
            <v>0</v>
          </cell>
          <cell r="GI12">
            <v>0</v>
          </cell>
          <cell r="GJ12">
            <v>0</v>
          </cell>
          <cell r="GK12">
            <v>0</v>
          </cell>
          <cell r="GL12">
            <v>0</v>
          </cell>
          <cell r="GM12">
            <v>0</v>
          </cell>
          <cell r="GN12">
            <v>0</v>
          </cell>
          <cell r="GO12">
            <v>0</v>
          </cell>
          <cell r="GP12">
            <v>0</v>
          </cell>
          <cell r="GQ12">
            <v>0</v>
          </cell>
          <cell r="GR12">
            <v>0</v>
          </cell>
          <cell r="GS12">
            <v>0</v>
          </cell>
          <cell r="GT12">
            <v>0</v>
          </cell>
          <cell r="GU12">
            <v>0</v>
          </cell>
          <cell r="GV12">
            <v>0</v>
          </cell>
          <cell r="GW12">
            <v>0</v>
          </cell>
          <cell r="GX12" t="str">
            <v/>
          </cell>
          <cell r="GY12">
            <v>0</v>
          </cell>
        </row>
        <row r="13">
          <cell r="D13" t="str">
            <v>01-10-040</v>
          </cell>
          <cell r="E13" t="str">
            <v>RETIRO DE APARATOS SANITARIOS; DESMONTE DE CABINAS, PUERTAS, VENTANAS Y LVD PREFABRICADO O SIMILAR; INCLUYE BOTADA.</v>
          </cell>
          <cell r="F13" t="str">
            <v>UN</v>
          </cell>
          <cell r="G13">
            <v>8472</v>
          </cell>
          <cell r="H13">
            <v>0</v>
          </cell>
          <cell r="I13">
            <v>0</v>
          </cell>
          <cell r="J13"/>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cell r="CL13">
            <v>0</v>
          </cell>
          <cell r="CM13">
            <v>0</v>
          </cell>
          <cell r="CN13">
            <v>0</v>
          </cell>
          <cell r="CO13">
            <v>0</v>
          </cell>
          <cell r="CP13">
            <v>0</v>
          </cell>
          <cell r="CQ13">
            <v>0</v>
          </cell>
          <cell r="CR13">
            <v>0</v>
          </cell>
          <cell r="CS13">
            <v>0</v>
          </cell>
          <cell r="CT13">
            <v>0</v>
          </cell>
          <cell r="CU13">
            <v>0</v>
          </cell>
          <cell r="CV13">
            <v>0</v>
          </cell>
          <cell r="CW13">
            <v>0</v>
          </cell>
          <cell r="CX13">
            <v>0</v>
          </cell>
          <cell r="CY13">
            <v>0</v>
          </cell>
          <cell r="CZ13">
            <v>0</v>
          </cell>
          <cell r="DA13">
            <v>0</v>
          </cell>
          <cell r="DB13">
            <v>0</v>
          </cell>
          <cell r="DC13">
            <v>0</v>
          </cell>
          <cell r="DD13">
            <v>0</v>
          </cell>
          <cell r="DE13">
            <v>0</v>
          </cell>
          <cell r="DF13">
            <v>0</v>
          </cell>
          <cell r="DG13">
            <v>0</v>
          </cell>
          <cell r="DH13">
            <v>0</v>
          </cell>
          <cell r="DI13">
            <v>0</v>
          </cell>
          <cell r="DJ13">
            <v>0</v>
          </cell>
          <cell r="DK13">
            <v>0</v>
          </cell>
          <cell r="DL13">
            <v>0</v>
          </cell>
          <cell r="DM13">
            <v>0</v>
          </cell>
          <cell r="DN13">
            <v>0</v>
          </cell>
          <cell r="DO13">
            <v>0</v>
          </cell>
          <cell r="DP13">
            <v>0</v>
          </cell>
          <cell r="DQ13">
            <v>0</v>
          </cell>
          <cell r="DR13">
            <v>0</v>
          </cell>
          <cell r="DS13">
            <v>0</v>
          </cell>
          <cell r="DT13">
            <v>0</v>
          </cell>
          <cell r="DU13">
            <v>0</v>
          </cell>
          <cell r="DV13">
            <v>0</v>
          </cell>
          <cell r="DW13">
            <v>0</v>
          </cell>
          <cell r="DX13">
            <v>0</v>
          </cell>
          <cell r="DY13">
            <v>0</v>
          </cell>
          <cell r="DZ13">
            <v>0</v>
          </cell>
          <cell r="EA13">
            <v>0</v>
          </cell>
          <cell r="EB13">
            <v>0</v>
          </cell>
          <cell r="EC13">
            <v>0</v>
          </cell>
          <cell r="ED13">
            <v>0</v>
          </cell>
          <cell r="EE13">
            <v>0</v>
          </cell>
          <cell r="EF13">
            <v>0</v>
          </cell>
          <cell r="EG13">
            <v>0</v>
          </cell>
          <cell r="EH13">
            <v>0</v>
          </cell>
          <cell r="EI13">
            <v>0</v>
          </cell>
          <cell r="EJ13">
            <v>0</v>
          </cell>
          <cell r="EK13">
            <v>0</v>
          </cell>
          <cell r="EL13">
            <v>0</v>
          </cell>
          <cell r="EM13">
            <v>0</v>
          </cell>
          <cell r="EN13">
            <v>0</v>
          </cell>
          <cell r="EO13">
            <v>0</v>
          </cell>
          <cell r="EP13">
            <v>0</v>
          </cell>
          <cell r="EQ13">
            <v>0</v>
          </cell>
          <cell r="ER13">
            <v>0</v>
          </cell>
          <cell r="ES13">
            <v>0</v>
          </cell>
          <cell r="ET13">
            <v>0</v>
          </cell>
          <cell r="EU13">
            <v>0</v>
          </cell>
          <cell r="EV13">
            <v>0</v>
          </cell>
          <cell r="EW13">
            <v>0</v>
          </cell>
          <cell r="EX13">
            <v>0</v>
          </cell>
          <cell r="EY13">
            <v>0</v>
          </cell>
          <cell r="EZ13">
            <v>0</v>
          </cell>
          <cell r="FA13">
            <v>0</v>
          </cell>
          <cell r="FB13">
            <v>0</v>
          </cell>
          <cell r="FC13">
            <v>0</v>
          </cell>
          <cell r="FD13">
            <v>0</v>
          </cell>
          <cell r="FE13">
            <v>0</v>
          </cell>
          <cell r="FF13">
            <v>0</v>
          </cell>
          <cell r="FG13">
            <v>0</v>
          </cell>
          <cell r="FH13">
            <v>0</v>
          </cell>
          <cell r="FI13">
            <v>0</v>
          </cell>
          <cell r="FJ13">
            <v>0</v>
          </cell>
          <cell r="FK13">
            <v>0</v>
          </cell>
          <cell r="FL13">
            <v>0</v>
          </cell>
          <cell r="FM13">
            <v>0</v>
          </cell>
          <cell r="FN13">
            <v>0</v>
          </cell>
          <cell r="FO13">
            <v>0</v>
          </cell>
          <cell r="FP13">
            <v>0</v>
          </cell>
          <cell r="FQ13">
            <v>0</v>
          </cell>
          <cell r="FR13">
            <v>0</v>
          </cell>
          <cell r="FS13">
            <v>0</v>
          </cell>
          <cell r="FT13">
            <v>0</v>
          </cell>
          <cell r="FU13">
            <v>0</v>
          </cell>
          <cell r="FV13">
            <v>0</v>
          </cell>
          <cell r="FW13">
            <v>0</v>
          </cell>
          <cell r="FX13">
            <v>0</v>
          </cell>
          <cell r="FY13">
            <v>0</v>
          </cell>
          <cell r="FZ13">
            <v>0</v>
          </cell>
          <cell r="GA13">
            <v>0</v>
          </cell>
          <cell r="GB13">
            <v>0</v>
          </cell>
          <cell r="GC13">
            <v>0</v>
          </cell>
          <cell r="GD13">
            <v>0</v>
          </cell>
          <cell r="GE13">
            <v>0</v>
          </cell>
          <cell r="GF13">
            <v>0</v>
          </cell>
          <cell r="GG13">
            <v>0</v>
          </cell>
          <cell r="GH13">
            <v>0</v>
          </cell>
          <cell r="GI13">
            <v>0</v>
          </cell>
          <cell r="GJ13">
            <v>0</v>
          </cell>
          <cell r="GK13">
            <v>0</v>
          </cell>
          <cell r="GL13">
            <v>0</v>
          </cell>
          <cell r="GM13">
            <v>0</v>
          </cell>
          <cell r="GN13">
            <v>0</v>
          </cell>
          <cell r="GO13">
            <v>0</v>
          </cell>
          <cell r="GP13">
            <v>0</v>
          </cell>
          <cell r="GQ13">
            <v>0</v>
          </cell>
          <cell r="GR13">
            <v>0</v>
          </cell>
          <cell r="GS13">
            <v>0</v>
          </cell>
          <cell r="GT13">
            <v>0</v>
          </cell>
          <cell r="GU13">
            <v>0</v>
          </cell>
          <cell r="GV13">
            <v>0</v>
          </cell>
          <cell r="GW13">
            <v>0</v>
          </cell>
          <cell r="GX13" t="str">
            <v/>
          </cell>
          <cell r="GY13">
            <v>0</v>
          </cell>
        </row>
        <row r="14">
          <cell r="D14" t="str">
            <v>01-10-050</v>
          </cell>
          <cell r="E14" t="str">
            <v>DEMOLICION DE REVOQUES; INCLUYE BOTADA.</v>
          </cell>
          <cell r="F14" t="str">
            <v>M2</v>
          </cell>
          <cell r="G14">
            <v>8472</v>
          </cell>
          <cell r="H14">
            <v>0</v>
          </cell>
          <cell r="I14">
            <v>0</v>
          </cell>
          <cell r="J14"/>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cell r="CL14">
            <v>0</v>
          </cell>
          <cell r="CM14">
            <v>0</v>
          </cell>
          <cell r="CN14">
            <v>0</v>
          </cell>
          <cell r="CO14">
            <v>0</v>
          </cell>
          <cell r="CP14">
            <v>0</v>
          </cell>
          <cell r="CQ14">
            <v>0</v>
          </cell>
          <cell r="CR14">
            <v>0</v>
          </cell>
          <cell r="CS14">
            <v>0</v>
          </cell>
          <cell r="CT14">
            <v>0</v>
          </cell>
          <cell r="CU14">
            <v>0</v>
          </cell>
          <cell r="CV14">
            <v>0</v>
          </cell>
          <cell r="CW14">
            <v>0</v>
          </cell>
          <cell r="CX14">
            <v>0</v>
          </cell>
          <cell r="CY14">
            <v>0</v>
          </cell>
          <cell r="CZ14">
            <v>0</v>
          </cell>
          <cell r="DA14">
            <v>0</v>
          </cell>
          <cell r="DB14">
            <v>0</v>
          </cell>
          <cell r="DC14">
            <v>0</v>
          </cell>
          <cell r="DD14">
            <v>0</v>
          </cell>
          <cell r="DE14">
            <v>0</v>
          </cell>
          <cell r="DF14">
            <v>0</v>
          </cell>
          <cell r="DG14">
            <v>0</v>
          </cell>
          <cell r="DH14">
            <v>0</v>
          </cell>
          <cell r="DI14">
            <v>0</v>
          </cell>
          <cell r="DJ14">
            <v>0</v>
          </cell>
          <cell r="DK14">
            <v>0</v>
          </cell>
          <cell r="DL14">
            <v>0</v>
          </cell>
          <cell r="DM14">
            <v>0</v>
          </cell>
          <cell r="DN14">
            <v>0</v>
          </cell>
          <cell r="DO14">
            <v>0</v>
          </cell>
          <cell r="DP14">
            <v>0</v>
          </cell>
          <cell r="DQ14">
            <v>0</v>
          </cell>
          <cell r="DR14">
            <v>0</v>
          </cell>
          <cell r="DS14">
            <v>0</v>
          </cell>
          <cell r="DT14">
            <v>0</v>
          </cell>
          <cell r="DU14">
            <v>0</v>
          </cell>
          <cell r="DV14">
            <v>0</v>
          </cell>
          <cell r="DW14">
            <v>0</v>
          </cell>
          <cell r="DX14">
            <v>0</v>
          </cell>
          <cell r="DY14">
            <v>0</v>
          </cell>
          <cell r="DZ14">
            <v>0</v>
          </cell>
          <cell r="EA14">
            <v>0</v>
          </cell>
          <cell r="EB14">
            <v>0</v>
          </cell>
          <cell r="EC14">
            <v>0</v>
          </cell>
          <cell r="ED14">
            <v>0</v>
          </cell>
          <cell r="EE14">
            <v>0</v>
          </cell>
          <cell r="EF14">
            <v>0</v>
          </cell>
          <cell r="EG14">
            <v>0</v>
          </cell>
          <cell r="EH14">
            <v>0</v>
          </cell>
          <cell r="EI14">
            <v>0</v>
          </cell>
          <cell r="EJ14">
            <v>0</v>
          </cell>
          <cell r="EK14">
            <v>0</v>
          </cell>
          <cell r="EL14">
            <v>0</v>
          </cell>
          <cell r="EM14">
            <v>0</v>
          </cell>
          <cell r="EN14">
            <v>0</v>
          </cell>
          <cell r="EO14">
            <v>0</v>
          </cell>
          <cell r="EP14">
            <v>0</v>
          </cell>
          <cell r="EQ14">
            <v>0</v>
          </cell>
          <cell r="ER14">
            <v>0</v>
          </cell>
          <cell r="ES14">
            <v>0</v>
          </cell>
          <cell r="ET14">
            <v>0</v>
          </cell>
          <cell r="EU14">
            <v>0</v>
          </cell>
          <cell r="EV14">
            <v>0</v>
          </cell>
          <cell r="EW14">
            <v>0</v>
          </cell>
          <cell r="EX14">
            <v>0</v>
          </cell>
          <cell r="EY14">
            <v>0</v>
          </cell>
          <cell r="EZ14">
            <v>0</v>
          </cell>
          <cell r="FA14">
            <v>0</v>
          </cell>
          <cell r="FB14">
            <v>0</v>
          </cell>
          <cell r="FC14">
            <v>0</v>
          </cell>
          <cell r="FD14">
            <v>0</v>
          </cell>
          <cell r="FE14">
            <v>0</v>
          </cell>
          <cell r="FF14">
            <v>0</v>
          </cell>
          <cell r="FG14">
            <v>0</v>
          </cell>
          <cell r="FH14">
            <v>0</v>
          </cell>
          <cell r="FI14">
            <v>0</v>
          </cell>
          <cell r="FJ14">
            <v>0</v>
          </cell>
          <cell r="FK14">
            <v>0</v>
          </cell>
          <cell r="FL14">
            <v>0</v>
          </cell>
          <cell r="FM14">
            <v>0</v>
          </cell>
          <cell r="FN14">
            <v>0</v>
          </cell>
          <cell r="FO14">
            <v>0</v>
          </cell>
          <cell r="FP14">
            <v>0</v>
          </cell>
          <cell r="FQ14">
            <v>0</v>
          </cell>
          <cell r="FR14">
            <v>0</v>
          </cell>
          <cell r="FS14">
            <v>0</v>
          </cell>
          <cell r="FT14">
            <v>0</v>
          </cell>
          <cell r="FU14">
            <v>0</v>
          </cell>
          <cell r="FV14">
            <v>0</v>
          </cell>
          <cell r="FW14">
            <v>0</v>
          </cell>
          <cell r="FX14">
            <v>0</v>
          </cell>
          <cell r="FY14">
            <v>0</v>
          </cell>
          <cell r="FZ14">
            <v>0</v>
          </cell>
          <cell r="GA14">
            <v>0</v>
          </cell>
          <cell r="GB14">
            <v>0</v>
          </cell>
          <cell r="GC14">
            <v>0</v>
          </cell>
          <cell r="GD14">
            <v>0</v>
          </cell>
          <cell r="GE14">
            <v>0</v>
          </cell>
          <cell r="GF14">
            <v>0</v>
          </cell>
          <cell r="GG14">
            <v>0</v>
          </cell>
          <cell r="GH14">
            <v>0</v>
          </cell>
          <cell r="GI14">
            <v>0</v>
          </cell>
          <cell r="GJ14">
            <v>0</v>
          </cell>
          <cell r="GK14">
            <v>0</v>
          </cell>
          <cell r="GL14">
            <v>0</v>
          </cell>
          <cell r="GM14">
            <v>0</v>
          </cell>
          <cell r="GN14">
            <v>0</v>
          </cell>
          <cell r="GO14">
            <v>0</v>
          </cell>
          <cell r="GP14">
            <v>0</v>
          </cell>
          <cell r="GQ14">
            <v>0</v>
          </cell>
          <cell r="GR14">
            <v>0</v>
          </cell>
          <cell r="GS14">
            <v>0</v>
          </cell>
          <cell r="GT14">
            <v>0</v>
          </cell>
          <cell r="GU14">
            <v>0</v>
          </cell>
          <cell r="GV14">
            <v>0</v>
          </cell>
          <cell r="GW14">
            <v>0</v>
          </cell>
          <cell r="GX14" t="str">
            <v/>
          </cell>
          <cell r="GY14">
            <v>0</v>
          </cell>
        </row>
        <row r="15">
          <cell r="D15" t="str">
            <v>01-10-060</v>
          </cell>
          <cell r="E15" t="str">
            <v>DEMOLICION DE LAVADERO EN CONCRETO CON TANQUE Y MESON EN CONCRETO O SIMILAR; INCLUYE BOTADA.</v>
          </cell>
          <cell r="F15" t="str">
            <v>UN</v>
          </cell>
          <cell r="G15">
            <v>22996</v>
          </cell>
          <cell r="H15">
            <v>0</v>
          </cell>
          <cell r="I15">
            <v>0</v>
          </cell>
          <cell r="J15"/>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cell r="CF15">
            <v>0</v>
          </cell>
          <cell r="CG15">
            <v>0</v>
          </cell>
          <cell r="CH15">
            <v>0</v>
          </cell>
          <cell r="CI15">
            <v>0</v>
          </cell>
          <cell r="CJ15">
            <v>0</v>
          </cell>
          <cell r="CK15">
            <v>0</v>
          </cell>
          <cell r="CL15">
            <v>0</v>
          </cell>
          <cell r="CM15">
            <v>0</v>
          </cell>
          <cell r="CN15">
            <v>0</v>
          </cell>
          <cell r="CO15">
            <v>0</v>
          </cell>
          <cell r="CP15">
            <v>0</v>
          </cell>
          <cell r="CQ15">
            <v>0</v>
          </cell>
          <cell r="CR15">
            <v>0</v>
          </cell>
          <cell r="CS15">
            <v>0</v>
          </cell>
          <cell r="CT15">
            <v>0</v>
          </cell>
          <cell r="CU15">
            <v>0</v>
          </cell>
          <cell r="CV15">
            <v>0</v>
          </cell>
          <cell r="CW15">
            <v>0</v>
          </cell>
          <cell r="CX15">
            <v>0</v>
          </cell>
          <cell r="CY15">
            <v>0</v>
          </cell>
          <cell r="CZ15">
            <v>0</v>
          </cell>
          <cell r="DA15">
            <v>0</v>
          </cell>
          <cell r="DB15">
            <v>0</v>
          </cell>
          <cell r="DC15">
            <v>0</v>
          </cell>
          <cell r="DD15">
            <v>0</v>
          </cell>
          <cell r="DE15">
            <v>0</v>
          </cell>
          <cell r="DF15">
            <v>0</v>
          </cell>
          <cell r="DG15">
            <v>0</v>
          </cell>
          <cell r="DH15">
            <v>0</v>
          </cell>
          <cell r="DI15">
            <v>0</v>
          </cell>
          <cell r="DJ15">
            <v>0</v>
          </cell>
          <cell r="DK15">
            <v>0</v>
          </cell>
          <cell r="DL15">
            <v>0</v>
          </cell>
          <cell r="DM15">
            <v>0</v>
          </cell>
          <cell r="DN15">
            <v>0</v>
          </cell>
          <cell r="DO15">
            <v>0</v>
          </cell>
          <cell r="DP15">
            <v>0</v>
          </cell>
          <cell r="DQ15">
            <v>0</v>
          </cell>
          <cell r="DR15">
            <v>0</v>
          </cell>
          <cell r="DS15">
            <v>0</v>
          </cell>
          <cell r="DT15">
            <v>0</v>
          </cell>
          <cell r="DU15">
            <v>0</v>
          </cell>
          <cell r="DV15">
            <v>0</v>
          </cell>
          <cell r="DW15">
            <v>0</v>
          </cell>
          <cell r="DX15">
            <v>0</v>
          </cell>
          <cell r="DY15">
            <v>0</v>
          </cell>
          <cell r="DZ15">
            <v>0</v>
          </cell>
          <cell r="EA15">
            <v>0</v>
          </cell>
          <cell r="EB15">
            <v>0</v>
          </cell>
          <cell r="EC15">
            <v>0</v>
          </cell>
          <cell r="ED15">
            <v>0</v>
          </cell>
          <cell r="EE15">
            <v>0</v>
          </cell>
          <cell r="EF15">
            <v>0</v>
          </cell>
          <cell r="EG15">
            <v>0</v>
          </cell>
          <cell r="EH15">
            <v>0</v>
          </cell>
          <cell r="EI15">
            <v>0</v>
          </cell>
          <cell r="EJ15">
            <v>0</v>
          </cell>
          <cell r="EK15">
            <v>0</v>
          </cell>
          <cell r="EL15">
            <v>0</v>
          </cell>
          <cell r="EM15">
            <v>0</v>
          </cell>
          <cell r="EN15">
            <v>0</v>
          </cell>
          <cell r="EO15">
            <v>0</v>
          </cell>
          <cell r="EP15">
            <v>0</v>
          </cell>
          <cell r="EQ15">
            <v>0</v>
          </cell>
          <cell r="ER15">
            <v>0</v>
          </cell>
          <cell r="ES15">
            <v>0</v>
          </cell>
          <cell r="ET15">
            <v>0</v>
          </cell>
          <cell r="EU15">
            <v>0</v>
          </cell>
          <cell r="EV15">
            <v>0</v>
          </cell>
          <cell r="EW15">
            <v>0</v>
          </cell>
          <cell r="EX15">
            <v>0</v>
          </cell>
          <cell r="EY15">
            <v>0</v>
          </cell>
          <cell r="EZ15">
            <v>0</v>
          </cell>
          <cell r="FA15">
            <v>0</v>
          </cell>
          <cell r="FB15">
            <v>0</v>
          </cell>
          <cell r="FC15">
            <v>0</v>
          </cell>
          <cell r="FD15">
            <v>0</v>
          </cell>
          <cell r="FE15">
            <v>0</v>
          </cell>
          <cell r="FF15">
            <v>0</v>
          </cell>
          <cell r="FG15">
            <v>0</v>
          </cell>
          <cell r="FH15">
            <v>0</v>
          </cell>
          <cell r="FI15">
            <v>0</v>
          </cell>
          <cell r="FJ15">
            <v>0</v>
          </cell>
          <cell r="FK15">
            <v>0</v>
          </cell>
          <cell r="FL15">
            <v>0</v>
          </cell>
          <cell r="FM15">
            <v>0</v>
          </cell>
          <cell r="FN15">
            <v>0</v>
          </cell>
          <cell r="FO15">
            <v>0</v>
          </cell>
          <cell r="FP15">
            <v>0</v>
          </cell>
          <cell r="FQ15">
            <v>0</v>
          </cell>
          <cell r="FR15">
            <v>0</v>
          </cell>
          <cell r="FS15">
            <v>0</v>
          </cell>
          <cell r="FT15">
            <v>0</v>
          </cell>
          <cell r="FU15">
            <v>0</v>
          </cell>
          <cell r="FV15">
            <v>0</v>
          </cell>
          <cell r="FW15">
            <v>0</v>
          </cell>
          <cell r="FX15">
            <v>0</v>
          </cell>
          <cell r="FY15">
            <v>0</v>
          </cell>
          <cell r="FZ15">
            <v>0</v>
          </cell>
          <cell r="GA15">
            <v>0</v>
          </cell>
          <cell r="GB15">
            <v>0</v>
          </cell>
          <cell r="GC15">
            <v>0</v>
          </cell>
          <cell r="GD15">
            <v>0</v>
          </cell>
          <cell r="GE15">
            <v>0</v>
          </cell>
          <cell r="GF15">
            <v>0</v>
          </cell>
          <cell r="GG15">
            <v>0</v>
          </cell>
          <cell r="GH15">
            <v>0</v>
          </cell>
          <cell r="GI15">
            <v>0</v>
          </cell>
          <cell r="GJ15">
            <v>0</v>
          </cell>
          <cell r="GK15">
            <v>0</v>
          </cell>
          <cell r="GL15">
            <v>0</v>
          </cell>
          <cell r="GM15">
            <v>0</v>
          </cell>
          <cell r="GN15">
            <v>0</v>
          </cell>
          <cell r="GO15">
            <v>0</v>
          </cell>
          <cell r="GP15">
            <v>0</v>
          </cell>
          <cell r="GQ15">
            <v>0</v>
          </cell>
          <cell r="GR15">
            <v>0</v>
          </cell>
          <cell r="GS15">
            <v>0</v>
          </cell>
          <cell r="GT15">
            <v>0</v>
          </cell>
          <cell r="GU15">
            <v>0</v>
          </cell>
          <cell r="GV15">
            <v>0</v>
          </cell>
          <cell r="GW15">
            <v>0</v>
          </cell>
          <cell r="GX15" t="str">
            <v/>
          </cell>
          <cell r="GY15">
            <v>0</v>
          </cell>
        </row>
        <row r="16">
          <cell r="D16" t="str">
            <v>01-10-070</v>
          </cell>
          <cell r="E16" t="str">
            <v>DESMONTE DE CUBIERTA EN FIBROCEMENTO, ZINC O SIMILAR</v>
          </cell>
          <cell r="F16" t="str">
            <v>M2</v>
          </cell>
          <cell r="G16">
            <v>10884</v>
          </cell>
          <cell r="H16">
            <v>0</v>
          </cell>
          <cell r="I16">
            <v>0</v>
          </cell>
          <cell r="J16"/>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cell r="CF16">
            <v>0</v>
          </cell>
          <cell r="CG16">
            <v>0</v>
          </cell>
          <cell r="CH16">
            <v>0</v>
          </cell>
          <cell r="CI16">
            <v>0</v>
          </cell>
          <cell r="CJ16">
            <v>0</v>
          </cell>
          <cell r="CK16">
            <v>0</v>
          </cell>
          <cell r="CL16">
            <v>0</v>
          </cell>
          <cell r="CM16">
            <v>0</v>
          </cell>
          <cell r="CN16">
            <v>0</v>
          </cell>
          <cell r="CO16">
            <v>0</v>
          </cell>
          <cell r="CP16">
            <v>0</v>
          </cell>
          <cell r="CQ16">
            <v>0</v>
          </cell>
          <cell r="CR16">
            <v>0</v>
          </cell>
          <cell r="CS16">
            <v>0</v>
          </cell>
          <cell r="CT16">
            <v>0</v>
          </cell>
          <cell r="CU16">
            <v>0</v>
          </cell>
          <cell r="CV16">
            <v>0</v>
          </cell>
          <cell r="CW16">
            <v>0</v>
          </cell>
          <cell r="CX16">
            <v>0</v>
          </cell>
          <cell r="CY16">
            <v>0</v>
          </cell>
          <cell r="CZ16">
            <v>0</v>
          </cell>
          <cell r="DA16">
            <v>0</v>
          </cell>
          <cell r="DB16">
            <v>0</v>
          </cell>
          <cell r="DC16">
            <v>0</v>
          </cell>
          <cell r="DD16">
            <v>0</v>
          </cell>
          <cell r="DE16">
            <v>0</v>
          </cell>
          <cell r="DF16">
            <v>0</v>
          </cell>
          <cell r="DG16">
            <v>0</v>
          </cell>
          <cell r="DH16">
            <v>0</v>
          </cell>
          <cell r="DI16">
            <v>0</v>
          </cell>
          <cell r="DJ16">
            <v>0</v>
          </cell>
          <cell r="DK16">
            <v>0</v>
          </cell>
          <cell r="DL16">
            <v>0</v>
          </cell>
          <cell r="DM16">
            <v>0</v>
          </cell>
          <cell r="DN16">
            <v>0</v>
          </cell>
          <cell r="DO16">
            <v>0</v>
          </cell>
          <cell r="DP16">
            <v>0</v>
          </cell>
          <cell r="DQ16">
            <v>0</v>
          </cell>
          <cell r="DR16">
            <v>0</v>
          </cell>
          <cell r="DS16">
            <v>0</v>
          </cell>
          <cell r="DT16">
            <v>0</v>
          </cell>
          <cell r="DU16">
            <v>0</v>
          </cell>
          <cell r="DV16">
            <v>0</v>
          </cell>
          <cell r="DW16">
            <v>0</v>
          </cell>
          <cell r="DX16">
            <v>0</v>
          </cell>
          <cell r="DY16">
            <v>0</v>
          </cell>
          <cell r="DZ16">
            <v>0</v>
          </cell>
          <cell r="EA16">
            <v>0</v>
          </cell>
          <cell r="EB16">
            <v>0</v>
          </cell>
          <cell r="EC16">
            <v>0</v>
          </cell>
          <cell r="ED16">
            <v>0</v>
          </cell>
          <cell r="EE16">
            <v>0</v>
          </cell>
          <cell r="EF16">
            <v>0</v>
          </cell>
          <cell r="EG16">
            <v>0</v>
          </cell>
          <cell r="EH16">
            <v>0</v>
          </cell>
          <cell r="EI16">
            <v>0</v>
          </cell>
          <cell r="EJ16">
            <v>0</v>
          </cell>
          <cell r="EK16">
            <v>0</v>
          </cell>
          <cell r="EL16">
            <v>0</v>
          </cell>
          <cell r="EM16">
            <v>0</v>
          </cell>
          <cell r="EN16">
            <v>0</v>
          </cell>
          <cell r="EO16">
            <v>0</v>
          </cell>
          <cell r="EP16">
            <v>0</v>
          </cell>
          <cell r="EQ16">
            <v>0</v>
          </cell>
          <cell r="ER16">
            <v>0</v>
          </cell>
          <cell r="ES16">
            <v>0</v>
          </cell>
          <cell r="ET16">
            <v>0</v>
          </cell>
          <cell r="EU16">
            <v>0</v>
          </cell>
          <cell r="EV16">
            <v>0</v>
          </cell>
          <cell r="EW16">
            <v>0</v>
          </cell>
          <cell r="EX16">
            <v>0</v>
          </cell>
          <cell r="EY16">
            <v>0</v>
          </cell>
          <cell r="EZ16">
            <v>0</v>
          </cell>
          <cell r="FA16">
            <v>0</v>
          </cell>
          <cell r="FB16">
            <v>0</v>
          </cell>
          <cell r="FC16">
            <v>0</v>
          </cell>
          <cell r="FD16">
            <v>0</v>
          </cell>
          <cell r="FE16">
            <v>0</v>
          </cell>
          <cell r="FF16">
            <v>0</v>
          </cell>
          <cell r="FG16">
            <v>0</v>
          </cell>
          <cell r="FH16">
            <v>0</v>
          </cell>
          <cell r="FI16">
            <v>0</v>
          </cell>
          <cell r="FJ16">
            <v>0</v>
          </cell>
          <cell r="FK16">
            <v>0</v>
          </cell>
          <cell r="FL16">
            <v>0</v>
          </cell>
          <cell r="FM16">
            <v>0</v>
          </cell>
          <cell r="FN16">
            <v>0</v>
          </cell>
          <cell r="FO16">
            <v>0</v>
          </cell>
          <cell r="FP16">
            <v>0</v>
          </cell>
          <cell r="FQ16">
            <v>0</v>
          </cell>
          <cell r="FR16">
            <v>0</v>
          </cell>
          <cell r="FS16">
            <v>0</v>
          </cell>
          <cell r="FT16">
            <v>0</v>
          </cell>
          <cell r="FU16">
            <v>0</v>
          </cell>
          <cell r="FV16">
            <v>0</v>
          </cell>
          <cell r="FW16">
            <v>0</v>
          </cell>
          <cell r="FX16">
            <v>0</v>
          </cell>
          <cell r="FY16">
            <v>0</v>
          </cell>
          <cell r="FZ16">
            <v>0</v>
          </cell>
          <cell r="GA16">
            <v>0</v>
          </cell>
          <cell r="GB16">
            <v>0</v>
          </cell>
          <cell r="GC16">
            <v>0</v>
          </cell>
          <cell r="GD16">
            <v>0</v>
          </cell>
          <cell r="GE16">
            <v>0</v>
          </cell>
          <cell r="GF16">
            <v>0</v>
          </cell>
          <cell r="GG16">
            <v>0</v>
          </cell>
          <cell r="GH16">
            <v>0</v>
          </cell>
          <cell r="GI16">
            <v>0</v>
          </cell>
          <cell r="GJ16">
            <v>0</v>
          </cell>
          <cell r="GK16">
            <v>0</v>
          </cell>
          <cell r="GL16">
            <v>0</v>
          </cell>
          <cell r="GM16">
            <v>0</v>
          </cell>
          <cell r="GN16">
            <v>0</v>
          </cell>
          <cell r="GO16">
            <v>0</v>
          </cell>
          <cell r="GP16">
            <v>0</v>
          </cell>
          <cell r="GQ16">
            <v>0</v>
          </cell>
          <cell r="GR16">
            <v>0</v>
          </cell>
          <cell r="GS16">
            <v>0</v>
          </cell>
          <cell r="GT16">
            <v>0</v>
          </cell>
          <cell r="GU16">
            <v>0</v>
          </cell>
          <cell r="GV16">
            <v>0</v>
          </cell>
          <cell r="GW16">
            <v>0</v>
          </cell>
          <cell r="GX16" t="str">
            <v/>
          </cell>
          <cell r="GY16">
            <v>0</v>
          </cell>
        </row>
        <row r="17">
          <cell r="D17" t="str">
            <v>01-10-080</v>
          </cell>
          <cell r="E17" t="str">
            <v>DESMONTE DE CUBIERTA EN TEJA DE BARRO</v>
          </cell>
          <cell r="F17" t="str">
            <v>M2</v>
          </cell>
          <cell r="G17">
            <v>14787</v>
          </cell>
          <cell r="H17">
            <v>0</v>
          </cell>
          <cell r="I17">
            <v>0</v>
          </cell>
          <cell r="J17"/>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cell r="BY17">
            <v>0</v>
          </cell>
          <cell r="BZ17">
            <v>0</v>
          </cell>
          <cell r="CA17">
            <v>0</v>
          </cell>
          <cell r="CB17">
            <v>0</v>
          </cell>
          <cell r="CC17">
            <v>0</v>
          </cell>
          <cell r="CD17">
            <v>0</v>
          </cell>
          <cell r="CE17">
            <v>0</v>
          </cell>
          <cell r="CF17">
            <v>0</v>
          </cell>
          <cell r="CG17">
            <v>0</v>
          </cell>
          <cell r="CH17">
            <v>0</v>
          </cell>
          <cell r="CI17">
            <v>0</v>
          </cell>
          <cell r="CJ17">
            <v>0</v>
          </cell>
          <cell r="CK17">
            <v>0</v>
          </cell>
          <cell r="CL17">
            <v>0</v>
          </cell>
          <cell r="CM17">
            <v>0</v>
          </cell>
          <cell r="CN17">
            <v>0</v>
          </cell>
          <cell r="CO17">
            <v>0</v>
          </cell>
          <cell r="CP17">
            <v>0</v>
          </cell>
          <cell r="CQ17">
            <v>0</v>
          </cell>
          <cell r="CR17">
            <v>0</v>
          </cell>
          <cell r="CS17">
            <v>0</v>
          </cell>
          <cell r="CT17">
            <v>0</v>
          </cell>
          <cell r="CU17">
            <v>0</v>
          </cell>
          <cell r="CV17">
            <v>0</v>
          </cell>
          <cell r="CW17">
            <v>0</v>
          </cell>
          <cell r="CX17">
            <v>0</v>
          </cell>
          <cell r="CY17">
            <v>0</v>
          </cell>
          <cell r="CZ17">
            <v>0</v>
          </cell>
          <cell r="DA17">
            <v>0</v>
          </cell>
          <cell r="DB17">
            <v>0</v>
          </cell>
          <cell r="DC17">
            <v>0</v>
          </cell>
          <cell r="DD17">
            <v>0</v>
          </cell>
          <cell r="DE17">
            <v>0</v>
          </cell>
          <cell r="DF17">
            <v>0</v>
          </cell>
          <cell r="DG17">
            <v>0</v>
          </cell>
          <cell r="DH17">
            <v>0</v>
          </cell>
          <cell r="DI17">
            <v>0</v>
          </cell>
          <cell r="DJ17">
            <v>0</v>
          </cell>
          <cell r="DK17">
            <v>0</v>
          </cell>
          <cell r="DL17">
            <v>0</v>
          </cell>
          <cell r="DM17">
            <v>0</v>
          </cell>
          <cell r="DN17">
            <v>0</v>
          </cell>
          <cell r="DO17">
            <v>0</v>
          </cell>
          <cell r="DP17">
            <v>0</v>
          </cell>
          <cell r="DQ17">
            <v>0</v>
          </cell>
          <cell r="DR17">
            <v>0</v>
          </cell>
          <cell r="DS17">
            <v>0</v>
          </cell>
          <cell r="DT17">
            <v>0</v>
          </cell>
          <cell r="DU17">
            <v>0</v>
          </cell>
          <cell r="DV17">
            <v>0</v>
          </cell>
          <cell r="DW17">
            <v>0</v>
          </cell>
          <cell r="DX17">
            <v>0</v>
          </cell>
          <cell r="DY17">
            <v>0</v>
          </cell>
          <cell r="DZ17">
            <v>0</v>
          </cell>
          <cell r="EA17">
            <v>0</v>
          </cell>
          <cell r="EB17">
            <v>0</v>
          </cell>
          <cell r="EC17">
            <v>0</v>
          </cell>
          <cell r="ED17">
            <v>0</v>
          </cell>
          <cell r="EE17">
            <v>0</v>
          </cell>
          <cell r="EF17">
            <v>0</v>
          </cell>
          <cell r="EG17">
            <v>0</v>
          </cell>
          <cell r="EH17">
            <v>0</v>
          </cell>
          <cell r="EI17">
            <v>0</v>
          </cell>
          <cell r="EJ17">
            <v>0</v>
          </cell>
          <cell r="EK17">
            <v>0</v>
          </cell>
          <cell r="EL17">
            <v>0</v>
          </cell>
          <cell r="EM17">
            <v>0</v>
          </cell>
          <cell r="EN17">
            <v>0</v>
          </cell>
          <cell r="EO17">
            <v>0</v>
          </cell>
          <cell r="EP17">
            <v>0</v>
          </cell>
          <cell r="EQ17">
            <v>0</v>
          </cell>
          <cell r="ER17">
            <v>0</v>
          </cell>
          <cell r="ES17">
            <v>0</v>
          </cell>
          <cell r="ET17">
            <v>0</v>
          </cell>
          <cell r="EU17">
            <v>0</v>
          </cell>
          <cell r="EV17">
            <v>0</v>
          </cell>
          <cell r="EW17">
            <v>0</v>
          </cell>
          <cell r="EX17">
            <v>0</v>
          </cell>
          <cell r="EY17">
            <v>0</v>
          </cell>
          <cell r="EZ17">
            <v>0</v>
          </cell>
          <cell r="FA17">
            <v>0</v>
          </cell>
          <cell r="FB17">
            <v>0</v>
          </cell>
          <cell r="FC17">
            <v>0</v>
          </cell>
          <cell r="FD17">
            <v>0</v>
          </cell>
          <cell r="FE17">
            <v>0</v>
          </cell>
          <cell r="FF17">
            <v>0</v>
          </cell>
          <cell r="FG17">
            <v>0</v>
          </cell>
          <cell r="FH17">
            <v>0</v>
          </cell>
          <cell r="FI17">
            <v>0</v>
          </cell>
          <cell r="FJ17">
            <v>0</v>
          </cell>
          <cell r="FK17">
            <v>0</v>
          </cell>
          <cell r="FL17">
            <v>0</v>
          </cell>
          <cell r="FM17">
            <v>0</v>
          </cell>
          <cell r="FN17">
            <v>0</v>
          </cell>
          <cell r="FO17">
            <v>0</v>
          </cell>
          <cell r="FP17">
            <v>0</v>
          </cell>
          <cell r="FQ17">
            <v>0</v>
          </cell>
          <cell r="FR17">
            <v>0</v>
          </cell>
          <cell r="FS17">
            <v>0</v>
          </cell>
          <cell r="FT17">
            <v>0</v>
          </cell>
          <cell r="FU17">
            <v>0</v>
          </cell>
          <cell r="FV17">
            <v>0</v>
          </cell>
          <cell r="FW17">
            <v>0</v>
          </cell>
          <cell r="FX17">
            <v>0</v>
          </cell>
          <cell r="FY17">
            <v>0</v>
          </cell>
          <cell r="FZ17">
            <v>0</v>
          </cell>
          <cell r="GA17">
            <v>0</v>
          </cell>
          <cell r="GB17">
            <v>0</v>
          </cell>
          <cell r="GC17">
            <v>0</v>
          </cell>
          <cell r="GD17">
            <v>0</v>
          </cell>
          <cell r="GE17">
            <v>0</v>
          </cell>
          <cell r="GF17">
            <v>0</v>
          </cell>
          <cell r="GG17">
            <v>0</v>
          </cell>
          <cell r="GH17">
            <v>0</v>
          </cell>
          <cell r="GI17">
            <v>0</v>
          </cell>
          <cell r="GJ17">
            <v>0</v>
          </cell>
          <cell r="GK17">
            <v>0</v>
          </cell>
          <cell r="GL17">
            <v>0</v>
          </cell>
          <cell r="GM17">
            <v>0</v>
          </cell>
          <cell r="GN17">
            <v>0</v>
          </cell>
          <cell r="GO17">
            <v>0</v>
          </cell>
          <cell r="GP17">
            <v>0</v>
          </cell>
          <cell r="GQ17">
            <v>0</v>
          </cell>
          <cell r="GR17">
            <v>0</v>
          </cell>
          <cell r="GS17">
            <v>0</v>
          </cell>
          <cell r="GT17">
            <v>0</v>
          </cell>
          <cell r="GU17">
            <v>0</v>
          </cell>
          <cell r="GV17">
            <v>0</v>
          </cell>
          <cell r="GW17">
            <v>0</v>
          </cell>
          <cell r="GX17" t="str">
            <v/>
          </cell>
          <cell r="GY17">
            <v>0</v>
          </cell>
        </row>
        <row r="18">
          <cell r="D18" t="str">
            <v>01-10-090</v>
          </cell>
          <cell r="E18" t="str">
            <v>ADECUACION DE SUPERFICIE PARA REVOQUE.</v>
          </cell>
          <cell r="F18" t="str">
            <v>M2</v>
          </cell>
          <cell r="G18">
            <v>5366</v>
          </cell>
          <cell r="H18">
            <v>0</v>
          </cell>
          <cell r="I18">
            <v>0</v>
          </cell>
          <cell r="J18"/>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cell r="CF18">
            <v>0</v>
          </cell>
          <cell r="CG18">
            <v>0</v>
          </cell>
          <cell r="CH18">
            <v>0</v>
          </cell>
          <cell r="CI18">
            <v>0</v>
          </cell>
          <cell r="CJ18">
            <v>0</v>
          </cell>
          <cell r="CK18">
            <v>0</v>
          </cell>
          <cell r="CL18">
            <v>0</v>
          </cell>
          <cell r="CM18">
            <v>0</v>
          </cell>
          <cell r="CN18">
            <v>0</v>
          </cell>
          <cell r="CO18">
            <v>0</v>
          </cell>
          <cell r="CP18">
            <v>0</v>
          </cell>
          <cell r="CQ18">
            <v>0</v>
          </cell>
          <cell r="CR18">
            <v>0</v>
          </cell>
          <cell r="CS18">
            <v>0</v>
          </cell>
          <cell r="CT18">
            <v>0</v>
          </cell>
          <cell r="CU18">
            <v>0</v>
          </cell>
          <cell r="CV18">
            <v>0</v>
          </cell>
          <cell r="CW18">
            <v>0</v>
          </cell>
          <cell r="CX18">
            <v>0</v>
          </cell>
          <cell r="CY18">
            <v>0</v>
          </cell>
          <cell r="CZ18">
            <v>0</v>
          </cell>
          <cell r="DA18">
            <v>0</v>
          </cell>
          <cell r="DB18">
            <v>0</v>
          </cell>
          <cell r="DC18">
            <v>0</v>
          </cell>
          <cell r="DD18">
            <v>0</v>
          </cell>
          <cell r="DE18">
            <v>0</v>
          </cell>
          <cell r="DF18">
            <v>0</v>
          </cell>
          <cell r="DG18">
            <v>0</v>
          </cell>
          <cell r="DH18">
            <v>0</v>
          </cell>
          <cell r="DI18">
            <v>0</v>
          </cell>
          <cell r="DJ18">
            <v>0</v>
          </cell>
          <cell r="DK18">
            <v>0</v>
          </cell>
          <cell r="DL18">
            <v>0</v>
          </cell>
          <cell r="DM18">
            <v>0</v>
          </cell>
          <cell r="DN18">
            <v>0</v>
          </cell>
          <cell r="DO18">
            <v>0</v>
          </cell>
          <cell r="DP18">
            <v>0</v>
          </cell>
          <cell r="DQ18">
            <v>0</v>
          </cell>
          <cell r="DR18">
            <v>0</v>
          </cell>
          <cell r="DS18">
            <v>0</v>
          </cell>
          <cell r="DT18">
            <v>0</v>
          </cell>
          <cell r="DU18">
            <v>0</v>
          </cell>
          <cell r="DV18">
            <v>0</v>
          </cell>
          <cell r="DW18">
            <v>0</v>
          </cell>
          <cell r="DX18">
            <v>0</v>
          </cell>
          <cell r="DY18">
            <v>0</v>
          </cell>
          <cell r="DZ18">
            <v>0</v>
          </cell>
          <cell r="EA18">
            <v>0</v>
          </cell>
          <cell r="EB18">
            <v>0</v>
          </cell>
          <cell r="EC18">
            <v>0</v>
          </cell>
          <cell r="ED18">
            <v>0</v>
          </cell>
          <cell r="EE18">
            <v>0</v>
          </cell>
          <cell r="EF18">
            <v>0</v>
          </cell>
          <cell r="EG18">
            <v>0</v>
          </cell>
          <cell r="EH18">
            <v>0</v>
          </cell>
          <cell r="EI18">
            <v>0</v>
          </cell>
          <cell r="EJ18">
            <v>0</v>
          </cell>
          <cell r="EK18">
            <v>0</v>
          </cell>
          <cell r="EL18">
            <v>0</v>
          </cell>
          <cell r="EM18">
            <v>0</v>
          </cell>
          <cell r="EN18">
            <v>0</v>
          </cell>
          <cell r="EO18">
            <v>0</v>
          </cell>
          <cell r="EP18">
            <v>0</v>
          </cell>
          <cell r="EQ18">
            <v>0</v>
          </cell>
          <cell r="ER18">
            <v>0</v>
          </cell>
          <cell r="ES18">
            <v>0</v>
          </cell>
          <cell r="ET18">
            <v>0</v>
          </cell>
          <cell r="EU18">
            <v>0</v>
          </cell>
          <cell r="EV18">
            <v>0</v>
          </cell>
          <cell r="EW18">
            <v>0</v>
          </cell>
          <cell r="EX18">
            <v>0</v>
          </cell>
          <cell r="EY18">
            <v>0</v>
          </cell>
          <cell r="EZ18">
            <v>0</v>
          </cell>
          <cell r="FA18">
            <v>0</v>
          </cell>
          <cell r="FB18">
            <v>0</v>
          </cell>
          <cell r="FC18">
            <v>0</v>
          </cell>
          <cell r="FD18">
            <v>0</v>
          </cell>
          <cell r="FE18">
            <v>0</v>
          </cell>
          <cell r="FF18">
            <v>0</v>
          </cell>
          <cell r="FG18">
            <v>0</v>
          </cell>
          <cell r="FH18">
            <v>0</v>
          </cell>
          <cell r="FI18">
            <v>0</v>
          </cell>
          <cell r="FJ18">
            <v>0</v>
          </cell>
          <cell r="FK18">
            <v>0</v>
          </cell>
          <cell r="FL18">
            <v>0</v>
          </cell>
          <cell r="FM18">
            <v>0</v>
          </cell>
          <cell r="FN18">
            <v>0</v>
          </cell>
          <cell r="FO18">
            <v>0</v>
          </cell>
          <cell r="FP18">
            <v>0</v>
          </cell>
          <cell r="FQ18">
            <v>0</v>
          </cell>
          <cell r="FR18">
            <v>0</v>
          </cell>
          <cell r="FS18">
            <v>0</v>
          </cell>
          <cell r="FT18">
            <v>0</v>
          </cell>
          <cell r="FU18">
            <v>0</v>
          </cell>
          <cell r="FV18">
            <v>0</v>
          </cell>
          <cell r="FW18">
            <v>0</v>
          </cell>
          <cell r="FX18">
            <v>0</v>
          </cell>
          <cell r="FY18">
            <v>0</v>
          </cell>
          <cell r="FZ18">
            <v>0</v>
          </cell>
          <cell r="GA18">
            <v>0</v>
          </cell>
          <cell r="GB18">
            <v>0</v>
          </cell>
          <cell r="GC18">
            <v>0</v>
          </cell>
          <cell r="GD18">
            <v>0</v>
          </cell>
          <cell r="GE18">
            <v>0</v>
          </cell>
          <cell r="GF18">
            <v>0</v>
          </cell>
          <cell r="GG18">
            <v>0</v>
          </cell>
          <cell r="GH18">
            <v>0</v>
          </cell>
          <cell r="GI18">
            <v>0</v>
          </cell>
          <cell r="GJ18">
            <v>0</v>
          </cell>
          <cell r="GK18">
            <v>0</v>
          </cell>
          <cell r="GL18">
            <v>0</v>
          </cell>
          <cell r="GM18">
            <v>0</v>
          </cell>
          <cell r="GN18">
            <v>0</v>
          </cell>
          <cell r="GO18">
            <v>0</v>
          </cell>
          <cell r="GP18">
            <v>0</v>
          </cell>
          <cell r="GQ18">
            <v>0</v>
          </cell>
          <cell r="GR18">
            <v>0</v>
          </cell>
          <cell r="GS18">
            <v>0</v>
          </cell>
          <cell r="GT18">
            <v>0</v>
          </cell>
          <cell r="GU18">
            <v>0</v>
          </cell>
          <cell r="GV18">
            <v>0</v>
          </cell>
          <cell r="GW18">
            <v>0</v>
          </cell>
          <cell r="GX18" t="str">
            <v/>
          </cell>
          <cell r="GY18">
            <v>0</v>
          </cell>
        </row>
        <row r="19">
          <cell r="D19" t="str">
            <v>03</v>
          </cell>
          <cell r="E19" t="str">
            <v>MOVIMIENTOS DE TIERRA</v>
          </cell>
          <cell r="F19"/>
          <cell r="G19">
            <v>0</v>
          </cell>
          <cell r="H19" t="str">
            <v>x</v>
          </cell>
          <cell r="I19" t="str">
            <v/>
          </cell>
          <cell r="J19"/>
          <cell r="K19" t="str">
            <v/>
          </cell>
          <cell r="L19" t="str">
            <v>x</v>
          </cell>
          <cell r="M19" t="str">
            <v/>
          </cell>
          <cell r="N19" t="str">
            <v>x</v>
          </cell>
          <cell r="O19" t="str">
            <v/>
          </cell>
          <cell r="P19">
            <v>0</v>
          </cell>
          <cell r="Q19" t="str">
            <v/>
          </cell>
          <cell r="R19" t="str">
            <v>x</v>
          </cell>
          <cell r="S19" t="str">
            <v/>
          </cell>
          <cell r="T19" t="str">
            <v>x</v>
          </cell>
          <cell r="U19" t="str">
            <v/>
          </cell>
          <cell r="V19" t="str">
            <v>x</v>
          </cell>
          <cell r="W19" t="str">
            <v/>
          </cell>
          <cell r="X19">
            <v>0</v>
          </cell>
          <cell r="Y19" t="str">
            <v/>
          </cell>
          <cell r="Z19" t="str">
            <v>x</v>
          </cell>
          <cell r="AA19" t="str">
            <v/>
          </cell>
          <cell r="AB19" t="str">
            <v>x</v>
          </cell>
          <cell r="AC19" t="str">
            <v/>
          </cell>
          <cell r="AD19" t="str">
            <v>x</v>
          </cell>
          <cell r="AE19" t="str">
            <v/>
          </cell>
          <cell r="AF19" t="str">
            <v>x</v>
          </cell>
          <cell r="AG19" t="str">
            <v/>
          </cell>
          <cell r="AH19">
            <v>0</v>
          </cell>
          <cell r="AI19" t="str">
            <v/>
          </cell>
          <cell r="AJ19" t="str">
            <v>x</v>
          </cell>
          <cell r="AK19" t="str">
            <v/>
          </cell>
          <cell r="AL19">
            <v>0</v>
          </cell>
          <cell r="AM19" t="str">
            <v/>
          </cell>
          <cell r="AN19" t="str">
            <v>x</v>
          </cell>
          <cell r="AO19" t="str">
            <v/>
          </cell>
          <cell r="AP19" t="str">
            <v>x</v>
          </cell>
          <cell r="AQ19" t="str">
            <v/>
          </cell>
          <cell r="AR19" t="str">
            <v>x</v>
          </cell>
          <cell r="AS19" t="str">
            <v/>
          </cell>
          <cell r="AT19" t="str">
            <v>x</v>
          </cell>
          <cell r="AU19" t="str">
            <v/>
          </cell>
          <cell r="AV19" t="str">
            <v>x</v>
          </cell>
          <cell r="AW19" t="str">
            <v/>
          </cell>
          <cell r="AX19" t="str">
            <v>x</v>
          </cell>
          <cell r="AY19" t="str">
            <v/>
          </cell>
          <cell r="AZ19" t="str">
            <v>x</v>
          </cell>
          <cell r="BA19" t="str">
            <v/>
          </cell>
          <cell r="BB19">
            <v>0</v>
          </cell>
          <cell r="BC19" t="str">
            <v/>
          </cell>
          <cell r="BD19" t="str">
            <v>x</v>
          </cell>
          <cell r="BE19" t="str">
            <v/>
          </cell>
          <cell r="BF19" t="str">
            <v>x</v>
          </cell>
          <cell r="BG19" t="str">
            <v/>
          </cell>
          <cell r="BH19" t="str">
            <v>x</v>
          </cell>
          <cell r="BI19" t="str">
            <v/>
          </cell>
          <cell r="BJ19" t="str">
            <v>x</v>
          </cell>
          <cell r="BK19" t="str">
            <v/>
          </cell>
          <cell r="BL19" t="str">
            <v>x</v>
          </cell>
          <cell r="BM19" t="str">
            <v/>
          </cell>
          <cell r="BN19" t="str">
            <v>x</v>
          </cell>
          <cell r="BO19" t="str">
            <v/>
          </cell>
          <cell r="BP19" t="str">
            <v>x</v>
          </cell>
          <cell r="BQ19" t="str">
            <v/>
          </cell>
          <cell r="BR19" t="str">
            <v>x</v>
          </cell>
          <cell r="BS19" t="str">
            <v/>
          </cell>
          <cell r="BT19" t="str">
            <v>x</v>
          </cell>
          <cell r="BU19" t="str">
            <v/>
          </cell>
          <cell r="BV19" t="str">
            <v>x</v>
          </cell>
          <cell r="BW19" t="str">
            <v/>
          </cell>
          <cell r="BX19" t="str">
            <v>x</v>
          </cell>
          <cell r="BY19" t="str">
            <v/>
          </cell>
          <cell r="BZ19" t="str">
            <v>x</v>
          </cell>
          <cell r="CA19" t="str">
            <v/>
          </cell>
          <cell r="CB19" t="str">
            <v>x</v>
          </cell>
          <cell r="CC19" t="str">
            <v/>
          </cell>
          <cell r="CD19" t="str">
            <v>x</v>
          </cell>
          <cell r="CE19" t="str">
            <v/>
          </cell>
          <cell r="CF19" t="str">
            <v>x</v>
          </cell>
          <cell r="CG19" t="str">
            <v/>
          </cell>
          <cell r="CH19" t="str">
            <v>x</v>
          </cell>
          <cell r="CI19" t="str">
            <v/>
          </cell>
          <cell r="CJ19">
            <v>0</v>
          </cell>
          <cell r="CK19" t="str">
            <v/>
          </cell>
          <cell r="CL19" t="str">
            <v>x</v>
          </cell>
          <cell r="CM19" t="str">
            <v/>
          </cell>
          <cell r="CN19" t="str">
            <v>x</v>
          </cell>
          <cell r="CO19" t="str">
            <v/>
          </cell>
          <cell r="CP19" t="str">
            <v>x</v>
          </cell>
          <cell r="CQ19" t="str">
            <v/>
          </cell>
          <cell r="CR19" t="str">
            <v>x</v>
          </cell>
          <cell r="CS19" t="str">
            <v/>
          </cell>
          <cell r="CT19" t="str">
            <v>x</v>
          </cell>
          <cell r="CU19" t="str">
            <v/>
          </cell>
          <cell r="CV19" t="str">
            <v>x</v>
          </cell>
          <cell r="CW19" t="str">
            <v/>
          </cell>
          <cell r="CX19" t="str">
            <v>x</v>
          </cell>
          <cell r="CY19" t="str">
            <v/>
          </cell>
          <cell r="CZ19" t="str">
            <v>x</v>
          </cell>
          <cell r="DA19" t="str">
            <v/>
          </cell>
          <cell r="DB19" t="str">
            <v>x</v>
          </cell>
          <cell r="DC19" t="str">
            <v/>
          </cell>
          <cell r="DD19" t="str">
            <v>x</v>
          </cell>
          <cell r="DE19" t="str">
            <v/>
          </cell>
          <cell r="DF19" t="str">
            <v>x</v>
          </cell>
          <cell r="DG19" t="str">
            <v/>
          </cell>
          <cell r="DH19" t="str">
            <v>x</v>
          </cell>
          <cell r="DI19" t="str">
            <v/>
          </cell>
          <cell r="DJ19">
            <v>0</v>
          </cell>
          <cell r="DK19" t="str">
            <v/>
          </cell>
          <cell r="DL19" t="str">
            <v>x</v>
          </cell>
          <cell r="DM19" t="str">
            <v/>
          </cell>
          <cell r="DN19" t="str">
            <v>x</v>
          </cell>
          <cell r="DO19" t="str">
            <v/>
          </cell>
          <cell r="DP19" t="str">
            <v>x</v>
          </cell>
          <cell r="DQ19" t="str">
            <v/>
          </cell>
          <cell r="DR19" t="str">
            <v>x</v>
          </cell>
          <cell r="DS19" t="str">
            <v/>
          </cell>
          <cell r="DT19" t="str">
            <v>x</v>
          </cell>
          <cell r="DU19" t="str">
            <v/>
          </cell>
          <cell r="DV19">
            <v>0</v>
          </cell>
          <cell r="DW19" t="str">
            <v/>
          </cell>
          <cell r="DX19" t="str">
            <v>x</v>
          </cell>
          <cell r="DY19" t="str">
            <v/>
          </cell>
          <cell r="DZ19" t="str">
            <v>x</v>
          </cell>
          <cell r="EA19" t="str">
            <v/>
          </cell>
          <cell r="EB19" t="str">
            <v>x</v>
          </cell>
          <cell r="EC19" t="str">
            <v/>
          </cell>
          <cell r="ED19" t="str">
            <v>x</v>
          </cell>
          <cell r="EE19" t="str">
            <v/>
          </cell>
          <cell r="EF19" t="str">
            <v>x</v>
          </cell>
          <cell r="EG19" t="str">
            <v/>
          </cell>
          <cell r="EH19">
            <v>0</v>
          </cell>
          <cell r="EI19" t="str">
            <v/>
          </cell>
          <cell r="EJ19" t="str">
            <v>x</v>
          </cell>
          <cell r="EK19" t="str">
            <v/>
          </cell>
          <cell r="EL19">
            <v>0</v>
          </cell>
          <cell r="EM19" t="str">
            <v/>
          </cell>
          <cell r="EN19" t="str">
            <v>x</v>
          </cell>
          <cell r="EO19" t="str">
            <v/>
          </cell>
          <cell r="EP19" t="str">
            <v>x</v>
          </cell>
          <cell r="EQ19" t="str">
            <v/>
          </cell>
          <cell r="ER19">
            <v>0</v>
          </cell>
          <cell r="ES19" t="str">
            <v/>
          </cell>
          <cell r="ET19" t="str">
            <v>x</v>
          </cell>
          <cell r="EU19" t="str">
            <v/>
          </cell>
          <cell r="EV19" t="str">
            <v>x</v>
          </cell>
          <cell r="EW19" t="str">
            <v/>
          </cell>
          <cell r="EX19" t="str">
            <v>x</v>
          </cell>
          <cell r="EY19" t="str">
            <v/>
          </cell>
          <cell r="EZ19" t="str">
            <v>x</v>
          </cell>
          <cell r="FA19" t="str">
            <v/>
          </cell>
          <cell r="FB19">
            <v>0</v>
          </cell>
          <cell r="FC19" t="str">
            <v/>
          </cell>
          <cell r="FD19" t="str">
            <v>x</v>
          </cell>
          <cell r="FE19" t="str">
            <v/>
          </cell>
          <cell r="FF19">
            <v>0</v>
          </cell>
          <cell r="FG19" t="str">
            <v/>
          </cell>
          <cell r="FH19" t="str">
            <v>x</v>
          </cell>
          <cell r="FI19" t="str">
            <v/>
          </cell>
          <cell r="FJ19" t="str">
            <v>x</v>
          </cell>
          <cell r="FK19" t="str">
            <v/>
          </cell>
          <cell r="FL19">
            <v>0</v>
          </cell>
          <cell r="FM19" t="str">
            <v/>
          </cell>
          <cell r="FN19" t="str">
            <v>x</v>
          </cell>
          <cell r="FO19" t="str">
            <v/>
          </cell>
          <cell r="FP19">
            <v>0</v>
          </cell>
          <cell r="FQ19" t="str">
            <v/>
          </cell>
          <cell r="FR19" t="str">
            <v>x</v>
          </cell>
          <cell r="FS19" t="str">
            <v/>
          </cell>
          <cell r="FT19" t="str">
            <v>x</v>
          </cell>
          <cell r="FU19" t="str">
            <v/>
          </cell>
          <cell r="FV19">
            <v>0</v>
          </cell>
          <cell r="FW19" t="str">
            <v/>
          </cell>
          <cell r="FX19" t="str">
            <v>x</v>
          </cell>
          <cell r="FY19" t="str">
            <v/>
          </cell>
          <cell r="FZ19" t="str">
            <v>x</v>
          </cell>
          <cell r="GA19" t="str">
            <v/>
          </cell>
          <cell r="GB19" t="str">
            <v>x</v>
          </cell>
          <cell r="GC19" t="str">
            <v/>
          </cell>
          <cell r="GD19" t="str">
            <v>x</v>
          </cell>
          <cell r="GE19" t="str">
            <v/>
          </cell>
          <cell r="GF19">
            <v>0</v>
          </cell>
          <cell r="GG19" t="str">
            <v/>
          </cell>
          <cell r="GH19" t="str">
            <v>x</v>
          </cell>
          <cell r="GI19" t="str">
            <v/>
          </cell>
          <cell r="GJ19" t="str">
            <v>x</v>
          </cell>
          <cell r="GK19" t="str">
            <v/>
          </cell>
          <cell r="GL19" t="str">
            <v>x</v>
          </cell>
          <cell r="GM19" t="str">
            <v/>
          </cell>
          <cell r="GN19" t="str">
            <v>x</v>
          </cell>
          <cell r="GO19" t="str">
            <v/>
          </cell>
          <cell r="GP19" t="str">
            <v>x</v>
          </cell>
          <cell r="GQ19" t="str">
            <v/>
          </cell>
          <cell r="GR19" t="str">
            <v>x</v>
          </cell>
          <cell r="GS19" t="str">
            <v/>
          </cell>
          <cell r="GT19" t="str">
            <v>x</v>
          </cell>
          <cell r="GU19" t="str">
            <v/>
          </cell>
          <cell r="GV19">
            <v>0</v>
          </cell>
          <cell r="GW19" t="str">
            <v/>
          </cell>
          <cell r="GX19">
            <v>2432910</v>
          </cell>
          <cell r="GY19">
            <v>2432910</v>
          </cell>
        </row>
        <row r="20">
          <cell r="D20" t="str">
            <v>03-01</v>
          </cell>
          <cell r="E20" t="str">
            <v>EXCAVACIONES</v>
          </cell>
          <cell r="F20"/>
          <cell r="G20">
            <v>0</v>
          </cell>
          <cell r="H20" t="str">
            <v>x</v>
          </cell>
          <cell r="I20">
            <v>7091</v>
          </cell>
          <cell r="J20"/>
          <cell r="K20">
            <v>0</v>
          </cell>
          <cell r="L20" t="str">
            <v>x</v>
          </cell>
          <cell r="M20">
            <v>13939</v>
          </cell>
          <cell r="N20" t="str">
            <v>x</v>
          </cell>
          <cell r="O20">
            <v>7091</v>
          </cell>
          <cell r="P20">
            <v>0</v>
          </cell>
          <cell r="Q20">
            <v>0</v>
          </cell>
          <cell r="R20" t="str">
            <v>x</v>
          </cell>
          <cell r="S20">
            <v>13939</v>
          </cell>
          <cell r="T20" t="str">
            <v>x</v>
          </cell>
          <cell r="U20">
            <v>13939</v>
          </cell>
          <cell r="V20" t="str">
            <v>x</v>
          </cell>
          <cell r="W20">
            <v>7091</v>
          </cell>
          <cell r="X20">
            <v>0</v>
          </cell>
          <cell r="Y20">
            <v>0</v>
          </cell>
          <cell r="Z20" t="str">
            <v>x</v>
          </cell>
          <cell r="AA20">
            <v>13939</v>
          </cell>
          <cell r="AB20" t="str">
            <v>x</v>
          </cell>
          <cell r="AC20">
            <v>13939</v>
          </cell>
          <cell r="AD20" t="str">
            <v>x</v>
          </cell>
          <cell r="AE20">
            <v>13939</v>
          </cell>
          <cell r="AF20" t="str">
            <v>x</v>
          </cell>
          <cell r="AG20">
            <v>7091</v>
          </cell>
          <cell r="AH20">
            <v>0</v>
          </cell>
          <cell r="AI20">
            <v>0</v>
          </cell>
          <cell r="AJ20" t="str">
            <v>x</v>
          </cell>
          <cell r="AK20">
            <v>7091</v>
          </cell>
          <cell r="AL20">
            <v>0</v>
          </cell>
          <cell r="AM20">
            <v>0</v>
          </cell>
          <cell r="AN20" t="str">
            <v>x</v>
          </cell>
          <cell r="AO20">
            <v>13939</v>
          </cell>
          <cell r="AP20" t="str">
            <v>x</v>
          </cell>
          <cell r="AQ20">
            <v>13939</v>
          </cell>
          <cell r="AR20" t="str">
            <v>x</v>
          </cell>
          <cell r="AS20">
            <v>13939</v>
          </cell>
          <cell r="AT20" t="str">
            <v>x</v>
          </cell>
          <cell r="AU20">
            <v>13939</v>
          </cell>
          <cell r="AV20" t="str">
            <v>x</v>
          </cell>
          <cell r="AW20">
            <v>7091</v>
          </cell>
          <cell r="AX20" t="str">
            <v>x</v>
          </cell>
          <cell r="AY20">
            <v>7091</v>
          </cell>
          <cell r="AZ20" t="str">
            <v>x</v>
          </cell>
          <cell r="BA20">
            <v>7091</v>
          </cell>
          <cell r="BB20">
            <v>0</v>
          </cell>
          <cell r="BC20">
            <v>0</v>
          </cell>
          <cell r="BD20" t="str">
            <v>x</v>
          </cell>
          <cell r="BE20">
            <v>13939</v>
          </cell>
          <cell r="BF20" t="str">
            <v>x</v>
          </cell>
          <cell r="BG20">
            <v>13939</v>
          </cell>
          <cell r="BH20" t="str">
            <v>x</v>
          </cell>
          <cell r="BI20">
            <v>7091</v>
          </cell>
          <cell r="BJ20" t="str">
            <v>x</v>
          </cell>
          <cell r="BK20">
            <v>13939</v>
          </cell>
          <cell r="BL20" t="str">
            <v>x</v>
          </cell>
          <cell r="BM20">
            <v>7091</v>
          </cell>
          <cell r="BN20" t="str">
            <v>x</v>
          </cell>
          <cell r="BO20">
            <v>13939</v>
          </cell>
          <cell r="BP20" t="str">
            <v>x</v>
          </cell>
          <cell r="BQ20">
            <v>13939</v>
          </cell>
          <cell r="BR20" t="str">
            <v>x</v>
          </cell>
          <cell r="BS20">
            <v>13939</v>
          </cell>
          <cell r="BT20" t="str">
            <v>x</v>
          </cell>
          <cell r="BU20">
            <v>13939</v>
          </cell>
          <cell r="BV20" t="str">
            <v>x</v>
          </cell>
          <cell r="BW20">
            <v>13939</v>
          </cell>
          <cell r="BX20" t="str">
            <v>x</v>
          </cell>
          <cell r="BY20">
            <v>13939</v>
          </cell>
          <cell r="BZ20" t="str">
            <v>x</v>
          </cell>
          <cell r="CA20">
            <v>7091</v>
          </cell>
          <cell r="CB20" t="str">
            <v>x</v>
          </cell>
          <cell r="CC20">
            <v>13939</v>
          </cell>
          <cell r="CD20" t="str">
            <v>x</v>
          </cell>
          <cell r="CE20">
            <v>13939</v>
          </cell>
          <cell r="CF20" t="str">
            <v>x</v>
          </cell>
          <cell r="CG20">
            <v>7091</v>
          </cell>
          <cell r="CH20" t="str">
            <v>x</v>
          </cell>
          <cell r="CI20">
            <v>7091</v>
          </cell>
          <cell r="CJ20">
            <v>0</v>
          </cell>
          <cell r="CK20">
            <v>0</v>
          </cell>
          <cell r="CL20" t="str">
            <v>x</v>
          </cell>
          <cell r="CM20">
            <v>13939</v>
          </cell>
          <cell r="CN20" t="str">
            <v>x</v>
          </cell>
          <cell r="CO20">
            <v>13939</v>
          </cell>
          <cell r="CP20" t="str">
            <v>x</v>
          </cell>
          <cell r="CQ20">
            <v>13939</v>
          </cell>
          <cell r="CR20" t="str">
            <v>x</v>
          </cell>
          <cell r="CS20">
            <v>13939</v>
          </cell>
          <cell r="CT20" t="str">
            <v>x</v>
          </cell>
          <cell r="CU20">
            <v>13939</v>
          </cell>
          <cell r="CV20" t="str">
            <v>x</v>
          </cell>
          <cell r="CW20">
            <v>13939</v>
          </cell>
          <cell r="CX20" t="str">
            <v>x</v>
          </cell>
          <cell r="CY20">
            <v>13939</v>
          </cell>
          <cell r="CZ20" t="str">
            <v>x</v>
          </cell>
          <cell r="DA20">
            <v>13939</v>
          </cell>
          <cell r="DB20" t="str">
            <v>x</v>
          </cell>
          <cell r="DC20">
            <v>13939</v>
          </cell>
          <cell r="DD20" t="str">
            <v>x</v>
          </cell>
          <cell r="DE20">
            <v>13939</v>
          </cell>
          <cell r="DF20" t="str">
            <v>x</v>
          </cell>
          <cell r="DG20">
            <v>13939</v>
          </cell>
          <cell r="DH20" t="str">
            <v>x</v>
          </cell>
          <cell r="DI20">
            <v>7091</v>
          </cell>
          <cell r="DJ20">
            <v>0</v>
          </cell>
          <cell r="DK20">
            <v>0</v>
          </cell>
          <cell r="DL20" t="str">
            <v>x</v>
          </cell>
          <cell r="DM20">
            <v>13939</v>
          </cell>
          <cell r="DN20" t="str">
            <v>x</v>
          </cell>
          <cell r="DO20">
            <v>13939</v>
          </cell>
          <cell r="DP20" t="str">
            <v>x</v>
          </cell>
          <cell r="DQ20">
            <v>13939</v>
          </cell>
          <cell r="DR20" t="str">
            <v>x</v>
          </cell>
          <cell r="DS20">
            <v>13939</v>
          </cell>
          <cell r="DT20" t="str">
            <v>x</v>
          </cell>
          <cell r="DU20">
            <v>7091</v>
          </cell>
          <cell r="DV20">
            <v>0</v>
          </cell>
          <cell r="DW20">
            <v>0</v>
          </cell>
          <cell r="DX20" t="str">
            <v>x</v>
          </cell>
          <cell r="DY20">
            <v>13939</v>
          </cell>
          <cell r="DZ20" t="str">
            <v>x</v>
          </cell>
          <cell r="EA20">
            <v>13939</v>
          </cell>
          <cell r="EB20" t="str">
            <v>x</v>
          </cell>
          <cell r="EC20">
            <v>13939</v>
          </cell>
          <cell r="ED20" t="str">
            <v>x</v>
          </cell>
          <cell r="EE20">
            <v>13939</v>
          </cell>
          <cell r="EF20" t="str">
            <v>x</v>
          </cell>
          <cell r="EG20">
            <v>7091</v>
          </cell>
          <cell r="EH20">
            <v>0</v>
          </cell>
          <cell r="EI20">
            <v>0</v>
          </cell>
          <cell r="EJ20" t="str">
            <v>x</v>
          </cell>
          <cell r="EK20">
            <v>7091</v>
          </cell>
          <cell r="EL20">
            <v>0</v>
          </cell>
          <cell r="EM20">
            <v>0</v>
          </cell>
          <cell r="EN20" t="str">
            <v>x</v>
          </cell>
          <cell r="EO20">
            <v>13939</v>
          </cell>
          <cell r="EP20" t="str">
            <v>x</v>
          </cell>
          <cell r="EQ20">
            <v>7091</v>
          </cell>
          <cell r="ER20">
            <v>0</v>
          </cell>
          <cell r="ES20">
            <v>0</v>
          </cell>
          <cell r="ET20" t="str">
            <v>x</v>
          </cell>
          <cell r="EU20">
            <v>13939</v>
          </cell>
          <cell r="EV20" t="str">
            <v>x</v>
          </cell>
          <cell r="EW20">
            <v>13939</v>
          </cell>
          <cell r="EX20" t="str">
            <v>x</v>
          </cell>
          <cell r="EY20">
            <v>13939</v>
          </cell>
          <cell r="EZ20" t="str">
            <v>x</v>
          </cell>
          <cell r="FA20">
            <v>7091</v>
          </cell>
          <cell r="FB20">
            <v>0</v>
          </cell>
          <cell r="FC20">
            <v>0</v>
          </cell>
          <cell r="FD20" t="str">
            <v>x</v>
          </cell>
          <cell r="FE20">
            <v>7091</v>
          </cell>
          <cell r="FF20">
            <v>0</v>
          </cell>
          <cell r="FG20">
            <v>0</v>
          </cell>
          <cell r="FH20" t="str">
            <v>x</v>
          </cell>
          <cell r="FI20">
            <v>13939</v>
          </cell>
          <cell r="FJ20" t="str">
            <v>x</v>
          </cell>
          <cell r="FK20">
            <v>7091</v>
          </cell>
          <cell r="FL20">
            <v>0</v>
          </cell>
          <cell r="FM20">
            <v>0</v>
          </cell>
          <cell r="FN20" t="str">
            <v>x</v>
          </cell>
          <cell r="FO20">
            <v>7091</v>
          </cell>
          <cell r="FP20">
            <v>0</v>
          </cell>
          <cell r="FQ20">
            <v>0</v>
          </cell>
          <cell r="FR20" t="str">
            <v>x</v>
          </cell>
          <cell r="FS20">
            <v>13939</v>
          </cell>
          <cell r="FT20" t="str">
            <v>x</v>
          </cell>
          <cell r="FU20">
            <v>7091</v>
          </cell>
          <cell r="FV20">
            <v>0</v>
          </cell>
          <cell r="FW20">
            <v>0</v>
          </cell>
          <cell r="FX20" t="str">
            <v>x</v>
          </cell>
          <cell r="FY20">
            <v>13939</v>
          </cell>
          <cell r="FZ20" t="str">
            <v>x</v>
          </cell>
          <cell r="GA20">
            <v>13939</v>
          </cell>
          <cell r="GB20" t="str">
            <v>x</v>
          </cell>
          <cell r="GC20">
            <v>13939</v>
          </cell>
          <cell r="GD20" t="str">
            <v>x</v>
          </cell>
          <cell r="GE20">
            <v>7091</v>
          </cell>
          <cell r="GF20">
            <v>0</v>
          </cell>
          <cell r="GG20">
            <v>0</v>
          </cell>
          <cell r="GH20" t="str">
            <v>x</v>
          </cell>
          <cell r="GI20">
            <v>13939</v>
          </cell>
          <cell r="GJ20" t="str">
            <v>x</v>
          </cell>
          <cell r="GK20">
            <v>7091</v>
          </cell>
          <cell r="GL20" t="str">
            <v>x</v>
          </cell>
          <cell r="GM20">
            <v>7091</v>
          </cell>
          <cell r="GN20" t="str">
            <v>x</v>
          </cell>
          <cell r="GO20">
            <v>7091</v>
          </cell>
          <cell r="GP20" t="str">
            <v>x</v>
          </cell>
          <cell r="GQ20">
            <v>7091</v>
          </cell>
          <cell r="GR20" t="str">
            <v>x</v>
          </cell>
          <cell r="GS20">
            <v>13939</v>
          </cell>
          <cell r="GT20" t="str">
            <v>x</v>
          </cell>
          <cell r="GU20">
            <v>13939</v>
          </cell>
          <cell r="GV20">
            <v>0</v>
          </cell>
          <cell r="GW20">
            <v>902362</v>
          </cell>
          <cell r="GX20" t="str">
            <v/>
          </cell>
          <cell r="GY20">
            <v>902362</v>
          </cell>
        </row>
        <row r="21">
          <cell r="D21" t="str">
            <v>03-01-020</v>
          </cell>
          <cell r="E21" t="str">
            <v>EXCAVACION MANUAL DE MATERIAL HETEROGENEO DE 0-2 M, BAJO CUALQUIER GRADO DE HUMEDAD. INCLUYE DESCAPOTE, MATERIAL COMUN, ROCA DESCOMPUESTA, BOLAS DE ROCA DE VOLUMEN INFERIOR A 0.35 M3; INCLUYE CARGUE Y TRANSPORTE INTERNO Y SU MEDIDA SERA EN EL SITIO; NO INCLUYE BOTADERO; NO INCLUYE ENTIBADO.</v>
          </cell>
          <cell r="F21" t="str">
            <v>M3</v>
          </cell>
          <cell r="G21">
            <v>12800</v>
          </cell>
          <cell r="H21">
            <v>0.55400000000000005</v>
          </cell>
          <cell r="I21">
            <v>7091</v>
          </cell>
          <cell r="J21"/>
          <cell r="K21">
            <v>0</v>
          </cell>
          <cell r="L21">
            <v>1.0890000000000002</v>
          </cell>
          <cell r="M21">
            <v>13939</v>
          </cell>
          <cell r="N21">
            <v>0.55400000000000005</v>
          </cell>
          <cell r="O21">
            <v>7091</v>
          </cell>
          <cell r="P21">
            <v>0</v>
          </cell>
          <cell r="Q21">
            <v>0</v>
          </cell>
          <cell r="R21">
            <v>1.0890000000000002</v>
          </cell>
          <cell r="S21">
            <v>13939</v>
          </cell>
          <cell r="T21">
            <v>1.0890000000000002</v>
          </cell>
          <cell r="U21">
            <v>13939</v>
          </cell>
          <cell r="V21">
            <v>0.55400000000000005</v>
          </cell>
          <cell r="W21">
            <v>7091</v>
          </cell>
          <cell r="X21">
            <v>0</v>
          </cell>
          <cell r="Y21">
            <v>0</v>
          </cell>
          <cell r="Z21">
            <v>1.0890000000000002</v>
          </cell>
          <cell r="AA21">
            <v>13939</v>
          </cell>
          <cell r="AB21">
            <v>1.0890000000000002</v>
          </cell>
          <cell r="AC21">
            <v>13939</v>
          </cell>
          <cell r="AD21">
            <v>1.0890000000000002</v>
          </cell>
          <cell r="AE21">
            <v>13939</v>
          </cell>
          <cell r="AF21">
            <v>0.55400000000000005</v>
          </cell>
          <cell r="AG21">
            <v>7091</v>
          </cell>
          <cell r="AH21">
            <v>0</v>
          </cell>
          <cell r="AI21">
            <v>0</v>
          </cell>
          <cell r="AJ21">
            <v>0.55400000000000005</v>
          </cell>
          <cell r="AK21">
            <v>7091</v>
          </cell>
          <cell r="AL21">
            <v>0</v>
          </cell>
          <cell r="AM21">
            <v>0</v>
          </cell>
          <cell r="AN21">
            <v>1.0890000000000002</v>
          </cell>
          <cell r="AO21">
            <v>13939</v>
          </cell>
          <cell r="AP21">
            <v>1.0890000000000002</v>
          </cell>
          <cell r="AQ21">
            <v>13939</v>
          </cell>
          <cell r="AR21">
            <v>1.0890000000000002</v>
          </cell>
          <cell r="AS21">
            <v>13939</v>
          </cell>
          <cell r="AT21">
            <v>1.0890000000000002</v>
          </cell>
          <cell r="AU21">
            <v>13939</v>
          </cell>
          <cell r="AV21">
            <v>0.55400000000000005</v>
          </cell>
          <cell r="AW21">
            <v>7091</v>
          </cell>
          <cell r="AX21">
            <v>0.55400000000000005</v>
          </cell>
          <cell r="AY21">
            <v>7091</v>
          </cell>
          <cell r="AZ21">
            <v>0.55400000000000005</v>
          </cell>
          <cell r="BA21">
            <v>7091</v>
          </cell>
          <cell r="BB21">
            <v>0</v>
          </cell>
          <cell r="BC21">
            <v>0</v>
          </cell>
          <cell r="BD21">
            <v>1.0890000000000002</v>
          </cell>
          <cell r="BE21">
            <v>13939</v>
          </cell>
          <cell r="BF21">
            <v>1.0890000000000002</v>
          </cell>
          <cell r="BG21">
            <v>13939</v>
          </cell>
          <cell r="BH21">
            <v>0.55400000000000005</v>
          </cell>
          <cell r="BI21">
            <v>7091</v>
          </cell>
          <cell r="BJ21">
            <v>1.0890000000000002</v>
          </cell>
          <cell r="BK21">
            <v>13939</v>
          </cell>
          <cell r="BL21">
            <v>0.55400000000000005</v>
          </cell>
          <cell r="BM21">
            <v>7091</v>
          </cell>
          <cell r="BN21">
            <v>1.0890000000000002</v>
          </cell>
          <cell r="BO21">
            <v>13939</v>
          </cell>
          <cell r="BP21">
            <v>1.0890000000000002</v>
          </cell>
          <cell r="BQ21">
            <v>13939</v>
          </cell>
          <cell r="BR21">
            <v>1.0890000000000002</v>
          </cell>
          <cell r="BS21">
            <v>13939</v>
          </cell>
          <cell r="BT21">
            <v>1.0890000000000002</v>
          </cell>
          <cell r="BU21">
            <v>13939</v>
          </cell>
          <cell r="BV21">
            <v>1.0890000000000002</v>
          </cell>
          <cell r="BW21">
            <v>13939</v>
          </cell>
          <cell r="BX21">
            <v>1.0890000000000002</v>
          </cell>
          <cell r="BY21">
            <v>13939</v>
          </cell>
          <cell r="BZ21">
            <v>0.55400000000000005</v>
          </cell>
          <cell r="CA21">
            <v>7091</v>
          </cell>
          <cell r="CB21">
            <v>1.0890000000000002</v>
          </cell>
          <cell r="CC21">
            <v>13939</v>
          </cell>
          <cell r="CD21">
            <v>1.0890000000000002</v>
          </cell>
          <cell r="CE21">
            <v>13939</v>
          </cell>
          <cell r="CF21">
            <v>0.55400000000000005</v>
          </cell>
          <cell r="CG21">
            <v>7091</v>
          </cell>
          <cell r="CH21">
            <v>0.55400000000000005</v>
          </cell>
          <cell r="CI21">
            <v>7091</v>
          </cell>
          <cell r="CJ21">
            <v>0</v>
          </cell>
          <cell r="CK21">
            <v>0</v>
          </cell>
          <cell r="CL21">
            <v>1.0890000000000002</v>
          </cell>
          <cell r="CM21">
            <v>13939</v>
          </cell>
          <cell r="CN21">
            <v>1.0890000000000002</v>
          </cell>
          <cell r="CO21">
            <v>13939</v>
          </cell>
          <cell r="CP21">
            <v>1.0890000000000002</v>
          </cell>
          <cell r="CQ21">
            <v>13939</v>
          </cell>
          <cell r="CR21">
            <v>1.0890000000000002</v>
          </cell>
          <cell r="CS21">
            <v>13939</v>
          </cell>
          <cell r="CT21">
            <v>1.0890000000000002</v>
          </cell>
          <cell r="CU21">
            <v>13939</v>
          </cell>
          <cell r="CV21">
            <v>1.0890000000000002</v>
          </cell>
          <cell r="CW21">
            <v>13939</v>
          </cell>
          <cell r="CX21">
            <v>1.0890000000000002</v>
          </cell>
          <cell r="CY21">
            <v>13939</v>
          </cell>
          <cell r="CZ21">
            <v>1.0890000000000002</v>
          </cell>
          <cell r="DA21">
            <v>13939</v>
          </cell>
          <cell r="DB21">
            <v>1.0890000000000002</v>
          </cell>
          <cell r="DC21">
            <v>13939</v>
          </cell>
          <cell r="DD21">
            <v>1.0890000000000002</v>
          </cell>
          <cell r="DE21">
            <v>13939</v>
          </cell>
          <cell r="DF21">
            <v>1.0890000000000002</v>
          </cell>
          <cell r="DG21">
            <v>13939</v>
          </cell>
          <cell r="DH21">
            <v>0.55400000000000005</v>
          </cell>
          <cell r="DI21">
            <v>7091</v>
          </cell>
          <cell r="DJ21">
            <v>0</v>
          </cell>
          <cell r="DK21">
            <v>0</v>
          </cell>
          <cell r="DL21">
            <v>1.0890000000000002</v>
          </cell>
          <cell r="DM21">
            <v>13939</v>
          </cell>
          <cell r="DN21">
            <v>1.0890000000000002</v>
          </cell>
          <cell r="DO21">
            <v>13939</v>
          </cell>
          <cell r="DP21">
            <v>1.0890000000000002</v>
          </cell>
          <cell r="DQ21">
            <v>13939</v>
          </cell>
          <cell r="DR21">
            <v>1.0890000000000002</v>
          </cell>
          <cell r="DS21">
            <v>13939</v>
          </cell>
          <cell r="DT21">
            <v>0.55400000000000005</v>
          </cell>
          <cell r="DU21">
            <v>7091</v>
          </cell>
          <cell r="DV21">
            <v>0</v>
          </cell>
          <cell r="DW21">
            <v>0</v>
          </cell>
          <cell r="DX21">
            <v>1.0890000000000002</v>
          </cell>
          <cell r="DY21">
            <v>13939</v>
          </cell>
          <cell r="DZ21">
            <v>1.0890000000000002</v>
          </cell>
          <cell r="EA21">
            <v>13939</v>
          </cell>
          <cell r="EB21">
            <v>1.0890000000000002</v>
          </cell>
          <cell r="EC21">
            <v>13939</v>
          </cell>
          <cell r="ED21">
            <v>1.0890000000000002</v>
          </cell>
          <cell r="EE21">
            <v>13939</v>
          </cell>
          <cell r="EF21">
            <v>0.55400000000000005</v>
          </cell>
          <cell r="EG21">
            <v>7091</v>
          </cell>
          <cell r="EH21">
            <v>0</v>
          </cell>
          <cell r="EI21">
            <v>0</v>
          </cell>
          <cell r="EJ21">
            <v>0.55400000000000005</v>
          </cell>
          <cell r="EK21">
            <v>7091</v>
          </cell>
          <cell r="EL21">
            <v>0</v>
          </cell>
          <cell r="EM21">
            <v>0</v>
          </cell>
          <cell r="EN21">
            <v>1.0890000000000002</v>
          </cell>
          <cell r="EO21">
            <v>13939</v>
          </cell>
          <cell r="EP21">
            <v>0.55400000000000005</v>
          </cell>
          <cell r="EQ21">
            <v>7091</v>
          </cell>
          <cell r="ER21">
            <v>0</v>
          </cell>
          <cell r="ES21">
            <v>0</v>
          </cell>
          <cell r="ET21">
            <v>1.0890000000000002</v>
          </cell>
          <cell r="EU21">
            <v>13939</v>
          </cell>
          <cell r="EV21">
            <v>1.0890000000000002</v>
          </cell>
          <cell r="EW21">
            <v>13939</v>
          </cell>
          <cell r="EX21">
            <v>1.0890000000000002</v>
          </cell>
          <cell r="EY21">
            <v>13939</v>
          </cell>
          <cell r="EZ21">
            <v>0.55400000000000005</v>
          </cell>
          <cell r="FA21">
            <v>7091</v>
          </cell>
          <cell r="FB21">
            <v>0</v>
          </cell>
          <cell r="FC21">
            <v>0</v>
          </cell>
          <cell r="FD21">
            <v>0.55400000000000005</v>
          </cell>
          <cell r="FE21">
            <v>7091</v>
          </cell>
          <cell r="FF21">
            <v>0</v>
          </cell>
          <cell r="FG21">
            <v>0</v>
          </cell>
          <cell r="FH21">
            <v>1.0890000000000002</v>
          </cell>
          <cell r="FI21">
            <v>13939</v>
          </cell>
          <cell r="FJ21">
            <v>0.55400000000000005</v>
          </cell>
          <cell r="FK21">
            <v>7091</v>
          </cell>
          <cell r="FL21">
            <v>0</v>
          </cell>
          <cell r="FM21">
            <v>0</v>
          </cell>
          <cell r="FN21">
            <v>0.55400000000000005</v>
          </cell>
          <cell r="FO21">
            <v>7091</v>
          </cell>
          <cell r="FP21">
            <v>0</v>
          </cell>
          <cell r="FQ21">
            <v>0</v>
          </cell>
          <cell r="FR21">
            <v>1.0890000000000002</v>
          </cell>
          <cell r="FS21">
            <v>13939</v>
          </cell>
          <cell r="FT21">
            <v>0.55400000000000005</v>
          </cell>
          <cell r="FU21">
            <v>7091</v>
          </cell>
          <cell r="FV21">
            <v>0</v>
          </cell>
          <cell r="FW21">
            <v>0</v>
          </cell>
          <cell r="FX21">
            <v>1.0890000000000002</v>
          </cell>
          <cell r="FY21">
            <v>13939</v>
          </cell>
          <cell r="FZ21">
            <v>1.0890000000000002</v>
          </cell>
          <cell r="GA21">
            <v>13939</v>
          </cell>
          <cell r="GB21">
            <v>1.0890000000000002</v>
          </cell>
          <cell r="GC21">
            <v>13939</v>
          </cell>
          <cell r="GD21">
            <v>0.55400000000000005</v>
          </cell>
          <cell r="GE21">
            <v>7091</v>
          </cell>
          <cell r="GF21">
            <v>0</v>
          </cell>
          <cell r="GG21">
            <v>0</v>
          </cell>
          <cell r="GH21">
            <v>1.0890000000000002</v>
          </cell>
          <cell r="GI21">
            <v>13939</v>
          </cell>
          <cell r="GJ21">
            <v>0.55400000000000005</v>
          </cell>
          <cell r="GK21">
            <v>7091</v>
          </cell>
          <cell r="GL21">
            <v>0.55400000000000005</v>
          </cell>
          <cell r="GM21">
            <v>7091</v>
          </cell>
          <cell r="GN21">
            <v>0.55400000000000005</v>
          </cell>
          <cell r="GO21">
            <v>7091</v>
          </cell>
          <cell r="GP21">
            <v>0.55400000000000005</v>
          </cell>
          <cell r="GQ21">
            <v>7091</v>
          </cell>
          <cell r="GR21">
            <v>1.0890000000000002</v>
          </cell>
          <cell r="GS21">
            <v>13939</v>
          </cell>
          <cell r="GT21">
            <v>1.0890000000000002</v>
          </cell>
          <cell r="GU21">
            <v>13939</v>
          </cell>
          <cell r="GV21">
            <v>70.497</v>
          </cell>
          <cell r="GW21">
            <v>902362</v>
          </cell>
          <cell r="GX21" t="str">
            <v/>
          </cell>
          <cell r="GY21">
            <v>902362</v>
          </cell>
        </row>
        <row r="22">
          <cell r="D22" t="str">
            <v>03-02</v>
          </cell>
          <cell r="E22" t="str">
            <v>BOTADA</v>
          </cell>
          <cell r="F22"/>
          <cell r="G22">
            <v>0</v>
          </cell>
          <cell r="H22" t="str">
            <v>x</v>
          </cell>
          <cell r="I22">
            <v>12028</v>
          </cell>
          <cell r="J22"/>
          <cell r="K22">
            <v>0</v>
          </cell>
          <cell r="L22" t="str">
            <v>x</v>
          </cell>
          <cell r="M22">
            <v>23644</v>
          </cell>
          <cell r="N22" t="str">
            <v>x</v>
          </cell>
          <cell r="O22">
            <v>12028</v>
          </cell>
          <cell r="P22">
            <v>0</v>
          </cell>
          <cell r="Q22">
            <v>0</v>
          </cell>
          <cell r="R22" t="str">
            <v>x</v>
          </cell>
          <cell r="S22">
            <v>23644</v>
          </cell>
          <cell r="T22" t="str">
            <v>x</v>
          </cell>
          <cell r="U22">
            <v>23644</v>
          </cell>
          <cell r="V22" t="str">
            <v>x</v>
          </cell>
          <cell r="W22">
            <v>12028</v>
          </cell>
          <cell r="X22">
            <v>0</v>
          </cell>
          <cell r="Y22">
            <v>0</v>
          </cell>
          <cell r="Z22" t="str">
            <v>x</v>
          </cell>
          <cell r="AA22">
            <v>23644</v>
          </cell>
          <cell r="AB22" t="str">
            <v>x</v>
          </cell>
          <cell r="AC22">
            <v>23644</v>
          </cell>
          <cell r="AD22" t="str">
            <v>x</v>
          </cell>
          <cell r="AE22">
            <v>23644</v>
          </cell>
          <cell r="AF22" t="str">
            <v>x</v>
          </cell>
          <cell r="AG22">
            <v>12028</v>
          </cell>
          <cell r="AH22">
            <v>0</v>
          </cell>
          <cell r="AI22">
            <v>0</v>
          </cell>
          <cell r="AJ22" t="str">
            <v>x</v>
          </cell>
          <cell r="AK22">
            <v>12028</v>
          </cell>
          <cell r="AL22">
            <v>0</v>
          </cell>
          <cell r="AM22">
            <v>0</v>
          </cell>
          <cell r="AN22" t="str">
            <v>x</v>
          </cell>
          <cell r="AO22">
            <v>23644</v>
          </cell>
          <cell r="AP22" t="str">
            <v>x</v>
          </cell>
          <cell r="AQ22">
            <v>23644</v>
          </cell>
          <cell r="AR22" t="str">
            <v>x</v>
          </cell>
          <cell r="AS22">
            <v>23644</v>
          </cell>
          <cell r="AT22" t="str">
            <v>x</v>
          </cell>
          <cell r="AU22">
            <v>23644</v>
          </cell>
          <cell r="AV22" t="str">
            <v>x</v>
          </cell>
          <cell r="AW22">
            <v>12028</v>
          </cell>
          <cell r="AX22" t="str">
            <v>x</v>
          </cell>
          <cell r="AY22">
            <v>12028</v>
          </cell>
          <cell r="AZ22" t="str">
            <v>x</v>
          </cell>
          <cell r="BA22">
            <v>12028</v>
          </cell>
          <cell r="BB22">
            <v>0</v>
          </cell>
          <cell r="BC22">
            <v>0</v>
          </cell>
          <cell r="BD22" t="str">
            <v>x</v>
          </cell>
          <cell r="BE22">
            <v>23644</v>
          </cell>
          <cell r="BF22" t="str">
            <v>x</v>
          </cell>
          <cell r="BG22">
            <v>23644</v>
          </cell>
          <cell r="BH22" t="str">
            <v>x</v>
          </cell>
          <cell r="BI22">
            <v>12028</v>
          </cell>
          <cell r="BJ22" t="str">
            <v>x</v>
          </cell>
          <cell r="BK22">
            <v>23644</v>
          </cell>
          <cell r="BL22" t="str">
            <v>x</v>
          </cell>
          <cell r="BM22">
            <v>12028</v>
          </cell>
          <cell r="BN22" t="str">
            <v>x</v>
          </cell>
          <cell r="BO22">
            <v>23644</v>
          </cell>
          <cell r="BP22" t="str">
            <v>x</v>
          </cell>
          <cell r="BQ22">
            <v>23644</v>
          </cell>
          <cell r="BR22" t="str">
            <v>x</v>
          </cell>
          <cell r="BS22">
            <v>23644</v>
          </cell>
          <cell r="BT22" t="str">
            <v>x</v>
          </cell>
          <cell r="BU22">
            <v>23644</v>
          </cell>
          <cell r="BV22" t="str">
            <v>x</v>
          </cell>
          <cell r="BW22">
            <v>23644</v>
          </cell>
          <cell r="BX22" t="str">
            <v>x</v>
          </cell>
          <cell r="BY22">
            <v>23644</v>
          </cell>
          <cell r="BZ22" t="str">
            <v>x</v>
          </cell>
          <cell r="CA22">
            <v>12028</v>
          </cell>
          <cell r="CB22" t="str">
            <v>x</v>
          </cell>
          <cell r="CC22">
            <v>23644</v>
          </cell>
          <cell r="CD22" t="str">
            <v>x</v>
          </cell>
          <cell r="CE22">
            <v>23644</v>
          </cell>
          <cell r="CF22" t="str">
            <v>x</v>
          </cell>
          <cell r="CG22">
            <v>12028</v>
          </cell>
          <cell r="CH22" t="str">
            <v>x</v>
          </cell>
          <cell r="CI22">
            <v>12028</v>
          </cell>
          <cell r="CJ22">
            <v>0</v>
          </cell>
          <cell r="CK22">
            <v>0</v>
          </cell>
          <cell r="CL22" t="str">
            <v>x</v>
          </cell>
          <cell r="CM22">
            <v>23644</v>
          </cell>
          <cell r="CN22" t="str">
            <v>x</v>
          </cell>
          <cell r="CO22">
            <v>23644</v>
          </cell>
          <cell r="CP22" t="str">
            <v>x</v>
          </cell>
          <cell r="CQ22">
            <v>23644</v>
          </cell>
          <cell r="CR22" t="str">
            <v>x</v>
          </cell>
          <cell r="CS22">
            <v>23644</v>
          </cell>
          <cell r="CT22" t="str">
            <v>x</v>
          </cell>
          <cell r="CU22">
            <v>23644</v>
          </cell>
          <cell r="CV22" t="str">
            <v>x</v>
          </cell>
          <cell r="CW22">
            <v>23644</v>
          </cell>
          <cell r="CX22" t="str">
            <v>x</v>
          </cell>
          <cell r="CY22">
            <v>23644</v>
          </cell>
          <cell r="CZ22" t="str">
            <v>x</v>
          </cell>
          <cell r="DA22">
            <v>23644</v>
          </cell>
          <cell r="DB22" t="str">
            <v>x</v>
          </cell>
          <cell r="DC22">
            <v>23644</v>
          </cell>
          <cell r="DD22" t="str">
            <v>x</v>
          </cell>
          <cell r="DE22">
            <v>23644</v>
          </cell>
          <cell r="DF22" t="str">
            <v>x</v>
          </cell>
          <cell r="DG22">
            <v>23644</v>
          </cell>
          <cell r="DH22" t="str">
            <v>x</v>
          </cell>
          <cell r="DI22">
            <v>12028</v>
          </cell>
          <cell r="DJ22">
            <v>0</v>
          </cell>
          <cell r="DK22">
            <v>0</v>
          </cell>
          <cell r="DL22" t="str">
            <v>x</v>
          </cell>
          <cell r="DM22">
            <v>23644</v>
          </cell>
          <cell r="DN22" t="str">
            <v>x</v>
          </cell>
          <cell r="DO22">
            <v>23644</v>
          </cell>
          <cell r="DP22" t="str">
            <v>x</v>
          </cell>
          <cell r="DQ22">
            <v>23644</v>
          </cell>
          <cell r="DR22" t="str">
            <v>x</v>
          </cell>
          <cell r="DS22">
            <v>23644</v>
          </cell>
          <cell r="DT22" t="str">
            <v>x</v>
          </cell>
          <cell r="DU22">
            <v>12028</v>
          </cell>
          <cell r="DV22">
            <v>0</v>
          </cell>
          <cell r="DW22">
            <v>0</v>
          </cell>
          <cell r="DX22" t="str">
            <v>x</v>
          </cell>
          <cell r="DY22">
            <v>23644</v>
          </cell>
          <cell r="DZ22" t="str">
            <v>x</v>
          </cell>
          <cell r="EA22">
            <v>23644</v>
          </cell>
          <cell r="EB22" t="str">
            <v>x</v>
          </cell>
          <cell r="EC22">
            <v>23644</v>
          </cell>
          <cell r="ED22" t="str">
            <v>x</v>
          </cell>
          <cell r="EE22">
            <v>23644</v>
          </cell>
          <cell r="EF22" t="str">
            <v>x</v>
          </cell>
          <cell r="EG22">
            <v>12028</v>
          </cell>
          <cell r="EH22">
            <v>0</v>
          </cell>
          <cell r="EI22">
            <v>0</v>
          </cell>
          <cell r="EJ22" t="str">
            <v>x</v>
          </cell>
          <cell r="EK22">
            <v>12028</v>
          </cell>
          <cell r="EL22">
            <v>0</v>
          </cell>
          <cell r="EM22">
            <v>0</v>
          </cell>
          <cell r="EN22" t="str">
            <v>x</v>
          </cell>
          <cell r="EO22">
            <v>23644</v>
          </cell>
          <cell r="EP22" t="str">
            <v>x</v>
          </cell>
          <cell r="EQ22">
            <v>12028</v>
          </cell>
          <cell r="ER22">
            <v>0</v>
          </cell>
          <cell r="ES22">
            <v>0</v>
          </cell>
          <cell r="ET22" t="str">
            <v>x</v>
          </cell>
          <cell r="EU22">
            <v>23644</v>
          </cell>
          <cell r="EV22" t="str">
            <v>x</v>
          </cell>
          <cell r="EW22">
            <v>23644</v>
          </cell>
          <cell r="EX22" t="str">
            <v>x</v>
          </cell>
          <cell r="EY22">
            <v>23644</v>
          </cell>
          <cell r="EZ22" t="str">
            <v>x</v>
          </cell>
          <cell r="FA22">
            <v>12028</v>
          </cell>
          <cell r="FB22">
            <v>0</v>
          </cell>
          <cell r="FC22">
            <v>0</v>
          </cell>
          <cell r="FD22" t="str">
            <v>x</v>
          </cell>
          <cell r="FE22">
            <v>12028</v>
          </cell>
          <cell r="FF22">
            <v>0</v>
          </cell>
          <cell r="FG22">
            <v>0</v>
          </cell>
          <cell r="FH22" t="str">
            <v>x</v>
          </cell>
          <cell r="FI22">
            <v>23644</v>
          </cell>
          <cell r="FJ22" t="str">
            <v>x</v>
          </cell>
          <cell r="FK22">
            <v>12028</v>
          </cell>
          <cell r="FL22">
            <v>0</v>
          </cell>
          <cell r="FM22">
            <v>0</v>
          </cell>
          <cell r="FN22" t="str">
            <v>x</v>
          </cell>
          <cell r="FO22">
            <v>12028</v>
          </cell>
          <cell r="FP22">
            <v>0</v>
          </cell>
          <cell r="FQ22">
            <v>0</v>
          </cell>
          <cell r="FR22" t="str">
            <v>x</v>
          </cell>
          <cell r="FS22">
            <v>23644</v>
          </cell>
          <cell r="FT22" t="str">
            <v>x</v>
          </cell>
          <cell r="FU22">
            <v>12028</v>
          </cell>
          <cell r="FV22">
            <v>0</v>
          </cell>
          <cell r="FW22">
            <v>0</v>
          </cell>
          <cell r="FX22" t="str">
            <v>x</v>
          </cell>
          <cell r="FY22">
            <v>23644</v>
          </cell>
          <cell r="FZ22" t="str">
            <v>x</v>
          </cell>
          <cell r="GA22">
            <v>23644</v>
          </cell>
          <cell r="GB22" t="str">
            <v>x</v>
          </cell>
          <cell r="GC22">
            <v>23644</v>
          </cell>
          <cell r="GD22" t="str">
            <v>x</v>
          </cell>
          <cell r="GE22">
            <v>12028</v>
          </cell>
          <cell r="GF22">
            <v>0</v>
          </cell>
          <cell r="GG22">
            <v>0</v>
          </cell>
          <cell r="GH22" t="str">
            <v>x</v>
          </cell>
          <cell r="GI22">
            <v>23644</v>
          </cell>
          <cell r="GJ22" t="str">
            <v>x</v>
          </cell>
          <cell r="GK22">
            <v>12028</v>
          </cell>
          <cell r="GL22" t="str">
            <v>x</v>
          </cell>
          <cell r="GM22">
            <v>12028</v>
          </cell>
          <cell r="GN22" t="str">
            <v>x</v>
          </cell>
          <cell r="GO22">
            <v>12028</v>
          </cell>
          <cell r="GP22" t="str">
            <v>x</v>
          </cell>
          <cell r="GQ22">
            <v>12028</v>
          </cell>
          <cell r="GR22" t="str">
            <v>x</v>
          </cell>
          <cell r="GS22">
            <v>23644</v>
          </cell>
          <cell r="GT22" t="str">
            <v>x</v>
          </cell>
          <cell r="GU22">
            <v>23644</v>
          </cell>
          <cell r="GV22">
            <v>0</v>
          </cell>
          <cell r="GW22">
            <v>1530548</v>
          </cell>
          <cell r="GX22" t="str">
            <v/>
          </cell>
          <cell r="GY22">
            <v>1530548</v>
          </cell>
        </row>
        <row r="23">
          <cell r="D23" t="str">
            <v>03-02-010</v>
          </cell>
          <cell r="E23" t="str">
            <v>BOTADA DE MATERIALES RESULTANTES DE EXCAVACIONES, DEMOLICIONES, RETIRO Y DEMAS ACTIVIDADES QUE ASI LO REQUIERAN, ESTE SERA LLEVADO EN VOLQUETA U OTRO MEDIO DE TRANSPORTE AL SITIO DESTINADO.</v>
          </cell>
          <cell r="F23" t="str">
            <v>M3</v>
          </cell>
          <cell r="G23">
            <v>16701</v>
          </cell>
          <cell r="H23">
            <v>0.72020000000000006</v>
          </cell>
          <cell r="I23">
            <v>12028</v>
          </cell>
          <cell r="J23"/>
          <cell r="K23">
            <v>0</v>
          </cell>
          <cell r="L23">
            <v>1.4157000000000004</v>
          </cell>
          <cell r="M23">
            <v>23644</v>
          </cell>
          <cell r="N23">
            <v>0.72020000000000006</v>
          </cell>
          <cell r="O23">
            <v>12028</v>
          </cell>
          <cell r="P23">
            <v>0</v>
          </cell>
          <cell r="Q23">
            <v>0</v>
          </cell>
          <cell r="R23">
            <v>1.4157000000000004</v>
          </cell>
          <cell r="S23">
            <v>23644</v>
          </cell>
          <cell r="T23">
            <v>1.4157000000000004</v>
          </cell>
          <cell r="U23">
            <v>23644</v>
          </cell>
          <cell r="V23">
            <v>0.72020000000000006</v>
          </cell>
          <cell r="W23">
            <v>12028</v>
          </cell>
          <cell r="X23">
            <v>0</v>
          </cell>
          <cell r="Y23">
            <v>0</v>
          </cell>
          <cell r="Z23">
            <v>1.4157000000000004</v>
          </cell>
          <cell r="AA23">
            <v>23644</v>
          </cell>
          <cell r="AB23">
            <v>1.4157000000000004</v>
          </cell>
          <cell r="AC23">
            <v>23644</v>
          </cell>
          <cell r="AD23">
            <v>1.4157000000000004</v>
          </cell>
          <cell r="AE23">
            <v>23644</v>
          </cell>
          <cell r="AF23">
            <v>0.72020000000000006</v>
          </cell>
          <cell r="AG23">
            <v>12028</v>
          </cell>
          <cell r="AH23">
            <v>0</v>
          </cell>
          <cell r="AI23">
            <v>0</v>
          </cell>
          <cell r="AJ23">
            <v>0.72020000000000006</v>
          </cell>
          <cell r="AK23">
            <v>12028</v>
          </cell>
          <cell r="AL23">
            <v>0</v>
          </cell>
          <cell r="AM23">
            <v>0</v>
          </cell>
          <cell r="AN23">
            <v>1.4157000000000004</v>
          </cell>
          <cell r="AO23">
            <v>23644</v>
          </cell>
          <cell r="AP23">
            <v>1.4157000000000004</v>
          </cell>
          <cell r="AQ23">
            <v>23644</v>
          </cell>
          <cell r="AR23">
            <v>1.4157000000000004</v>
          </cell>
          <cell r="AS23">
            <v>23644</v>
          </cell>
          <cell r="AT23">
            <v>1.4157000000000004</v>
          </cell>
          <cell r="AU23">
            <v>23644</v>
          </cell>
          <cell r="AV23">
            <v>0.72020000000000006</v>
          </cell>
          <cell r="AW23">
            <v>12028</v>
          </cell>
          <cell r="AX23">
            <v>0.72020000000000006</v>
          </cell>
          <cell r="AY23">
            <v>12028</v>
          </cell>
          <cell r="AZ23">
            <v>0.72020000000000006</v>
          </cell>
          <cell r="BA23">
            <v>12028</v>
          </cell>
          <cell r="BB23">
            <v>0</v>
          </cell>
          <cell r="BC23">
            <v>0</v>
          </cell>
          <cell r="BD23">
            <v>1.4157000000000004</v>
          </cell>
          <cell r="BE23">
            <v>23644</v>
          </cell>
          <cell r="BF23">
            <v>1.4157000000000004</v>
          </cell>
          <cell r="BG23">
            <v>23644</v>
          </cell>
          <cell r="BH23">
            <v>0.72020000000000006</v>
          </cell>
          <cell r="BI23">
            <v>12028</v>
          </cell>
          <cell r="BJ23">
            <v>1.4157000000000004</v>
          </cell>
          <cell r="BK23">
            <v>23644</v>
          </cell>
          <cell r="BL23">
            <v>0.72020000000000006</v>
          </cell>
          <cell r="BM23">
            <v>12028</v>
          </cell>
          <cell r="BN23">
            <v>1.4157000000000004</v>
          </cell>
          <cell r="BO23">
            <v>23644</v>
          </cell>
          <cell r="BP23">
            <v>1.4157000000000004</v>
          </cell>
          <cell r="BQ23">
            <v>23644</v>
          </cell>
          <cell r="BR23">
            <v>1.4157000000000004</v>
          </cell>
          <cell r="BS23">
            <v>23644</v>
          </cell>
          <cell r="BT23">
            <v>1.4157000000000004</v>
          </cell>
          <cell r="BU23">
            <v>23644</v>
          </cell>
          <cell r="BV23">
            <v>1.4157000000000004</v>
          </cell>
          <cell r="BW23">
            <v>23644</v>
          </cell>
          <cell r="BX23">
            <v>1.4157000000000004</v>
          </cell>
          <cell r="BY23">
            <v>23644</v>
          </cell>
          <cell r="BZ23">
            <v>0.72020000000000006</v>
          </cell>
          <cell r="CA23">
            <v>12028</v>
          </cell>
          <cell r="CB23">
            <v>1.4157000000000004</v>
          </cell>
          <cell r="CC23">
            <v>23644</v>
          </cell>
          <cell r="CD23">
            <v>1.4157000000000004</v>
          </cell>
          <cell r="CE23">
            <v>23644</v>
          </cell>
          <cell r="CF23">
            <v>0.72020000000000006</v>
          </cell>
          <cell r="CG23">
            <v>12028</v>
          </cell>
          <cell r="CH23">
            <v>0.72020000000000006</v>
          </cell>
          <cell r="CI23">
            <v>12028</v>
          </cell>
          <cell r="CJ23">
            <v>0</v>
          </cell>
          <cell r="CK23">
            <v>0</v>
          </cell>
          <cell r="CL23">
            <v>1.4157000000000004</v>
          </cell>
          <cell r="CM23">
            <v>23644</v>
          </cell>
          <cell r="CN23">
            <v>1.4157000000000004</v>
          </cell>
          <cell r="CO23">
            <v>23644</v>
          </cell>
          <cell r="CP23">
            <v>1.4157000000000004</v>
          </cell>
          <cell r="CQ23">
            <v>23644</v>
          </cell>
          <cell r="CR23">
            <v>1.4157000000000004</v>
          </cell>
          <cell r="CS23">
            <v>23644</v>
          </cell>
          <cell r="CT23">
            <v>1.4157000000000004</v>
          </cell>
          <cell r="CU23">
            <v>23644</v>
          </cell>
          <cell r="CV23">
            <v>1.4157000000000004</v>
          </cell>
          <cell r="CW23">
            <v>23644</v>
          </cell>
          <cell r="CX23">
            <v>1.4157000000000004</v>
          </cell>
          <cell r="CY23">
            <v>23644</v>
          </cell>
          <cell r="CZ23">
            <v>1.4157000000000004</v>
          </cell>
          <cell r="DA23">
            <v>23644</v>
          </cell>
          <cell r="DB23">
            <v>1.4157000000000004</v>
          </cell>
          <cell r="DC23">
            <v>23644</v>
          </cell>
          <cell r="DD23">
            <v>1.4157000000000004</v>
          </cell>
          <cell r="DE23">
            <v>23644</v>
          </cell>
          <cell r="DF23">
            <v>1.4157000000000004</v>
          </cell>
          <cell r="DG23">
            <v>23644</v>
          </cell>
          <cell r="DH23">
            <v>0.72020000000000006</v>
          </cell>
          <cell r="DI23">
            <v>12028</v>
          </cell>
          <cell r="DJ23">
            <v>0</v>
          </cell>
          <cell r="DK23">
            <v>0</v>
          </cell>
          <cell r="DL23">
            <v>1.4157000000000004</v>
          </cell>
          <cell r="DM23">
            <v>23644</v>
          </cell>
          <cell r="DN23">
            <v>1.4157000000000004</v>
          </cell>
          <cell r="DO23">
            <v>23644</v>
          </cell>
          <cell r="DP23">
            <v>1.4157000000000004</v>
          </cell>
          <cell r="DQ23">
            <v>23644</v>
          </cell>
          <cell r="DR23">
            <v>1.4157000000000004</v>
          </cell>
          <cell r="DS23">
            <v>23644</v>
          </cell>
          <cell r="DT23">
            <v>0.72020000000000006</v>
          </cell>
          <cell r="DU23">
            <v>12028</v>
          </cell>
          <cell r="DV23">
            <v>0</v>
          </cell>
          <cell r="DW23">
            <v>0</v>
          </cell>
          <cell r="DX23">
            <v>1.4157000000000004</v>
          </cell>
          <cell r="DY23">
            <v>23644</v>
          </cell>
          <cell r="DZ23">
            <v>1.4157000000000004</v>
          </cell>
          <cell r="EA23">
            <v>23644</v>
          </cell>
          <cell r="EB23">
            <v>1.4157000000000004</v>
          </cell>
          <cell r="EC23">
            <v>23644</v>
          </cell>
          <cell r="ED23">
            <v>1.4157000000000004</v>
          </cell>
          <cell r="EE23">
            <v>23644</v>
          </cell>
          <cell r="EF23">
            <v>0.72020000000000006</v>
          </cell>
          <cell r="EG23">
            <v>12028</v>
          </cell>
          <cell r="EH23">
            <v>0</v>
          </cell>
          <cell r="EI23">
            <v>0</v>
          </cell>
          <cell r="EJ23">
            <v>0.72020000000000006</v>
          </cell>
          <cell r="EK23">
            <v>12028</v>
          </cell>
          <cell r="EL23">
            <v>0</v>
          </cell>
          <cell r="EM23">
            <v>0</v>
          </cell>
          <cell r="EN23">
            <v>1.4157000000000004</v>
          </cell>
          <cell r="EO23">
            <v>23644</v>
          </cell>
          <cell r="EP23">
            <v>0.72020000000000006</v>
          </cell>
          <cell r="EQ23">
            <v>12028</v>
          </cell>
          <cell r="ER23">
            <v>0</v>
          </cell>
          <cell r="ES23">
            <v>0</v>
          </cell>
          <cell r="ET23">
            <v>1.4157000000000004</v>
          </cell>
          <cell r="EU23">
            <v>23644</v>
          </cell>
          <cell r="EV23">
            <v>1.4157000000000004</v>
          </cell>
          <cell r="EW23">
            <v>23644</v>
          </cell>
          <cell r="EX23">
            <v>1.4157000000000004</v>
          </cell>
          <cell r="EY23">
            <v>23644</v>
          </cell>
          <cell r="EZ23">
            <v>0.72020000000000006</v>
          </cell>
          <cell r="FA23">
            <v>12028</v>
          </cell>
          <cell r="FB23">
            <v>0</v>
          </cell>
          <cell r="FC23">
            <v>0</v>
          </cell>
          <cell r="FD23">
            <v>0.72020000000000006</v>
          </cell>
          <cell r="FE23">
            <v>12028</v>
          </cell>
          <cell r="FF23">
            <v>0</v>
          </cell>
          <cell r="FG23">
            <v>0</v>
          </cell>
          <cell r="FH23">
            <v>1.4157000000000004</v>
          </cell>
          <cell r="FI23">
            <v>23644</v>
          </cell>
          <cell r="FJ23">
            <v>0.72020000000000006</v>
          </cell>
          <cell r="FK23">
            <v>12028</v>
          </cell>
          <cell r="FL23">
            <v>0</v>
          </cell>
          <cell r="FM23">
            <v>0</v>
          </cell>
          <cell r="FN23">
            <v>0.72020000000000006</v>
          </cell>
          <cell r="FO23">
            <v>12028</v>
          </cell>
          <cell r="FP23">
            <v>0</v>
          </cell>
          <cell r="FQ23">
            <v>0</v>
          </cell>
          <cell r="FR23">
            <v>1.4157000000000004</v>
          </cell>
          <cell r="FS23">
            <v>23644</v>
          </cell>
          <cell r="FT23">
            <v>0.72020000000000006</v>
          </cell>
          <cell r="FU23">
            <v>12028</v>
          </cell>
          <cell r="FV23">
            <v>0</v>
          </cell>
          <cell r="FW23">
            <v>0</v>
          </cell>
          <cell r="FX23">
            <v>1.4157000000000004</v>
          </cell>
          <cell r="FY23">
            <v>23644</v>
          </cell>
          <cell r="FZ23">
            <v>1.4157000000000004</v>
          </cell>
          <cell r="GA23">
            <v>23644</v>
          </cell>
          <cell r="GB23">
            <v>1.4157000000000004</v>
          </cell>
          <cell r="GC23">
            <v>23644</v>
          </cell>
          <cell r="GD23">
            <v>0.72020000000000006</v>
          </cell>
          <cell r="GE23">
            <v>12028</v>
          </cell>
          <cell r="GF23">
            <v>0</v>
          </cell>
          <cell r="GG23">
            <v>0</v>
          </cell>
          <cell r="GH23">
            <v>1.4157000000000004</v>
          </cell>
          <cell r="GI23">
            <v>23644</v>
          </cell>
          <cell r="GJ23">
            <v>0.72020000000000006</v>
          </cell>
          <cell r="GK23">
            <v>12028</v>
          </cell>
          <cell r="GL23">
            <v>0.72020000000000006</v>
          </cell>
          <cell r="GM23">
            <v>12028</v>
          </cell>
          <cell r="GN23">
            <v>0.72020000000000006</v>
          </cell>
          <cell r="GO23">
            <v>12028</v>
          </cell>
          <cell r="GP23">
            <v>0.72020000000000006</v>
          </cell>
          <cell r="GQ23">
            <v>12028</v>
          </cell>
          <cell r="GR23">
            <v>1.4157000000000004</v>
          </cell>
          <cell r="GS23">
            <v>23644</v>
          </cell>
          <cell r="GT23">
            <v>1.4157000000000004</v>
          </cell>
          <cell r="GU23">
            <v>23644</v>
          </cell>
          <cell r="GV23">
            <v>91.644099999999995</v>
          </cell>
          <cell r="GW23">
            <v>1530548</v>
          </cell>
          <cell r="GX23" t="str">
            <v/>
          </cell>
          <cell r="GY23">
            <v>1530548</v>
          </cell>
        </row>
        <row r="24">
          <cell r="D24" t="str">
            <v>04</v>
          </cell>
          <cell r="E24" t="str">
            <v>CONCRETOS ESTRUCTURALES</v>
          </cell>
          <cell r="F24"/>
          <cell r="G24">
            <v>0</v>
          </cell>
          <cell r="H24" t="str">
            <v>x</v>
          </cell>
          <cell r="I24" t="str">
            <v/>
          </cell>
          <cell r="J24"/>
          <cell r="K24" t="str">
            <v/>
          </cell>
          <cell r="L24" t="str">
            <v>x</v>
          </cell>
          <cell r="M24" t="str">
            <v/>
          </cell>
          <cell r="N24" t="str">
            <v>x</v>
          </cell>
          <cell r="O24" t="str">
            <v/>
          </cell>
          <cell r="P24">
            <v>0</v>
          </cell>
          <cell r="Q24" t="str">
            <v/>
          </cell>
          <cell r="R24" t="str">
            <v>x</v>
          </cell>
          <cell r="S24" t="str">
            <v/>
          </cell>
          <cell r="T24" t="str">
            <v>x</v>
          </cell>
          <cell r="U24" t="str">
            <v/>
          </cell>
          <cell r="V24" t="str">
            <v>x</v>
          </cell>
          <cell r="W24" t="str">
            <v/>
          </cell>
          <cell r="X24">
            <v>0</v>
          </cell>
          <cell r="Y24" t="str">
            <v/>
          </cell>
          <cell r="Z24" t="str">
            <v>x</v>
          </cell>
          <cell r="AA24" t="str">
            <v/>
          </cell>
          <cell r="AB24" t="str">
            <v>x</v>
          </cell>
          <cell r="AC24" t="str">
            <v/>
          </cell>
          <cell r="AD24" t="str">
            <v>x</v>
          </cell>
          <cell r="AE24" t="str">
            <v/>
          </cell>
          <cell r="AF24" t="str">
            <v>x</v>
          </cell>
          <cell r="AG24" t="str">
            <v/>
          </cell>
          <cell r="AH24">
            <v>0</v>
          </cell>
          <cell r="AI24" t="str">
            <v/>
          </cell>
          <cell r="AJ24" t="str">
            <v>x</v>
          </cell>
          <cell r="AK24" t="str">
            <v/>
          </cell>
          <cell r="AL24">
            <v>0</v>
          </cell>
          <cell r="AM24" t="str">
            <v/>
          </cell>
          <cell r="AN24" t="str">
            <v>x</v>
          </cell>
          <cell r="AO24" t="str">
            <v/>
          </cell>
          <cell r="AP24" t="str">
            <v>x</v>
          </cell>
          <cell r="AQ24" t="str">
            <v/>
          </cell>
          <cell r="AR24" t="str">
            <v>x</v>
          </cell>
          <cell r="AS24" t="str">
            <v/>
          </cell>
          <cell r="AT24" t="str">
            <v>x</v>
          </cell>
          <cell r="AU24" t="str">
            <v/>
          </cell>
          <cell r="AV24" t="str">
            <v>x</v>
          </cell>
          <cell r="AW24" t="str">
            <v/>
          </cell>
          <cell r="AX24" t="str">
            <v>x</v>
          </cell>
          <cell r="AY24" t="str">
            <v/>
          </cell>
          <cell r="AZ24" t="str">
            <v>x</v>
          </cell>
          <cell r="BA24" t="str">
            <v/>
          </cell>
          <cell r="BB24">
            <v>0</v>
          </cell>
          <cell r="BC24" t="str">
            <v/>
          </cell>
          <cell r="BD24" t="str">
            <v>x</v>
          </cell>
          <cell r="BE24" t="str">
            <v/>
          </cell>
          <cell r="BF24" t="str">
            <v>x</v>
          </cell>
          <cell r="BG24" t="str">
            <v/>
          </cell>
          <cell r="BH24" t="str">
            <v>x</v>
          </cell>
          <cell r="BI24" t="str">
            <v/>
          </cell>
          <cell r="BJ24" t="str">
            <v>x</v>
          </cell>
          <cell r="BK24" t="str">
            <v/>
          </cell>
          <cell r="BL24" t="str">
            <v>x</v>
          </cell>
          <cell r="BM24" t="str">
            <v/>
          </cell>
          <cell r="BN24" t="str">
            <v>x</v>
          </cell>
          <cell r="BO24" t="str">
            <v/>
          </cell>
          <cell r="BP24" t="str">
            <v>x</v>
          </cell>
          <cell r="BQ24" t="str">
            <v/>
          </cell>
          <cell r="BR24" t="str">
            <v>x</v>
          </cell>
          <cell r="BS24" t="str">
            <v/>
          </cell>
          <cell r="BT24" t="str">
            <v>x</v>
          </cell>
          <cell r="BU24" t="str">
            <v/>
          </cell>
          <cell r="BV24" t="str">
            <v>x</v>
          </cell>
          <cell r="BW24" t="str">
            <v/>
          </cell>
          <cell r="BX24" t="str">
            <v>x</v>
          </cell>
          <cell r="BY24" t="str">
            <v/>
          </cell>
          <cell r="BZ24" t="str">
            <v>x</v>
          </cell>
          <cell r="CA24" t="str">
            <v/>
          </cell>
          <cell r="CB24" t="str">
            <v>x</v>
          </cell>
          <cell r="CC24" t="str">
            <v/>
          </cell>
          <cell r="CD24" t="str">
            <v>x</v>
          </cell>
          <cell r="CE24" t="str">
            <v/>
          </cell>
          <cell r="CF24" t="str">
            <v>x</v>
          </cell>
          <cell r="CG24" t="str">
            <v/>
          </cell>
          <cell r="CH24" t="str">
            <v>x</v>
          </cell>
          <cell r="CI24" t="str">
            <v/>
          </cell>
          <cell r="CJ24">
            <v>0</v>
          </cell>
          <cell r="CK24" t="str">
            <v/>
          </cell>
          <cell r="CL24" t="str">
            <v>x</v>
          </cell>
          <cell r="CM24" t="str">
            <v/>
          </cell>
          <cell r="CN24" t="str">
            <v>x</v>
          </cell>
          <cell r="CO24" t="str">
            <v/>
          </cell>
          <cell r="CP24" t="str">
            <v>x</v>
          </cell>
          <cell r="CQ24" t="str">
            <v/>
          </cell>
          <cell r="CR24" t="str">
            <v>x</v>
          </cell>
          <cell r="CS24" t="str">
            <v/>
          </cell>
          <cell r="CT24" t="str">
            <v>x</v>
          </cell>
          <cell r="CU24" t="str">
            <v/>
          </cell>
          <cell r="CV24" t="str">
            <v>x</v>
          </cell>
          <cell r="CW24" t="str">
            <v/>
          </cell>
          <cell r="CX24" t="str">
            <v>x</v>
          </cell>
          <cell r="CY24" t="str">
            <v/>
          </cell>
          <cell r="CZ24" t="str">
            <v>x</v>
          </cell>
          <cell r="DA24" t="str">
            <v/>
          </cell>
          <cell r="DB24" t="str">
            <v>x</v>
          </cell>
          <cell r="DC24" t="str">
            <v/>
          </cell>
          <cell r="DD24" t="str">
            <v>x</v>
          </cell>
          <cell r="DE24" t="str">
            <v/>
          </cell>
          <cell r="DF24" t="str">
            <v>x</v>
          </cell>
          <cell r="DG24" t="str">
            <v/>
          </cell>
          <cell r="DH24" t="str">
            <v>x</v>
          </cell>
          <cell r="DI24" t="str">
            <v/>
          </cell>
          <cell r="DJ24">
            <v>0</v>
          </cell>
          <cell r="DK24" t="str">
            <v/>
          </cell>
          <cell r="DL24" t="str">
            <v>x</v>
          </cell>
          <cell r="DM24" t="str">
            <v/>
          </cell>
          <cell r="DN24" t="str">
            <v>x</v>
          </cell>
          <cell r="DO24" t="str">
            <v/>
          </cell>
          <cell r="DP24" t="str">
            <v>x</v>
          </cell>
          <cell r="DQ24" t="str">
            <v/>
          </cell>
          <cell r="DR24" t="str">
            <v>x</v>
          </cell>
          <cell r="DS24" t="str">
            <v/>
          </cell>
          <cell r="DT24" t="str">
            <v>x</v>
          </cell>
          <cell r="DU24" t="str">
            <v/>
          </cell>
          <cell r="DV24">
            <v>0</v>
          </cell>
          <cell r="DW24" t="str">
            <v/>
          </cell>
          <cell r="DX24" t="str">
            <v>x</v>
          </cell>
          <cell r="DY24" t="str">
            <v/>
          </cell>
          <cell r="DZ24" t="str">
            <v>x</v>
          </cell>
          <cell r="EA24" t="str">
            <v/>
          </cell>
          <cell r="EB24" t="str">
            <v>x</v>
          </cell>
          <cell r="EC24" t="str">
            <v/>
          </cell>
          <cell r="ED24" t="str">
            <v>x</v>
          </cell>
          <cell r="EE24" t="str">
            <v/>
          </cell>
          <cell r="EF24" t="str">
            <v>x</v>
          </cell>
          <cell r="EG24" t="str">
            <v/>
          </cell>
          <cell r="EH24">
            <v>0</v>
          </cell>
          <cell r="EI24" t="str">
            <v/>
          </cell>
          <cell r="EJ24" t="str">
            <v>x</v>
          </cell>
          <cell r="EK24" t="str">
            <v/>
          </cell>
          <cell r="EL24">
            <v>0</v>
          </cell>
          <cell r="EM24" t="str">
            <v/>
          </cell>
          <cell r="EN24" t="str">
            <v>x</v>
          </cell>
          <cell r="EO24" t="str">
            <v/>
          </cell>
          <cell r="EP24" t="str">
            <v>x</v>
          </cell>
          <cell r="EQ24" t="str">
            <v/>
          </cell>
          <cell r="ER24">
            <v>0</v>
          </cell>
          <cell r="ES24" t="str">
            <v/>
          </cell>
          <cell r="ET24" t="str">
            <v>x</v>
          </cell>
          <cell r="EU24" t="str">
            <v/>
          </cell>
          <cell r="EV24" t="str">
            <v>x</v>
          </cell>
          <cell r="EW24" t="str">
            <v/>
          </cell>
          <cell r="EX24" t="str">
            <v>x</v>
          </cell>
          <cell r="EY24" t="str">
            <v/>
          </cell>
          <cell r="EZ24" t="str">
            <v>x</v>
          </cell>
          <cell r="FA24" t="str">
            <v/>
          </cell>
          <cell r="FB24">
            <v>0</v>
          </cell>
          <cell r="FC24" t="str">
            <v/>
          </cell>
          <cell r="FD24" t="str">
            <v>x</v>
          </cell>
          <cell r="FE24" t="str">
            <v/>
          </cell>
          <cell r="FF24">
            <v>0</v>
          </cell>
          <cell r="FG24" t="str">
            <v/>
          </cell>
          <cell r="FH24" t="str">
            <v>x</v>
          </cell>
          <cell r="FI24" t="str">
            <v/>
          </cell>
          <cell r="FJ24" t="str">
            <v>x</v>
          </cell>
          <cell r="FK24" t="str">
            <v/>
          </cell>
          <cell r="FL24">
            <v>0</v>
          </cell>
          <cell r="FM24" t="str">
            <v/>
          </cell>
          <cell r="FN24" t="str">
            <v>x</v>
          </cell>
          <cell r="FO24" t="str">
            <v/>
          </cell>
          <cell r="FP24">
            <v>0</v>
          </cell>
          <cell r="FQ24" t="str">
            <v/>
          </cell>
          <cell r="FR24" t="str">
            <v>x</v>
          </cell>
          <cell r="FS24" t="str">
            <v/>
          </cell>
          <cell r="FT24" t="str">
            <v>x</v>
          </cell>
          <cell r="FU24" t="str">
            <v/>
          </cell>
          <cell r="FV24">
            <v>0</v>
          </cell>
          <cell r="FW24" t="str">
            <v/>
          </cell>
          <cell r="FX24" t="str">
            <v>x</v>
          </cell>
          <cell r="FY24" t="str">
            <v/>
          </cell>
          <cell r="FZ24" t="str">
            <v>x</v>
          </cell>
          <cell r="GA24" t="str">
            <v/>
          </cell>
          <cell r="GB24" t="str">
            <v>x</v>
          </cell>
          <cell r="GC24" t="str">
            <v/>
          </cell>
          <cell r="GD24" t="str">
            <v>x</v>
          </cell>
          <cell r="GE24" t="str">
            <v/>
          </cell>
          <cell r="GF24">
            <v>0</v>
          </cell>
          <cell r="GG24" t="str">
            <v/>
          </cell>
          <cell r="GH24" t="str">
            <v>x</v>
          </cell>
          <cell r="GI24" t="str">
            <v/>
          </cell>
          <cell r="GJ24" t="str">
            <v>x</v>
          </cell>
          <cell r="GK24" t="str">
            <v/>
          </cell>
          <cell r="GL24" t="str">
            <v>x</v>
          </cell>
          <cell r="GM24" t="str">
            <v/>
          </cell>
          <cell r="GN24" t="str">
            <v>x</v>
          </cell>
          <cell r="GO24" t="str">
            <v/>
          </cell>
          <cell r="GP24" t="str">
            <v>x</v>
          </cell>
          <cell r="GQ24" t="str">
            <v/>
          </cell>
          <cell r="GR24" t="str">
            <v>x</v>
          </cell>
          <cell r="GS24" t="str">
            <v/>
          </cell>
          <cell r="GT24" t="str">
            <v>x</v>
          </cell>
          <cell r="GU24" t="str">
            <v/>
          </cell>
          <cell r="GV24">
            <v>0</v>
          </cell>
          <cell r="GW24" t="str">
            <v/>
          </cell>
          <cell r="GX24">
            <v>51212860</v>
          </cell>
          <cell r="GY24">
            <v>51212860</v>
          </cell>
        </row>
        <row r="25">
          <cell r="D25" t="str">
            <v>04-10</v>
          </cell>
          <cell r="E25" t="str">
            <v>CONCRETOS PARA CIMENTACION</v>
          </cell>
          <cell r="F25"/>
          <cell r="G25">
            <v>0</v>
          </cell>
          <cell r="H25" t="str">
            <v/>
          </cell>
          <cell r="I25">
            <v>0</v>
          </cell>
          <cell r="J25"/>
          <cell r="K25">
            <v>0</v>
          </cell>
          <cell r="L25" t="str">
            <v/>
          </cell>
          <cell r="M25">
            <v>0</v>
          </cell>
          <cell r="N25" t="str">
            <v/>
          </cell>
          <cell r="O25">
            <v>0</v>
          </cell>
          <cell r="P25">
            <v>0</v>
          </cell>
          <cell r="Q25">
            <v>0</v>
          </cell>
          <cell r="R25" t="str">
            <v/>
          </cell>
          <cell r="S25">
            <v>0</v>
          </cell>
          <cell r="T25" t="str">
            <v/>
          </cell>
          <cell r="U25">
            <v>0</v>
          </cell>
          <cell r="V25" t="str">
            <v/>
          </cell>
          <cell r="W25">
            <v>0</v>
          </cell>
          <cell r="X25">
            <v>0</v>
          </cell>
          <cell r="Y25">
            <v>0</v>
          </cell>
          <cell r="Z25" t="str">
            <v/>
          </cell>
          <cell r="AA25">
            <v>0</v>
          </cell>
          <cell r="AB25" t="str">
            <v/>
          </cell>
          <cell r="AC25">
            <v>0</v>
          </cell>
          <cell r="AD25" t="str">
            <v/>
          </cell>
          <cell r="AE25">
            <v>0</v>
          </cell>
          <cell r="AF25" t="str">
            <v/>
          </cell>
          <cell r="AG25">
            <v>0</v>
          </cell>
          <cell r="AH25">
            <v>0</v>
          </cell>
          <cell r="AI25">
            <v>0</v>
          </cell>
          <cell r="AJ25" t="str">
            <v/>
          </cell>
          <cell r="AK25">
            <v>0</v>
          </cell>
          <cell r="AL25">
            <v>0</v>
          </cell>
          <cell r="AM25">
            <v>0</v>
          </cell>
          <cell r="AN25" t="str">
            <v/>
          </cell>
          <cell r="AO25">
            <v>0</v>
          </cell>
          <cell r="AP25" t="str">
            <v/>
          </cell>
          <cell r="AQ25">
            <v>0</v>
          </cell>
          <cell r="AR25" t="str">
            <v/>
          </cell>
          <cell r="AS25">
            <v>0</v>
          </cell>
          <cell r="AT25" t="str">
            <v/>
          </cell>
          <cell r="AU25">
            <v>0</v>
          </cell>
          <cell r="AV25" t="str">
            <v/>
          </cell>
          <cell r="AW25">
            <v>0</v>
          </cell>
          <cell r="AX25" t="str">
            <v/>
          </cell>
          <cell r="AY25">
            <v>0</v>
          </cell>
          <cell r="AZ25" t="str">
            <v/>
          </cell>
          <cell r="BA25">
            <v>0</v>
          </cell>
          <cell r="BB25">
            <v>0</v>
          </cell>
          <cell r="BC25">
            <v>0</v>
          </cell>
          <cell r="BD25" t="str">
            <v/>
          </cell>
          <cell r="BE25">
            <v>0</v>
          </cell>
          <cell r="BF25" t="str">
            <v/>
          </cell>
          <cell r="BG25">
            <v>0</v>
          </cell>
          <cell r="BH25" t="str">
            <v/>
          </cell>
          <cell r="BI25">
            <v>0</v>
          </cell>
          <cell r="BJ25" t="str">
            <v/>
          </cell>
          <cell r="BK25">
            <v>0</v>
          </cell>
          <cell r="BL25" t="str">
            <v/>
          </cell>
          <cell r="BM25">
            <v>0</v>
          </cell>
          <cell r="BN25" t="str">
            <v/>
          </cell>
          <cell r="BO25">
            <v>0</v>
          </cell>
          <cell r="BP25" t="str">
            <v/>
          </cell>
          <cell r="BQ25">
            <v>0</v>
          </cell>
          <cell r="BR25" t="str">
            <v/>
          </cell>
          <cell r="BS25">
            <v>0</v>
          </cell>
          <cell r="BT25" t="str">
            <v/>
          </cell>
          <cell r="BU25">
            <v>0</v>
          </cell>
          <cell r="BV25" t="str">
            <v/>
          </cell>
          <cell r="BW25">
            <v>0</v>
          </cell>
          <cell r="BX25" t="str">
            <v/>
          </cell>
          <cell r="BY25">
            <v>0</v>
          </cell>
          <cell r="BZ25" t="str">
            <v/>
          </cell>
          <cell r="CA25">
            <v>0</v>
          </cell>
          <cell r="CB25" t="str">
            <v/>
          </cell>
          <cell r="CC25">
            <v>0</v>
          </cell>
          <cell r="CD25" t="str">
            <v/>
          </cell>
          <cell r="CE25">
            <v>0</v>
          </cell>
          <cell r="CF25" t="str">
            <v/>
          </cell>
          <cell r="CG25">
            <v>0</v>
          </cell>
          <cell r="CH25" t="str">
            <v/>
          </cell>
          <cell r="CI25">
            <v>0</v>
          </cell>
          <cell r="CJ25">
            <v>0</v>
          </cell>
          <cell r="CK25">
            <v>0</v>
          </cell>
          <cell r="CL25" t="str">
            <v/>
          </cell>
          <cell r="CM25">
            <v>0</v>
          </cell>
          <cell r="CN25" t="str">
            <v/>
          </cell>
          <cell r="CO25">
            <v>0</v>
          </cell>
          <cell r="CP25" t="str">
            <v/>
          </cell>
          <cell r="CQ25">
            <v>0</v>
          </cell>
          <cell r="CR25" t="str">
            <v/>
          </cell>
          <cell r="CS25">
            <v>0</v>
          </cell>
          <cell r="CT25" t="str">
            <v/>
          </cell>
          <cell r="CU25">
            <v>0</v>
          </cell>
          <cell r="CV25" t="str">
            <v/>
          </cell>
          <cell r="CW25">
            <v>0</v>
          </cell>
          <cell r="CX25" t="str">
            <v/>
          </cell>
          <cell r="CY25">
            <v>0</v>
          </cell>
          <cell r="CZ25" t="str">
            <v/>
          </cell>
          <cell r="DA25">
            <v>0</v>
          </cell>
          <cell r="DB25" t="str">
            <v/>
          </cell>
          <cell r="DC25">
            <v>0</v>
          </cell>
          <cell r="DD25" t="str">
            <v/>
          </cell>
          <cell r="DE25">
            <v>0</v>
          </cell>
          <cell r="DF25" t="str">
            <v/>
          </cell>
          <cell r="DG25">
            <v>0</v>
          </cell>
          <cell r="DH25" t="str">
            <v/>
          </cell>
          <cell r="DI25">
            <v>0</v>
          </cell>
          <cell r="DJ25">
            <v>0</v>
          </cell>
          <cell r="DK25">
            <v>0</v>
          </cell>
          <cell r="DL25" t="str">
            <v/>
          </cell>
          <cell r="DM25">
            <v>0</v>
          </cell>
          <cell r="DN25" t="str">
            <v/>
          </cell>
          <cell r="DO25">
            <v>0</v>
          </cell>
          <cell r="DP25" t="str">
            <v/>
          </cell>
          <cell r="DQ25">
            <v>0</v>
          </cell>
          <cell r="DR25" t="str">
            <v/>
          </cell>
          <cell r="DS25">
            <v>0</v>
          </cell>
          <cell r="DT25" t="str">
            <v/>
          </cell>
          <cell r="DU25">
            <v>0</v>
          </cell>
          <cell r="DV25">
            <v>0</v>
          </cell>
          <cell r="DW25">
            <v>0</v>
          </cell>
          <cell r="DX25" t="str">
            <v/>
          </cell>
          <cell r="DY25">
            <v>0</v>
          </cell>
          <cell r="DZ25" t="str">
            <v/>
          </cell>
          <cell r="EA25">
            <v>0</v>
          </cell>
          <cell r="EB25" t="str">
            <v/>
          </cell>
          <cell r="EC25">
            <v>0</v>
          </cell>
          <cell r="ED25" t="str">
            <v/>
          </cell>
          <cell r="EE25">
            <v>0</v>
          </cell>
          <cell r="EF25" t="str">
            <v/>
          </cell>
          <cell r="EG25">
            <v>0</v>
          </cell>
          <cell r="EH25">
            <v>0</v>
          </cell>
          <cell r="EI25">
            <v>0</v>
          </cell>
          <cell r="EJ25" t="str">
            <v/>
          </cell>
          <cell r="EK25">
            <v>0</v>
          </cell>
          <cell r="EL25">
            <v>0</v>
          </cell>
          <cell r="EM25">
            <v>0</v>
          </cell>
          <cell r="EN25" t="str">
            <v/>
          </cell>
          <cell r="EO25">
            <v>0</v>
          </cell>
          <cell r="EP25" t="str">
            <v/>
          </cell>
          <cell r="EQ25">
            <v>0</v>
          </cell>
          <cell r="ER25">
            <v>0</v>
          </cell>
          <cell r="ES25">
            <v>0</v>
          </cell>
          <cell r="ET25" t="str">
            <v/>
          </cell>
          <cell r="EU25">
            <v>0</v>
          </cell>
          <cell r="EV25" t="str">
            <v/>
          </cell>
          <cell r="EW25">
            <v>0</v>
          </cell>
          <cell r="EX25" t="str">
            <v/>
          </cell>
          <cell r="EY25">
            <v>0</v>
          </cell>
          <cell r="EZ25" t="str">
            <v/>
          </cell>
          <cell r="FA25">
            <v>0</v>
          </cell>
          <cell r="FB25">
            <v>0</v>
          </cell>
          <cell r="FC25">
            <v>0</v>
          </cell>
          <cell r="FD25" t="str">
            <v/>
          </cell>
          <cell r="FE25">
            <v>0</v>
          </cell>
          <cell r="FF25">
            <v>0</v>
          </cell>
          <cell r="FG25">
            <v>0</v>
          </cell>
          <cell r="FH25" t="str">
            <v/>
          </cell>
          <cell r="FI25">
            <v>0</v>
          </cell>
          <cell r="FJ25" t="str">
            <v/>
          </cell>
          <cell r="FK25">
            <v>0</v>
          </cell>
          <cell r="FL25">
            <v>0</v>
          </cell>
          <cell r="FM25">
            <v>0</v>
          </cell>
          <cell r="FN25" t="str">
            <v/>
          </cell>
          <cell r="FO25">
            <v>0</v>
          </cell>
          <cell r="FP25">
            <v>0</v>
          </cell>
          <cell r="FQ25">
            <v>0</v>
          </cell>
          <cell r="FR25" t="str">
            <v/>
          </cell>
          <cell r="FS25">
            <v>0</v>
          </cell>
          <cell r="FT25" t="str">
            <v/>
          </cell>
          <cell r="FU25">
            <v>0</v>
          </cell>
          <cell r="FV25">
            <v>0</v>
          </cell>
          <cell r="FW25">
            <v>0</v>
          </cell>
          <cell r="FX25" t="str">
            <v/>
          </cell>
          <cell r="FY25">
            <v>0</v>
          </cell>
          <cell r="FZ25" t="str">
            <v/>
          </cell>
          <cell r="GA25">
            <v>0</v>
          </cell>
          <cell r="GB25" t="str">
            <v/>
          </cell>
          <cell r="GC25">
            <v>0</v>
          </cell>
          <cell r="GD25" t="str">
            <v/>
          </cell>
          <cell r="GE25">
            <v>0</v>
          </cell>
          <cell r="GF25">
            <v>0</v>
          </cell>
          <cell r="GG25">
            <v>0</v>
          </cell>
          <cell r="GH25" t="str">
            <v/>
          </cell>
          <cell r="GI25">
            <v>0</v>
          </cell>
          <cell r="GJ25" t="str">
            <v/>
          </cell>
          <cell r="GK25">
            <v>0</v>
          </cell>
          <cell r="GL25" t="str">
            <v/>
          </cell>
          <cell r="GM25">
            <v>0</v>
          </cell>
          <cell r="GN25" t="str">
            <v/>
          </cell>
          <cell r="GO25">
            <v>0</v>
          </cell>
          <cell r="GP25" t="str">
            <v/>
          </cell>
          <cell r="GQ25">
            <v>0</v>
          </cell>
          <cell r="GR25" t="str">
            <v/>
          </cell>
          <cell r="GS25">
            <v>0</v>
          </cell>
          <cell r="GT25" t="str">
            <v/>
          </cell>
          <cell r="GU25">
            <v>0</v>
          </cell>
          <cell r="GV25">
            <v>0</v>
          </cell>
          <cell r="GW25">
            <v>0</v>
          </cell>
          <cell r="GX25" t="str">
            <v/>
          </cell>
          <cell r="GY25">
            <v>0</v>
          </cell>
        </row>
        <row r="26">
          <cell r="D26" t="str">
            <v>04-10-060</v>
          </cell>
          <cell r="E26" t="str">
            <v>VIGA DE CIMENTACION EN CONCRETO DE 28 MPa, DE SECCION 0.25X0.25 M. INCLUYE FORMALETA, ACERO, EQUIPO Y TODO LO NECESARIO PARA SU CORRECTA COLOCACION Y FUNCIONAMIENTO.</v>
          </cell>
          <cell r="F26" t="str">
            <v>M</v>
          </cell>
          <cell r="G26">
            <v>68185</v>
          </cell>
          <cell r="H26"/>
          <cell r="I26">
            <v>0</v>
          </cell>
          <cell r="J26"/>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cell r="CF26">
            <v>0</v>
          </cell>
          <cell r="CG26">
            <v>0</v>
          </cell>
          <cell r="CH26">
            <v>0</v>
          </cell>
          <cell r="CI26">
            <v>0</v>
          </cell>
          <cell r="CJ26">
            <v>0</v>
          </cell>
          <cell r="CK26">
            <v>0</v>
          </cell>
          <cell r="CL26">
            <v>0</v>
          </cell>
          <cell r="CM26">
            <v>0</v>
          </cell>
          <cell r="CN26">
            <v>0</v>
          </cell>
          <cell r="CO26">
            <v>0</v>
          </cell>
          <cell r="CP26">
            <v>0</v>
          </cell>
          <cell r="CQ26">
            <v>0</v>
          </cell>
          <cell r="CR26">
            <v>0</v>
          </cell>
          <cell r="CS26">
            <v>0</v>
          </cell>
          <cell r="CT26">
            <v>0</v>
          </cell>
          <cell r="CU26">
            <v>0</v>
          </cell>
          <cell r="CV26">
            <v>0</v>
          </cell>
          <cell r="CW26">
            <v>0</v>
          </cell>
          <cell r="CX26">
            <v>0</v>
          </cell>
          <cell r="CY26">
            <v>0</v>
          </cell>
          <cell r="CZ26">
            <v>0</v>
          </cell>
          <cell r="DA26">
            <v>0</v>
          </cell>
          <cell r="DB26">
            <v>0</v>
          </cell>
          <cell r="DC26">
            <v>0</v>
          </cell>
          <cell r="DD26">
            <v>0</v>
          </cell>
          <cell r="DE26">
            <v>0</v>
          </cell>
          <cell r="DF26">
            <v>0</v>
          </cell>
          <cell r="DG26">
            <v>0</v>
          </cell>
          <cell r="DH26">
            <v>0</v>
          </cell>
          <cell r="DI26">
            <v>0</v>
          </cell>
          <cell r="DJ26">
            <v>0</v>
          </cell>
          <cell r="DK26">
            <v>0</v>
          </cell>
          <cell r="DL26">
            <v>0</v>
          </cell>
          <cell r="DM26">
            <v>0</v>
          </cell>
          <cell r="DN26">
            <v>0</v>
          </cell>
          <cell r="DO26">
            <v>0</v>
          </cell>
          <cell r="DP26">
            <v>0</v>
          </cell>
          <cell r="DQ26">
            <v>0</v>
          </cell>
          <cell r="DR26">
            <v>0</v>
          </cell>
          <cell r="DS26">
            <v>0</v>
          </cell>
          <cell r="DT26">
            <v>0</v>
          </cell>
          <cell r="DU26">
            <v>0</v>
          </cell>
          <cell r="DV26">
            <v>0</v>
          </cell>
          <cell r="DW26">
            <v>0</v>
          </cell>
          <cell r="DX26">
            <v>0</v>
          </cell>
          <cell r="DY26">
            <v>0</v>
          </cell>
          <cell r="DZ26">
            <v>0</v>
          </cell>
          <cell r="EA26">
            <v>0</v>
          </cell>
          <cell r="EB26">
            <v>0</v>
          </cell>
          <cell r="EC26">
            <v>0</v>
          </cell>
          <cell r="ED26">
            <v>0</v>
          </cell>
          <cell r="EE26">
            <v>0</v>
          </cell>
          <cell r="EF26">
            <v>0</v>
          </cell>
          <cell r="EG26">
            <v>0</v>
          </cell>
          <cell r="EH26">
            <v>0</v>
          </cell>
          <cell r="EI26">
            <v>0</v>
          </cell>
          <cell r="EJ26">
            <v>0</v>
          </cell>
          <cell r="EK26">
            <v>0</v>
          </cell>
          <cell r="EL26">
            <v>0</v>
          </cell>
          <cell r="EM26">
            <v>0</v>
          </cell>
          <cell r="EN26">
            <v>0</v>
          </cell>
          <cell r="EO26">
            <v>0</v>
          </cell>
          <cell r="EP26">
            <v>0</v>
          </cell>
          <cell r="EQ26">
            <v>0</v>
          </cell>
          <cell r="ER26">
            <v>0</v>
          </cell>
          <cell r="ES26">
            <v>0</v>
          </cell>
          <cell r="ET26">
            <v>0</v>
          </cell>
          <cell r="EU26">
            <v>0</v>
          </cell>
          <cell r="EV26">
            <v>0</v>
          </cell>
          <cell r="EW26">
            <v>0</v>
          </cell>
          <cell r="EX26">
            <v>0</v>
          </cell>
          <cell r="EY26">
            <v>0</v>
          </cell>
          <cell r="EZ26">
            <v>0</v>
          </cell>
          <cell r="FA26">
            <v>0</v>
          </cell>
          <cell r="FB26">
            <v>0</v>
          </cell>
          <cell r="FC26">
            <v>0</v>
          </cell>
          <cell r="FD26">
            <v>0</v>
          </cell>
          <cell r="FE26">
            <v>0</v>
          </cell>
          <cell r="FF26">
            <v>0</v>
          </cell>
          <cell r="FG26">
            <v>0</v>
          </cell>
          <cell r="FH26">
            <v>0</v>
          </cell>
          <cell r="FI26">
            <v>0</v>
          </cell>
          <cell r="FJ26">
            <v>0</v>
          </cell>
          <cell r="FK26">
            <v>0</v>
          </cell>
          <cell r="FL26">
            <v>0</v>
          </cell>
          <cell r="FM26">
            <v>0</v>
          </cell>
          <cell r="FN26">
            <v>0</v>
          </cell>
          <cell r="FO26">
            <v>0</v>
          </cell>
          <cell r="FP26">
            <v>0</v>
          </cell>
          <cell r="FQ26">
            <v>0</v>
          </cell>
          <cell r="FR26">
            <v>0</v>
          </cell>
          <cell r="FS26">
            <v>0</v>
          </cell>
          <cell r="FT26">
            <v>0</v>
          </cell>
          <cell r="FU26">
            <v>0</v>
          </cell>
          <cell r="FV26">
            <v>0</v>
          </cell>
          <cell r="FW26">
            <v>0</v>
          </cell>
          <cell r="FX26">
            <v>0</v>
          </cell>
          <cell r="FY26">
            <v>0</v>
          </cell>
          <cell r="FZ26">
            <v>0</v>
          </cell>
          <cell r="GA26">
            <v>0</v>
          </cell>
          <cell r="GB26">
            <v>0</v>
          </cell>
          <cell r="GC26">
            <v>0</v>
          </cell>
          <cell r="GD26">
            <v>0</v>
          </cell>
          <cell r="GE26">
            <v>0</v>
          </cell>
          <cell r="GF26">
            <v>0</v>
          </cell>
          <cell r="GG26">
            <v>0</v>
          </cell>
          <cell r="GH26">
            <v>0</v>
          </cell>
          <cell r="GI26">
            <v>0</v>
          </cell>
          <cell r="GJ26">
            <v>0</v>
          </cell>
          <cell r="GK26">
            <v>0</v>
          </cell>
          <cell r="GL26">
            <v>0</v>
          </cell>
          <cell r="GM26">
            <v>0</v>
          </cell>
          <cell r="GN26">
            <v>0</v>
          </cell>
          <cell r="GO26">
            <v>0</v>
          </cell>
          <cell r="GP26">
            <v>0</v>
          </cell>
          <cell r="GQ26">
            <v>0</v>
          </cell>
          <cell r="GR26">
            <v>0</v>
          </cell>
          <cell r="GS26">
            <v>0</v>
          </cell>
          <cell r="GT26">
            <v>0</v>
          </cell>
          <cell r="GU26">
            <v>0</v>
          </cell>
          <cell r="GV26">
            <v>0</v>
          </cell>
          <cell r="GW26">
            <v>0</v>
          </cell>
          <cell r="GX26" t="str">
            <v/>
          </cell>
          <cell r="GY26">
            <v>0</v>
          </cell>
        </row>
        <row r="27">
          <cell r="D27" t="str">
            <v>04-25</v>
          </cell>
          <cell r="E27" t="str">
            <v>VIGAS SOBRE MAMPOSTERIA</v>
          </cell>
          <cell r="F27"/>
          <cell r="G27">
            <v>0</v>
          </cell>
          <cell r="H27" t="str">
            <v>x</v>
          </cell>
          <cell r="I27">
            <v>389043</v>
          </cell>
          <cell r="J27"/>
          <cell r="K27">
            <v>0</v>
          </cell>
          <cell r="L27" t="str">
            <v>x</v>
          </cell>
          <cell r="M27">
            <v>603974</v>
          </cell>
          <cell r="N27" t="str">
            <v>x</v>
          </cell>
          <cell r="O27">
            <v>389043</v>
          </cell>
          <cell r="P27">
            <v>0</v>
          </cell>
          <cell r="Q27">
            <v>0</v>
          </cell>
          <cell r="R27" t="str">
            <v>x</v>
          </cell>
          <cell r="S27">
            <v>603974</v>
          </cell>
          <cell r="T27" t="str">
            <v>x</v>
          </cell>
          <cell r="U27">
            <v>603974</v>
          </cell>
          <cell r="V27" t="str">
            <v>x</v>
          </cell>
          <cell r="W27">
            <v>389043</v>
          </cell>
          <cell r="X27">
            <v>0</v>
          </cell>
          <cell r="Y27">
            <v>0</v>
          </cell>
          <cell r="Z27" t="str">
            <v>x</v>
          </cell>
          <cell r="AA27">
            <v>603974</v>
          </cell>
          <cell r="AB27" t="str">
            <v>x</v>
          </cell>
          <cell r="AC27">
            <v>603974</v>
          </cell>
          <cell r="AD27" t="str">
            <v>x</v>
          </cell>
          <cell r="AE27">
            <v>603974</v>
          </cell>
          <cell r="AF27" t="str">
            <v>x</v>
          </cell>
          <cell r="AG27">
            <v>389043</v>
          </cell>
          <cell r="AH27">
            <v>0</v>
          </cell>
          <cell r="AI27">
            <v>0</v>
          </cell>
          <cell r="AJ27" t="str">
            <v>x</v>
          </cell>
          <cell r="AK27">
            <v>389043</v>
          </cell>
          <cell r="AL27">
            <v>0</v>
          </cell>
          <cell r="AM27">
            <v>0</v>
          </cell>
          <cell r="AN27" t="str">
            <v>x</v>
          </cell>
          <cell r="AO27">
            <v>603974</v>
          </cell>
          <cell r="AP27" t="str">
            <v>x</v>
          </cell>
          <cell r="AQ27">
            <v>603974</v>
          </cell>
          <cell r="AR27" t="str">
            <v>x</v>
          </cell>
          <cell r="AS27">
            <v>603974</v>
          </cell>
          <cell r="AT27" t="str">
            <v>x</v>
          </cell>
          <cell r="AU27">
            <v>603974</v>
          </cell>
          <cell r="AV27" t="str">
            <v>x</v>
          </cell>
          <cell r="AW27">
            <v>389043</v>
          </cell>
          <cell r="AX27" t="str">
            <v>x</v>
          </cell>
          <cell r="AY27">
            <v>389043</v>
          </cell>
          <cell r="AZ27" t="str">
            <v>x</v>
          </cell>
          <cell r="BA27">
            <v>389043</v>
          </cell>
          <cell r="BB27">
            <v>0</v>
          </cell>
          <cell r="BC27">
            <v>0</v>
          </cell>
          <cell r="BD27" t="str">
            <v>x</v>
          </cell>
          <cell r="BE27">
            <v>603974</v>
          </cell>
          <cell r="BF27" t="str">
            <v>x</v>
          </cell>
          <cell r="BG27">
            <v>603974</v>
          </cell>
          <cell r="BH27" t="str">
            <v>x</v>
          </cell>
          <cell r="BI27">
            <v>389043</v>
          </cell>
          <cell r="BJ27" t="str">
            <v>x</v>
          </cell>
          <cell r="BK27">
            <v>603974</v>
          </cell>
          <cell r="BL27" t="str">
            <v>x</v>
          </cell>
          <cell r="BM27">
            <v>389043</v>
          </cell>
          <cell r="BN27" t="str">
            <v>x</v>
          </cell>
          <cell r="BO27">
            <v>603974</v>
          </cell>
          <cell r="BP27" t="str">
            <v>x</v>
          </cell>
          <cell r="BQ27">
            <v>603974</v>
          </cell>
          <cell r="BR27" t="str">
            <v>x</v>
          </cell>
          <cell r="BS27">
            <v>603974</v>
          </cell>
          <cell r="BT27" t="str">
            <v>x</v>
          </cell>
          <cell r="BU27">
            <v>603974</v>
          </cell>
          <cell r="BV27" t="str">
            <v>x</v>
          </cell>
          <cell r="BW27">
            <v>603974</v>
          </cell>
          <cell r="BX27" t="str">
            <v>x</v>
          </cell>
          <cell r="BY27">
            <v>603974</v>
          </cell>
          <cell r="BZ27" t="str">
            <v>x</v>
          </cell>
          <cell r="CA27">
            <v>389043</v>
          </cell>
          <cell r="CB27" t="str">
            <v>x</v>
          </cell>
          <cell r="CC27">
            <v>603974</v>
          </cell>
          <cell r="CD27" t="str">
            <v>x</v>
          </cell>
          <cell r="CE27">
            <v>603974</v>
          </cell>
          <cell r="CF27" t="str">
            <v>x</v>
          </cell>
          <cell r="CG27">
            <v>389043</v>
          </cell>
          <cell r="CH27" t="str">
            <v>x</v>
          </cell>
          <cell r="CI27">
            <v>389043</v>
          </cell>
          <cell r="CJ27">
            <v>0</v>
          </cell>
          <cell r="CK27">
            <v>0</v>
          </cell>
          <cell r="CL27" t="str">
            <v>x</v>
          </cell>
          <cell r="CM27">
            <v>603974</v>
          </cell>
          <cell r="CN27" t="str">
            <v>x</v>
          </cell>
          <cell r="CO27">
            <v>603974</v>
          </cell>
          <cell r="CP27" t="str">
            <v>x</v>
          </cell>
          <cell r="CQ27">
            <v>603974</v>
          </cell>
          <cell r="CR27" t="str">
            <v>x</v>
          </cell>
          <cell r="CS27">
            <v>603974</v>
          </cell>
          <cell r="CT27" t="str">
            <v>x</v>
          </cell>
          <cell r="CU27">
            <v>603974</v>
          </cell>
          <cell r="CV27" t="str">
            <v>x</v>
          </cell>
          <cell r="CW27">
            <v>603974</v>
          </cell>
          <cell r="CX27" t="str">
            <v>x</v>
          </cell>
          <cell r="CY27">
            <v>603974</v>
          </cell>
          <cell r="CZ27" t="str">
            <v>x</v>
          </cell>
          <cell r="DA27">
            <v>603974</v>
          </cell>
          <cell r="DB27" t="str">
            <v>x</v>
          </cell>
          <cell r="DC27">
            <v>603974</v>
          </cell>
          <cell r="DD27" t="str">
            <v>x</v>
          </cell>
          <cell r="DE27">
            <v>603974</v>
          </cell>
          <cell r="DF27" t="str">
            <v>x</v>
          </cell>
          <cell r="DG27">
            <v>603974</v>
          </cell>
          <cell r="DH27" t="str">
            <v>x</v>
          </cell>
          <cell r="DI27">
            <v>389043</v>
          </cell>
          <cell r="DJ27">
            <v>0</v>
          </cell>
          <cell r="DK27">
            <v>0</v>
          </cell>
          <cell r="DL27" t="str">
            <v>x</v>
          </cell>
          <cell r="DM27">
            <v>603974</v>
          </cell>
          <cell r="DN27" t="str">
            <v>x</v>
          </cell>
          <cell r="DO27">
            <v>603974</v>
          </cell>
          <cell r="DP27" t="str">
            <v>x</v>
          </cell>
          <cell r="DQ27">
            <v>603974</v>
          </cell>
          <cell r="DR27" t="str">
            <v>x</v>
          </cell>
          <cell r="DS27">
            <v>603974</v>
          </cell>
          <cell r="DT27" t="str">
            <v>x</v>
          </cell>
          <cell r="DU27">
            <v>389043</v>
          </cell>
          <cell r="DV27">
            <v>0</v>
          </cell>
          <cell r="DW27">
            <v>0</v>
          </cell>
          <cell r="DX27" t="str">
            <v>x</v>
          </cell>
          <cell r="DY27">
            <v>603974</v>
          </cell>
          <cell r="DZ27" t="str">
            <v>x</v>
          </cell>
          <cell r="EA27">
            <v>603974</v>
          </cell>
          <cell r="EB27" t="str">
            <v>x</v>
          </cell>
          <cell r="EC27">
            <v>603974</v>
          </cell>
          <cell r="ED27" t="str">
            <v>x</v>
          </cell>
          <cell r="EE27">
            <v>603974</v>
          </cell>
          <cell r="EF27" t="str">
            <v>x</v>
          </cell>
          <cell r="EG27">
            <v>389043</v>
          </cell>
          <cell r="EH27">
            <v>0</v>
          </cell>
          <cell r="EI27">
            <v>0</v>
          </cell>
          <cell r="EJ27" t="str">
            <v>x</v>
          </cell>
          <cell r="EK27">
            <v>389043</v>
          </cell>
          <cell r="EL27">
            <v>0</v>
          </cell>
          <cell r="EM27">
            <v>0</v>
          </cell>
          <cell r="EN27" t="str">
            <v>x</v>
          </cell>
          <cell r="EO27">
            <v>603974</v>
          </cell>
          <cell r="EP27" t="str">
            <v>x</v>
          </cell>
          <cell r="EQ27">
            <v>389043</v>
          </cell>
          <cell r="ER27">
            <v>0</v>
          </cell>
          <cell r="ES27">
            <v>0</v>
          </cell>
          <cell r="ET27" t="str">
            <v>x</v>
          </cell>
          <cell r="EU27">
            <v>603974</v>
          </cell>
          <cell r="EV27" t="str">
            <v>x</v>
          </cell>
          <cell r="EW27">
            <v>603974</v>
          </cell>
          <cell r="EX27" t="str">
            <v>x</v>
          </cell>
          <cell r="EY27">
            <v>603974</v>
          </cell>
          <cell r="EZ27" t="str">
            <v>x</v>
          </cell>
          <cell r="FA27">
            <v>389043</v>
          </cell>
          <cell r="FB27">
            <v>0</v>
          </cell>
          <cell r="FC27">
            <v>0</v>
          </cell>
          <cell r="FD27" t="str">
            <v>x</v>
          </cell>
          <cell r="FE27">
            <v>389043</v>
          </cell>
          <cell r="FF27">
            <v>0</v>
          </cell>
          <cell r="FG27">
            <v>0</v>
          </cell>
          <cell r="FH27" t="str">
            <v>x</v>
          </cell>
          <cell r="FI27">
            <v>603974</v>
          </cell>
          <cell r="FJ27" t="str">
            <v>x</v>
          </cell>
          <cell r="FK27">
            <v>389043</v>
          </cell>
          <cell r="FL27">
            <v>0</v>
          </cell>
          <cell r="FM27">
            <v>0</v>
          </cell>
          <cell r="FN27" t="str">
            <v>x</v>
          </cell>
          <cell r="FO27">
            <v>389043</v>
          </cell>
          <cell r="FP27">
            <v>0</v>
          </cell>
          <cell r="FQ27">
            <v>0</v>
          </cell>
          <cell r="FR27" t="str">
            <v>x</v>
          </cell>
          <cell r="FS27">
            <v>603974</v>
          </cell>
          <cell r="FT27" t="str">
            <v>x</v>
          </cell>
          <cell r="FU27">
            <v>389043</v>
          </cell>
          <cell r="FV27">
            <v>0</v>
          </cell>
          <cell r="FW27">
            <v>0</v>
          </cell>
          <cell r="FX27" t="str">
            <v>x</v>
          </cell>
          <cell r="FY27">
            <v>603974</v>
          </cell>
          <cell r="FZ27" t="str">
            <v>x</v>
          </cell>
          <cell r="GA27">
            <v>603974</v>
          </cell>
          <cell r="GB27" t="str">
            <v>x</v>
          </cell>
          <cell r="GC27">
            <v>603974</v>
          </cell>
          <cell r="GD27" t="str">
            <v>x</v>
          </cell>
          <cell r="GE27">
            <v>389043</v>
          </cell>
          <cell r="GF27">
            <v>0</v>
          </cell>
          <cell r="GG27">
            <v>0</v>
          </cell>
          <cell r="GH27" t="str">
            <v>x</v>
          </cell>
          <cell r="GI27">
            <v>603974</v>
          </cell>
          <cell r="GJ27" t="str">
            <v>x</v>
          </cell>
          <cell r="GK27">
            <v>389043</v>
          </cell>
          <cell r="GL27" t="str">
            <v>x</v>
          </cell>
          <cell r="GM27">
            <v>389043</v>
          </cell>
          <cell r="GN27" t="str">
            <v>x</v>
          </cell>
          <cell r="GO27">
            <v>389043</v>
          </cell>
          <cell r="GP27" t="str">
            <v>x</v>
          </cell>
          <cell r="GQ27">
            <v>389043</v>
          </cell>
          <cell r="GR27" t="str">
            <v>x</v>
          </cell>
          <cell r="GS27">
            <v>603974</v>
          </cell>
          <cell r="GT27" t="str">
            <v>x</v>
          </cell>
          <cell r="GU27">
            <v>603974</v>
          </cell>
          <cell r="GV27">
            <v>0</v>
          </cell>
          <cell r="GW27">
            <v>41306830</v>
          </cell>
          <cell r="GX27" t="str">
            <v/>
          </cell>
          <cell r="GY27">
            <v>41306830</v>
          </cell>
        </row>
        <row r="28">
          <cell r="D28" t="str">
            <v>04-25-010</v>
          </cell>
          <cell r="E28" t="str">
            <v>VIGA DE AMARRE SUPERIOR EN CONCRETO DE 21 MPa SOBRE MAMPOSTERIA, DE SECCION 0.10X0.10 M. INCLUYE FORMALETA, ACERO, EQUIPO Y TODO LO NECESARIO PARA SU CORRECTA COLOCACION Y FUNCIONAMIENTO.</v>
          </cell>
          <cell r="F28" t="str">
            <v>M</v>
          </cell>
          <cell r="G28">
            <v>26883</v>
          </cell>
          <cell r="H28">
            <v>5.2200000000000006</v>
          </cell>
          <cell r="I28">
            <v>140329</v>
          </cell>
          <cell r="J28"/>
          <cell r="K28">
            <v>0</v>
          </cell>
          <cell r="L28">
            <v>6.2</v>
          </cell>
          <cell r="M28">
            <v>166675</v>
          </cell>
          <cell r="N28">
            <v>5.2200000000000006</v>
          </cell>
          <cell r="O28">
            <v>140329</v>
          </cell>
          <cell r="P28">
            <v>0</v>
          </cell>
          <cell r="Q28">
            <v>0</v>
          </cell>
          <cell r="R28">
            <v>6.2</v>
          </cell>
          <cell r="S28">
            <v>166675</v>
          </cell>
          <cell r="T28">
            <v>6.2</v>
          </cell>
          <cell r="U28">
            <v>166675</v>
          </cell>
          <cell r="V28">
            <v>5.2200000000000006</v>
          </cell>
          <cell r="W28">
            <v>140329</v>
          </cell>
          <cell r="X28">
            <v>0</v>
          </cell>
          <cell r="Y28">
            <v>0</v>
          </cell>
          <cell r="Z28">
            <v>6.2</v>
          </cell>
          <cell r="AA28">
            <v>166675</v>
          </cell>
          <cell r="AB28">
            <v>6.2</v>
          </cell>
          <cell r="AC28">
            <v>166675</v>
          </cell>
          <cell r="AD28">
            <v>6.2</v>
          </cell>
          <cell r="AE28">
            <v>166675</v>
          </cell>
          <cell r="AF28">
            <v>5.2200000000000006</v>
          </cell>
          <cell r="AG28">
            <v>140329</v>
          </cell>
          <cell r="AH28">
            <v>0</v>
          </cell>
          <cell r="AI28">
            <v>0</v>
          </cell>
          <cell r="AJ28">
            <v>5.2200000000000006</v>
          </cell>
          <cell r="AK28">
            <v>140329</v>
          </cell>
          <cell r="AL28">
            <v>0</v>
          </cell>
          <cell r="AM28">
            <v>0</v>
          </cell>
          <cell r="AN28">
            <v>6.2</v>
          </cell>
          <cell r="AO28">
            <v>166675</v>
          </cell>
          <cell r="AP28">
            <v>6.2</v>
          </cell>
          <cell r="AQ28">
            <v>166675</v>
          </cell>
          <cell r="AR28">
            <v>6.2</v>
          </cell>
          <cell r="AS28">
            <v>166675</v>
          </cell>
          <cell r="AT28">
            <v>6.2</v>
          </cell>
          <cell r="AU28">
            <v>166675</v>
          </cell>
          <cell r="AV28">
            <v>5.2200000000000006</v>
          </cell>
          <cell r="AW28">
            <v>140329</v>
          </cell>
          <cell r="AX28">
            <v>5.2200000000000006</v>
          </cell>
          <cell r="AY28">
            <v>140329</v>
          </cell>
          <cell r="AZ28">
            <v>5.2200000000000006</v>
          </cell>
          <cell r="BA28">
            <v>140329</v>
          </cell>
          <cell r="BB28">
            <v>0</v>
          </cell>
          <cell r="BC28">
            <v>0</v>
          </cell>
          <cell r="BD28">
            <v>6.2</v>
          </cell>
          <cell r="BE28">
            <v>166675</v>
          </cell>
          <cell r="BF28">
            <v>6.2</v>
          </cell>
          <cell r="BG28">
            <v>166675</v>
          </cell>
          <cell r="BH28">
            <v>5.2200000000000006</v>
          </cell>
          <cell r="BI28">
            <v>140329</v>
          </cell>
          <cell r="BJ28">
            <v>6.2</v>
          </cell>
          <cell r="BK28">
            <v>166675</v>
          </cell>
          <cell r="BL28">
            <v>5.2200000000000006</v>
          </cell>
          <cell r="BM28">
            <v>140329</v>
          </cell>
          <cell r="BN28">
            <v>6.2</v>
          </cell>
          <cell r="BO28">
            <v>166675</v>
          </cell>
          <cell r="BP28">
            <v>6.2</v>
          </cell>
          <cell r="BQ28">
            <v>166675</v>
          </cell>
          <cell r="BR28">
            <v>6.2</v>
          </cell>
          <cell r="BS28">
            <v>166675</v>
          </cell>
          <cell r="BT28">
            <v>6.2</v>
          </cell>
          <cell r="BU28">
            <v>166675</v>
          </cell>
          <cell r="BV28">
            <v>6.2</v>
          </cell>
          <cell r="BW28">
            <v>166675</v>
          </cell>
          <cell r="BX28">
            <v>6.2</v>
          </cell>
          <cell r="BY28">
            <v>166675</v>
          </cell>
          <cell r="BZ28">
            <v>5.2200000000000006</v>
          </cell>
          <cell r="CA28">
            <v>140329</v>
          </cell>
          <cell r="CB28">
            <v>6.2</v>
          </cell>
          <cell r="CC28">
            <v>166675</v>
          </cell>
          <cell r="CD28">
            <v>6.2</v>
          </cell>
          <cell r="CE28">
            <v>166675</v>
          </cell>
          <cell r="CF28">
            <v>5.2200000000000006</v>
          </cell>
          <cell r="CG28">
            <v>140329</v>
          </cell>
          <cell r="CH28">
            <v>5.2200000000000006</v>
          </cell>
          <cell r="CI28">
            <v>140329</v>
          </cell>
          <cell r="CJ28">
            <v>0</v>
          </cell>
          <cell r="CK28">
            <v>0</v>
          </cell>
          <cell r="CL28">
            <v>6.2</v>
          </cell>
          <cell r="CM28">
            <v>166675</v>
          </cell>
          <cell r="CN28">
            <v>6.2</v>
          </cell>
          <cell r="CO28">
            <v>166675</v>
          </cell>
          <cell r="CP28">
            <v>6.2</v>
          </cell>
          <cell r="CQ28">
            <v>166675</v>
          </cell>
          <cell r="CR28">
            <v>6.2</v>
          </cell>
          <cell r="CS28">
            <v>166675</v>
          </cell>
          <cell r="CT28">
            <v>6.2</v>
          </cell>
          <cell r="CU28">
            <v>166675</v>
          </cell>
          <cell r="CV28">
            <v>6.2</v>
          </cell>
          <cell r="CW28">
            <v>166675</v>
          </cell>
          <cell r="CX28">
            <v>6.2</v>
          </cell>
          <cell r="CY28">
            <v>166675</v>
          </cell>
          <cell r="CZ28">
            <v>6.2</v>
          </cell>
          <cell r="DA28">
            <v>166675</v>
          </cell>
          <cell r="DB28">
            <v>6.2</v>
          </cell>
          <cell r="DC28">
            <v>166675</v>
          </cell>
          <cell r="DD28">
            <v>6.2</v>
          </cell>
          <cell r="DE28">
            <v>166675</v>
          </cell>
          <cell r="DF28">
            <v>6.2</v>
          </cell>
          <cell r="DG28">
            <v>166675</v>
          </cell>
          <cell r="DH28">
            <v>5.2200000000000006</v>
          </cell>
          <cell r="DI28">
            <v>140329</v>
          </cell>
          <cell r="DJ28">
            <v>0</v>
          </cell>
          <cell r="DK28">
            <v>0</v>
          </cell>
          <cell r="DL28">
            <v>6.2</v>
          </cell>
          <cell r="DM28">
            <v>166675</v>
          </cell>
          <cell r="DN28">
            <v>6.2</v>
          </cell>
          <cell r="DO28">
            <v>166675</v>
          </cell>
          <cell r="DP28">
            <v>6.2</v>
          </cell>
          <cell r="DQ28">
            <v>166675</v>
          </cell>
          <cell r="DR28">
            <v>6.2</v>
          </cell>
          <cell r="DS28">
            <v>166675</v>
          </cell>
          <cell r="DT28">
            <v>5.2200000000000006</v>
          </cell>
          <cell r="DU28">
            <v>140329</v>
          </cell>
          <cell r="DV28">
            <v>0</v>
          </cell>
          <cell r="DW28">
            <v>0</v>
          </cell>
          <cell r="DX28">
            <v>6.2</v>
          </cell>
          <cell r="DY28">
            <v>166675</v>
          </cell>
          <cell r="DZ28">
            <v>6.2</v>
          </cell>
          <cell r="EA28">
            <v>166675</v>
          </cell>
          <cell r="EB28">
            <v>6.2</v>
          </cell>
          <cell r="EC28">
            <v>166675</v>
          </cell>
          <cell r="ED28">
            <v>6.2</v>
          </cell>
          <cell r="EE28">
            <v>166675</v>
          </cell>
          <cell r="EF28">
            <v>5.2200000000000006</v>
          </cell>
          <cell r="EG28">
            <v>140329</v>
          </cell>
          <cell r="EH28">
            <v>0</v>
          </cell>
          <cell r="EI28">
            <v>0</v>
          </cell>
          <cell r="EJ28">
            <v>5.2200000000000006</v>
          </cell>
          <cell r="EK28">
            <v>140329</v>
          </cell>
          <cell r="EL28">
            <v>0</v>
          </cell>
          <cell r="EM28">
            <v>0</v>
          </cell>
          <cell r="EN28">
            <v>6.2</v>
          </cell>
          <cell r="EO28">
            <v>166675</v>
          </cell>
          <cell r="EP28">
            <v>5.2200000000000006</v>
          </cell>
          <cell r="EQ28">
            <v>140329</v>
          </cell>
          <cell r="ER28">
            <v>0</v>
          </cell>
          <cell r="ES28">
            <v>0</v>
          </cell>
          <cell r="ET28">
            <v>6.2</v>
          </cell>
          <cell r="EU28">
            <v>166675</v>
          </cell>
          <cell r="EV28">
            <v>6.2</v>
          </cell>
          <cell r="EW28">
            <v>166675</v>
          </cell>
          <cell r="EX28">
            <v>6.2</v>
          </cell>
          <cell r="EY28">
            <v>166675</v>
          </cell>
          <cell r="EZ28">
            <v>5.2200000000000006</v>
          </cell>
          <cell r="FA28">
            <v>140329</v>
          </cell>
          <cell r="FB28">
            <v>0</v>
          </cell>
          <cell r="FC28">
            <v>0</v>
          </cell>
          <cell r="FD28">
            <v>5.2200000000000006</v>
          </cell>
          <cell r="FE28">
            <v>140329</v>
          </cell>
          <cell r="FF28">
            <v>0</v>
          </cell>
          <cell r="FG28">
            <v>0</v>
          </cell>
          <cell r="FH28">
            <v>6.2</v>
          </cell>
          <cell r="FI28">
            <v>166675</v>
          </cell>
          <cell r="FJ28">
            <v>5.2200000000000006</v>
          </cell>
          <cell r="FK28">
            <v>140329</v>
          </cell>
          <cell r="FL28">
            <v>0</v>
          </cell>
          <cell r="FM28">
            <v>0</v>
          </cell>
          <cell r="FN28">
            <v>5.2200000000000006</v>
          </cell>
          <cell r="FO28">
            <v>140329</v>
          </cell>
          <cell r="FP28">
            <v>0</v>
          </cell>
          <cell r="FQ28">
            <v>0</v>
          </cell>
          <cell r="FR28">
            <v>6.2</v>
          </cell>
          <cell r="FS28">
            <v>166675</v>
          </cell>
          <cell r="FT28">
            <v>5.2200000000000006</v>
          </cell>
          <cell r="FU28">
            <v>140329</v>
          </cell>
          <cell r="FV28">
            <v>0</v>
          </cell>
          <cell r="FW28">
            <v>0</v>
          </cell>
          <cell r="FX28">
            <v>6.2</v>
          </cell>
          <cell r="FY28">
            <v>166675</v>
          </cell>
          <cell r="FZ28">
            <v>6.2</v>
          </cell>
          <cell r="GA28">
            <v>166675</v>
          </cell>
          <cell r="GB28">
            <v>6.2</v>
          </cell>
          <cell r="GC28">
            <v>166675</v>
          </cell>
          <cell r="GD28">
            <v>5.2200000000000006</v>
          </cell>
          <cell r="GE28">
            <v>140329</v>
          </cell>
          <cell r="GF28">
            <v>0</v>
          </cell>
          <cell r="GG28">
            <v>0</v>
          </cell>
          <cell r="GH28">
            <v>6.2</v>
          </cell>
          <cell r="GI28">
            <v>166675</v>
          </cell>
          <cell r="GJ28">
            <v>5.2200000000000006</v>
          </cell>
          <cell r="GK28">
            <v>140329</v>
          </cell>
          <cell r="GL28">
            <v>5.2200000000000006</v>
          </cell>
          <cell r="GM28">
            <v>140329</v>
          </cell>
          <cell r="GN28">
            <v>5.2200000000000006</v>
          </cell>
          <cell r="GO28">
            <v>140329</v>
          </cell>
          <cell r="GP28">
            <v>5.2200000000000006</v>
          </cell>
          <cell r="GQ28">
            <v>140329</v>
          </cell>
          <cell r="GR28">
            <v>6.2</v>
          </cell>
          <cell r="GS28">
            <v>166675</v>
          </cell>
          <cell r="GT28">
            <v>6.2</v>
          </cell>
          <cell r="GU28">
            <v>166675</v>
          </cell>
          <cell r="GV28">
            <v>457.14</v>
          </cell>
          <cell r="GW28">
            <v>12289295</v>
          </cell>
          <cell r="GX28" t="str">
            <v/>
          </cell>
          <cell r="GY28">
            <v>12289295</v>
          </cell>
        </row>
        <row r="29">
          <cell r="D29" t="str">
            <v>04-25-011</v>
          </cell>
          <cell r="E29" t="str">
            <v>VIGA DE AMARRE SUPERIOR EN CONCRETO DE 21 MPa SOBRE MAMPOSTERIA, DE SECCION 0.10X0.20 M. INCLUYE FORMALETA, ACERO, EQUIPO Y TODO LO NECESARIO PARA SU CORRECTA COLOCACION Y FUNCIONAMIENTO.</v>
          </cell>
          <cell r="F29" t="str">
            <v>M</v>
          </cell>
          <cell r="G29">
            <v>34164</v>
          </cell>
          <cell r="H29">
            <v>7.28</v>
          </cell>
          <cell r="I29">
            <v>248714</v>
          </cell>
          <cell r="J29"/>
          <cell r="K29">
            <v>0</v>
          </cell>
          <cell r="L29">
            <v>12.8</v>
          </cell>
          <cell r="M29">
            <v>437299</v>
          </cell>
          <cell r="N29">
            <v>7.28</v>
          </cell>
          <cell r="O29">
            <v>248714</v>
          </cell>
          <cell r="P29">
            <v>0</v>
          </cell>
          <cell r="Q29">
            <v>0</v>
          </cell>
          <cell r="R29">
            <v>12.8</v>
          </cell>
          <cell r="S29">
            <v>437299</v>
          </cell>
          <cell r="T29">
            <v>12.8</v>
          </cell>
          <cell r="U29">
            <v>437299</v>
          </cell>
          <cell r="V29">
            <v>7.28</v>
          </cell>
          <cell r="W29">
            <v>248714</v>
          </cell>
          <cell r="X29">
            <v>0</v>
          </cell>
          <cell r="Y29">
            <v>0</v>
          </cell>
          <cell r="Z29">
            <v>12.8</v>
          </cell>
          <cell r="AA29">
            <v>437299</v>
          </cell>
          <cell r="AB29">
            <v>12.8</v>
          </cell>
          <cell r="AC29">
            <v>437299</v>
          </cell>
          <cell r="AD29">
            <v>12.8</v>
          </cell>
          <cell r="AE29">
            <v>437299</v>
          </cell>
          <cell r="AF29">
            <v>7.28</v>
          </cell>
          <cell r="AG29">
            <v>248714</v>
          </cell>
          <cell r="AH29">
            <v>0</v>
          </cell>
          <cell r="AI29">
            <v>0</v>
          </cell>
          <cell r="AJ29">
            <v>7.28</v>
          </cell>
          <cell r="AK29">
            <v>248714</v>
          </cell>
          <cell r="AL29">
            <v>0</v>
          </cell>
          <cell r="AM29">
            <v>0</v>
          </cell>
          <cell r="AN29">
            <v>12.8</v>
          </cell>
          <cell r="AO29">
            <v>437299</v>
          </cell>
          <cell r="AP29">
            <v>12.8</v>
          </cell>
          <cell r="AQ29">
            <v>437299</v>
          </cell>
          <cell r="AR29">
            <v>12.8</v>
          </cell>
          <cell r="AS29">
            <v>437299</v>
          </cell>
          <cell r="AT29">
            <v>12.8</v>
          </cell>
          <cell r="AU29">
            <v>437299</v>
          </cell>
          <cell r="AV29">
            <v>7.28</v>
          </cell>
          <cell r="AW29">
            <v>248714</v>
          </cell>
          <cell r="AX29">
            <v>7.28</v>
          </cell>
          <cell r="AY29">
            <v>248714</v>
          </cell>
          <cell r="AZ29">
            <v>7.28</v>
          </cell>
          <cell r="BA29">
            <v>248714</v>
          </cell>
          <cell r="BB29">
            <v>0</v>
          </cell>
          <cell r="BC29">
            <v>0</v>
          </cell>
          <cell r="BD29">
            <v>12.8</v>
          </cell>
          <cell r="BE29">
            <v>437299</v>
          </cell>
          <cell r="BF29">
            <v>12.8</v>
          </cell>
          <cell r="BG29">
            <v>437299</v>
          </cell>
          <cell r="BH29">
            <v>7.28</v>
          </cell>
          <cell r="BI29">
            <v>248714</v>
          </cell>
          <cell r="BJ29">
            <v>12.8</v>
          </cell>
          <cell r="BK29">
            <v>437299</v>
          </cell>
          <cell r="BL29">
            <v>7.28</v>
          </cell>
          <cell r="BM29">
            <v>248714</v>
          </cell>
          <cell r="BN29">
            <v>12.8</v>
          </cell>
          <cell r="BO29">
            <v>437299</v>
          </cell>
          <cell r="BP29">
            <v>12.8</v>
          </cell>
          <cell r="BQ29">
            <v>437299</v>
          </cell>
          <cell r="BR29">
            <v>12.8</v>
          </cell>
          <cell r="BS29">
            <v>437299</v>
          </cell>
          <cell r="BT29">
            <v>12.8</v>
          </cell>
          <cell r="BU29">
            <v>437299</v>
          </cell>
          <cell r="BV29">
            <v>12.8</v>
          </cell>
          <cell r="BW29">
            <v>437299</v>
          </cell>
          <cell r="BX29">
            <v>12.8</v>
          </cell>
          <cell r="BY29">
            <v>437299</v>
          </cell>
          <cell r="BZ29">
            <v>7.28</v>
          </cell>
          <cell r="CA29">
            <v>248714</v>
          </cell>
          <cell r="CB29">
            <v>12.8</v>
          </cell>
          <cell r="CC29">
            <v>437299</v>
          </cell>
          <cell r="CD29">
            <v>12.8</v>
          </cell>
          <cell r="CE29">
            <v>437299</v>
          </cell>
          <cell r="CF29">
            <v>7.28</v>
          </cell>
          <cell r="CG29">
            <v>248714</v>
          </cell>
          <cell r="CH29">
            <v>7.28</v>
          </cell>
          <cell r="CI29">
            <v>248714</v>
          </cell>
          <cell r="CJ29">
            <v>0</v>
          </cell>
          <cell r="CK29">
            <v>0</v>
          </cell>
          <cell r="CL29">
            <v>12.8</v>
          </cell>
          <cell r="CM29">
            <v>437299</v>
          </cell>
          <cell r="CN29">
            <v>12.8</v>
          </cell>
          <cell r="CO29">
            <v>437299</v>
          </cell>
          <cell r="CP29">
            <v>12.8</v>
          </cell>
          <cell r="CQ29">
            <v>437299</v>
          </cell>
          <cell r="CR29">
            <v>12.8</v>
          </cell>
          <cell r="CS29">
            <v>437299</v>
          </cell>
          <cell r="CT29">
            <v>12.8</v>
          </cell>
          <cell r="CU29">
            <v>437299</v>
          </cell>
          <cell r="CV29">
            <v>12.8</v>
          </cell>
          <cell r="CW29">
            <v>437299</v>
          </cell>
          <cell r="CX29">
            <v>12.8</v>
          </cell>
          <cell r="CY29">
            <v>437299</v>
          </cell>
          <cell r="CZ29">
            <v>12.8</v>
          </cell>
          <cell r="DA29">
            <v>437299</v>
          </cell>
          <cell r="DB29">
            <v>12.8</v>
          </cell>
          <cell r="DC29">
            <v>437299</v>
          </cell>
          <cell r="DD29">
            <v>12.8</v>
          </cell>
          <cell r="DE29">
            <v>437299</v>
          </cell>
          <cell r="DF29">
            <v>12.8</v>
          </cell>
          <cell r="DG29">
            <v>437299</v>
          </cell>
          <cell r="DH29">
            <v>7.28</v>
          </cell>
          <cell r="DI29">
            <v>248714</v>
          </cell>
          <cell r="DJ29">
            <v>0</v>
          </cell>
          <cell r="DK29">
            <v>0</v>
          </cell>
          <cell r="DL29">
            <v>12.8</v>
          </cell>
          <cell r="DM29">
            <v>437299</v>
          </cell>
          <cell r="DN29">
            <v>12.8</v>
          </cell>
          <cell r="DO29">
            <v>437299</v>
          </cell>
          <cell r="DP29">
            <v>12.8</v>
          </cell>
          <cell r="DQ29">
            <v>437299</v>
          </cell>
          <cell r="DR29">
            <v>12.8</v>
          </cell>
          <cell r="DS29">
            <v>437299</v>
          </cell>
          <cell r="DT29">
            <v>7.28</v>
          </cell>
          <cell r="DU29">
            <v>248714</v>
          </cell>
          <cell r="DV29">
            <v>0</v>
          </cell>
          <cell r="DW29">
            <v>0</v>
          </cell>
          <cell r="DX29">
            <v>12.8</v>
          </cell>
          <cell r="DY29">
            <v>437299</v>
          </cell>
          <cell r="DZ29">
            <v>12.8</v>
          </cell>
          <cell r="EA29">
            <v>437299</v>
          </cell>
          <cell r="EB29">
            <v>12.8</v>
          </cell>
          <cell r="EC29">
            <v>437299</v>
          </cell>
          <cell r="ED29">
            <v>12.8</v>
          </cell>
          <cell r="EE29">
            <v>437299</v>
          </cell>
          <cell r="EF29">
            <v>7.28</v>
          </cell>
          <cell r="EG29">
            <v>248714</v>
          </cell>
          <cell r="EH29">
            <v>0</v>
          </cell>
          <cell r="EI29">
            <v>0</v>
          </cell>
          <cell r="EJ29">
            <v>7.28</v>
          </cell>
          <cell r="EK29">
            <v>248714</v>
          </cell>
          <cell r="EL29">
            <v>0</v>
          </cell>
          <cell r="EM29">
            <v>0</v>
          </cell>
          <cell r="EN29">
            <v>12.8</v>
          </cell>
          <cell r="EO29">
            <v>437299</v>
          </cell>
          <cell r="EP29">
            <v>7.28</v>
          </cell>
          <cell r="EQ29">
            <v>248714</v>
          </cell>
          <cell r="ER29">
            <v>0</v>
          </cell>
          <cell r="ES29">
            <v>0</v>
          </cell>
          <cell r="ET29">
            <v>12.8</v>
          </cell>
          <cell r="EU29">
            <v>437299</v>
          </cell>
          <cell r="EV29">
            <v>12.8</v>
          </cell>
          <cell r="EW29">
            <v>437299</v>
          </cell>
          <cell r="EX29">
            <v>12.8</v>
          </cell>
          <cell r="EY29">
            <v>437299</v>
          </cell>
          <cell r="EZ29">
            <v>7.28</v>
          </cell>
          <cell r="FA29">
            <v>248714</v>
          </cell>
          <cell r="FB29">
            <v>0</v>
          </cell>
          <cell r="FC29">
            <v>0</v>
          </cell>
          <cell r="FD29">
            <v>7.28</v>
          </cell>
          <cell r="FE29">
            <v>248714</v>
          </cell>
          <cell r="FF29">
            <v>0</v>
          </cell>
          <cell r="FG29">
            <v>0</v>
          </cell>
          <cell r="FH29">
            <v>12.8</v>
          </cell>
          <cell r="FI29">
            <v>437299</v>
          </cell>
          <cell r="FJ29">
            <v>7.28</v>
          </cell>
          <cell r="FK29">
            <v>248714</v>
          </cell>
          <cell r="FL29">
            <v>0</v>
          </cell>
          <cell r="FM29">
            <v>0</v>
          </cell>
          <cell r="FN29">
            <v>7.28</v>
          </cell>
          <cell r="FO29">
            <v>248714</v>
          </cell>
          <cell r="FP29">
            <v>0</v>
          </cell>
          <cell r="FQ29">
            <v>0</v>
          </cell>
          <cell r="FR29">
            <v>12.8</v>
          </cell>
          <cell r="FS29">
            <v>437299</v>
          </cell>
          <cell r="FT29">
            <v>7.28</v>
          </cell>
          <cell r="FU29">
            <v>248714</v>
          </cell>
          <cell r="FV29">
            <v>0</v>
          </cell>
          <cell r="FW29">
            <v>0</v>
          </cell>
          <cell r="FX29">
            <v>12.8</v>
          </cell>
          <cell r="FY29">
            <v>437299</v>
          </cell>
          <cell r="FZ29">
            <v>12.8</v>
          </cell>
          <cell r="GA29">
            <v>437299</v>
          </cell>
          <cell r="GB29">
            <v>12.8</v>
          </cell>
          <cell r="GC29">
            <v>437299</v>
          </cell>
          <cell r="GD29">
            <v>7.28</v>
          </cell>
          <cell r="GE29">
            <v>248714</v>
          </cell>
          <cell r="GF29">
            <v>0</v>
          </cell>
          <cell r="GG29">
            <v>0</v>
          </cell>
          <cell r="GH29">
            <v>12.8</v>
          </cell>
          <cell r="GI29">
            <v>437299</v>
          </cell>
          <cell r="GJ29">
            <v>7.28</v>
          </cell>
          <cell r="GK29">
            <v>248714</v>
          </cell>
          <cell r="GL29">
            <v>7.28</v>
          </cell>
          <cell r="GM29">
            <v>248714</v>
          </cell>
          <cell r="GN29">
            <v>7.28</v>
          </cell>
          <cell r="GO29">
            <v>248714</v>
          </cell>
          <cell r="GP29">
            <v>7.28</v>
          </cell>
          <cell r="GQ29">
            <v>248714</v>
          </cell>
          <cell r="GR29">
            <v>12.8</v>
          </cell>
          <cell r="GS29">
            <v>437299</v>
          </cell>
          <cell r="GT29">
            <v>12.8</v>
          </cell>
          <cell r="GU29">
            <v>437299</v>
          </cell>
          <cell r="GV29">
            <v>849.36000000000013</v>
          </cell>
          <cell r="GW29">
            <v>29017535</v>
          </cell>
          <cell r="GX29" t="str">
            <v/>
          </cell>
          <cell r="GY29">
            <v>29017535</v>
          </cell>
        </row>
        <row r="30">
          <cell r="D30" t="str">
            <v>04-50</v>
          </cell>
          <cell r="E30" t="str">
            <v>COLUMNAS</v>
          </cell>
          <cell r="F30"/>
          <cell r="G30">
            <v>0</v>
          </cell>
          <cell r="H30" t="str">
            <v>x</v>
          </cell>
          <cell r="I30">
            <v>366890</v>
          </cell>
          <cell r="J30"/>
          <cell r="K30">
            <v>0</v>
          </cell>
          <cell r="L30" t="str">
            <v/>
          </cell>
          <cell r="M30">
            <v>0</v>
          </cell>
          <cell r="N30" t="str">
            <v>x</v>
          </cell>
          <cell r="O30">
            <v>366890</v>
          </cell>
          <cell r="P30">
            <v>0</v>
          </cell>
          <cell r="Q30">
            <v>0</v>
          </cell>
          <cell r="R30" t="str">
            <v/>
          </cell>
          <cell r="S30">
            <v>0</v>
          </cell>
          <cell r="T30" t="str">
            <v/>
          </cell>
          <cell r="U30">
            <v>0</v>
          </cell>
          <cell r="V30" t="str">
            <v>x</v>
          </cell>
          <cell r="W30">
            <v>366890</v>
          </cell>
          <cell r="X30">
            <v>0</v>
          </cell>
          <cell r="Y30">
            <v>0</v>
          </cell>
          <cell r="Z30" t="str">
            <v/>
          </cell>
          <cell r="AA30">
            <v>0</v>
          </cell>
          <cell r="AB30" t="str">
            <v/>
          </cell>
          <cell r="AC30">
            <v>0</v>
          </cell>
          <cell r="AD30" t="str">
            <v/>
          </cell>
          <cell r="AE30">
            <v>0</v>
          </cell>
          <cell r="AF30" t="str">
            <v>x</v>
          </cell>
          <cell r="AG30">
            <v>366890</v>
          </cell>
          <cell r="AH30">
            <v>0</v>
          </cell>
          <cell r="AI30">
            <v>0</v>
          </cell>
          <cell r="AJ30" t="str">
            <v>x</v>
          </cell>
          <cell r="AK30">
            <v>366890</v>
          </cell>
          <cell r="AL30">
            <v>0</v>
          </cell>
          <cell r="AM30">
            <v>0</v>
          </cell>
          <cell r="AN30" t="str">
            <v/>
          </cell>
          <cell r="AO30">
            <v>0</v>
          </cell>
          <cell r="AP30" t="str">
            <v/>
          </cell>
          <cell r="AQ30">
            <v>0</v>
          </cell>
          <cell r="AR30" t="str">
            <v/>
          </cell>
          <cell r="AS30">
            <v>0</v>
          </cell>
          <cell r="AT30" t="str">
            <v/>
          </cell>
          <cell r="AU30">
            <v>0</v>
          </cell>
          <cell r="AV30" t="str">
            <v>x</v>
          </cell>
          <cell r="AW30">
            <v>366890</v>
          </cell>
          <cell r="AX30" t="str">
            <v>x</v>
          </cell>
          <cell r="AY30">
            <v>366890</v>
          </cell>
          <cell r="AZ30" t="str">
            <v>x</v>
          </cell>
          <cell r="BA30">
            <v>366890</v>
          </cell>
          <cell r="BB30">
            <v>0</v>
          </cell>
          <cell r="BC30">
            <v>0</v>
          </cell>
          <cell r="BD30" t="str">
            <v/>
          </cell>
          <cell r="BE30">
            <v>0</v>
          </cell>
          <cell r="BF30" t="str">
            <v/>
          </cell>
          <cell r="BG30">
            <v>0</v>
          </cell>
          <cell r="BH30" t="str">
            <v>x</v>
          </cell>
          <cell r="BI30">
            <v>366890</v>
          </cell>
          <cell r="BJ30" t="str">
            <v/>
          </cell>
          <cell r="BK30">
            <v>0</v>
          </cell>
          <cell r="BL30" t="str">
            <v>x</v>
          </cell>
          <cell r="BM30">
            <v>366890</v>
          </cell>
          <cell r="BN30" t="str">
            <v/>
          </cell>
          <cell r="BO30">
            <v>0</v>
          </cell>
          <cell r="BP30" t="str">
            <v/>
          </cell>
          <cell r="BQ30">
            <v>0</v>
          </cell>
          <cell r="BR30" t="str">
            <v/>
          </cell>
          <cell r="BS30">
            <v>0</v>
          </cell>
          <cell r="BT30" t="str">
            <v/>
          </cell>
          <cell r="BU30">
            <v>0</v>
          </cell>
          <cell r="BV30" t="str">
            <v/>
          </cell>
          <cell r="BW30">
            <v>0</v>
          </cell>
          <cell r="BX30" t="str">
            <v/>
          </cell>
          <cell r="BY30">
            <v>0</v>
          </cell>
          <cell r="BZ30" t="str">
            <v>x</v>
          </cell>
          <cell r="CA30">
            <v>366890</v>
          </cell>
          <cell r="CB30" t="str">
            <v/>
          </cell>
          <cell r="CC30">
            <v>0</v>
          </cell>
          <cell r="CD30" t="str">
            <v/>
          </cell>
          <cell r="CE30">
            <v>0</v>
          </cell>
          <cell r="CF30" t="str">
            <v>x</v>
          </cell>
          <cell r="CG30">
            <v>366890</v>
          </cell>
          <cell r="CH30" t="str">
            <v>x</v>
          </cell>
          <cell r="CI30">
            <v>366890</v>
          </cell>
          <cell r="CJ30">
            <v>0</v>
          </cell>
          <cell r="CK30">
            <v>0</v>
          </cell>
          <cell r="CL30" t="str">
            <v/>
          </cell>
          <cell r="CM30">
            <v>0</v>
          </cell>
          <cell r="CN30" t="str">
            <v/>
          </cell>
          <cell r="CO30">
            <v>0</v>
          </cell>
          <cell r="CP30" t="str">
            <v/>
          </cell>
          <cell r="CQ30">
            <v>0</v>
          </cell>
          <cell r="CR30" t="str">
            <v/>
          </cell>
          <cell r="CS30">
            <v>0</v>
          </cell>
          <cell r="CT30" t="str">
            <v/>
          </cell>
          <cell r="CU30">
            <v>0</v>
          </cell>
          <cell r="CV30" t="str">
            <v/>
          </cell>
          <cell r="CW30">
            <v>0</v>
          </cell>
          <cell r="CX30" t="str">
            <v/>
          </cell>
          <cell r="CY30">
            <v>0</v>
          </cell>
          <cell r="CZ30" t="str">
            <v/>
          </cell>
          <cell r="DA30">
            <v>0</v>
          </cell>
          <cell r="DB30" t="str">
            <v/>
          </cell>
          <cell r="DC30">
            <v>0</v>
          </cell>
          <cell r="DD30" t="str">
            <v/>
          </cell>
          <cell r="DE30">
            <v>0</v>
          </cell>
          <cell r="DF30" t="str">
            <v/>
          </cell>
          <cell r="DG30">
            <v>0</v>
          </cell>
          <cell r="DH30" t="str">
            <v>x</v>
          </cell>
          <cell r="DI30">
            <v>366890</v>
          </cell>
          <cell r="DJ30">
            <v>0</v>
          </cell>
          <cell r="DK30">
            <v>0</v>
          </cell>
          <cell r="DL30" t="str">
            <v/>
          </cell>
          <cell r="DM30">
            <v>0</v>
          </cell>
          <cell r="DN30" t="str">
            <v/>
          </cell>
          <cell r="DO30">
            <v>0</v>
          </cell>
          <cell r="DP30" t="str">
            <v/>
          </cell>
          <cell r="DQ30">
            <v>0</v>
          </cell>
          <cell r="DR30" t="str">
            <v/>
          </cell>
          <cell r="DS30">
            <v>0</v>
          </cell>
          <cell r="DT30" t="str">
            <v>x</v>
          </cell>
          <cell r="DU30">
            <v>366890</v>
          </cell>
          <cell r="DV30">
            <v>0</v>
          </cell>
          <cell r="DW30">
            <v>0</v>
          </cell>
          <cell r="DX30" t="str">
            <v/>
          </cell>
          <cell r="DY30">
            <v>0</v>
          </cell>
          <cell r="DZ30" t="str">
            <v/>
          </cell>
          <cell r="EA30">
            <v>0</v>
          </cell>
          <cell r="EB30" t="str">
            <v/>
          </cell>
          <cell r="EC30">
            <v>0</v>
          </cell>
          <cell r="ED30" t="str">
            <v/>
          </cell>
          <cell r="EE30">
            <v>0</v>
          </cell>
          <cell r="EF30" t="str">
            <v>x</v>
          </cell>
          <cell r="EG30">
            <v>366890</v>
          </cell>
          <cell r="EH30">
            <v>0</v>
          </cell>
          <cell r="EI30">
            <v>0</v>
          </cell>
          <cell r="EJ30" t="str">
            <v>x</v>
          </cell>
          <cell r="EK30">
            <v>366890</v>
          </cell>
          <cell r="EL30">
            <v>0</v>
          </cell>
          <cell r="EM30">
            <v>0</v>
          </cell>
          <cell r="EN30" t="str">
            <v/>
          </cell>
          <cell r="EO30">
            <v>0</v>
          </cell>
          <cell r="EP30" t="str">
            <v>x</v>
          </cell>
          <cell r="EQ30">
            <v>366890</v>
          </cell>
          <cell r="ER30">
            <v>0</v>
          </cell>
          <cell r="ES30">
            <v>0</v>
          </cell>
          <cell r="ET30" t="str">
            <v/>
          </cell>
          <cell r="EU30">
            <v>0</v>
          </cell>
          <cell r="EV30" t="str">
            <v/>
          </cell>
          <cell r="EW30">
            <v>0</v>
          </cell>
          <cell r="EX30" t="str">
            <v/>
          </cell>
          <cell r="EY30">
            <v>0</v>
          </cell>
          <cell r="EZ30" t="str">
            <v>x</v>
          </cell>
          <cell r="FA30">
            <v>366890</v>
          </cell>
          <cell r="FB30">
            <v>0</v>
          </cell>
          <cell r="FC30">
            <v>0</v>
          </cell>
          <cell r="FD30" t="str">
            <v>x</v>
          </cell>
          <cell r="FE30">
            <v>366890</v>
          </cell>
          <cell r="FF30">
            <v>0</v>
          </cell>
          <cell r="FG30">
            <v>0</v>
          </cell>
          <cell r="FH30" t="str">
            <v/>
          </cell>
          <cell r="FI30">
            <v>0</v>
          </cell>
          <cell r="FJ30" t="str">
            <v>x</v>
          </cell>
          <cell r="FK30">
            <v>366890</v>
          </cell>
          <cell r="FL30">
            <v>0</v>
          </cell>
          <cell r="FM30">
            <v>0</v>
          </cell>
          <cell r="FN30" t="str">
            <v>x</v>
          </cell>
          <cell r="FO30">
            <v>366890</v>
          </cell>
          <cell r="FP30">
            <v>0</v>
          </cell>
          <cell r="FQ30">
            <v>0</v>
          </cell>
          <cell r="FR30" t="str">
            <v/>
          </cell>
          <cell r="FS30">
            <v>0</v>
          </cell>
          <cell r="FT30" t="str">
            <v>x</v>
          </cell>
          <cell r="FU30">
            <v>366890</v>
          </cell>
          <cell r="FV30">
            <v>0</v>
          </cell>
          <cell r="FW30">
            <v>0</v>
          </cell>
          <cell r="FX30" t="str">
            <v/>
          </cell>
          <cell r="FY30">
            <v>0</v>
          </cell>
          <cell r="FZ30" t="str">
            <v/>
          </cell>
          <cell r="GA30">
            <v>0</v>
          </cell>
          <cell r="GB30" t="str">
            <v/>
          </cell>
          <cell r="GC30">
            <v>0</v>
          </cell>
          <cell r="GD30" t="str">
            <v>x</v>
          </cell>
          <cell r="GE30">
            <v>366890</v>
          </cell>
          <cell r="GF30">
            <v>0</v>
          </cell>
          <cell r="GG30">
            <v>0</v>
          </cell>
          <cell r="GH30" t="str">
            <v/>
          </cell>
          <cell r="GI30">
            <v>0</v>
          </cell>
          <cell r="GJ30" t="str">
            <v>x</v>
          </cell>
          <cell r="GK30">
            <v>366890</v>
          </cell>
          <cell r="GL30" t="str">
            <v>x</v>
          </cell>
          <cell r="GM30">
            <v>366890</v>
          </cell>
          <cell r="GN30" t="str">
            <v>x</v>
          </cell>
          <cell r="GO30">
            <v>366890</v>
          </cell>
          <cell r="GP30" t="str">
            <v>x</v>
          </cell>
          <cell r="GQ30">
            <v>366890</v>
          </cell>
          <cell r="GR30" t="str">
            <v/>
          </cell>
          <cell r="GS30">
            <v>0</v>
          </cell>
          <cell r="GT30" t="str">
            <v/>
          </cell>
          <cell r="GU30">
            <v>0</v>
          </cell>
          <cell r="GV30">
            <v>0</v>
          </cell>
          <cell r="GW30">
            <v>9906030</v>
          </cell>
          <cell r="GX30" t="str">
            <v/>
          </cell>
          <cell r="GY30">
            <v>9906030</v>
          </cell>
        </row>
        <row r="31">
          <cell r="D31" t="str">
            <v>04-50-009</v>
          </cell>
          <cell r="E31" t="str">
            <v>COLUMNAS EN CONCRETO DE 21 MPa PARA CONFINACION, DE SECCION 0.10X0.20 M. INCLUYE FORMALETA, ACERO, EQUIPO Y TODO LO NECESARIO PARA SU CORRECTA COLOCACION Y FUNCIONAMIENTO.</v>
          </cell>
          <cell r="F31" t="str">
            <v>M</v>
          </cell>
          <cell r="G31">
            <v>40574</v>
          </cell>
          <cell r="H31"/>
          <cell r="I31">
            <v>0</v>
          </cell>
          <cell r="J31"/>
          <cell r="K31">
            <v>0</v>
          </cell>
          <cell r="L31"/>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cell r="CL31">
            <v>0</v>
          </cell>
          <cell r="CM31">
            <v>0</v>
          </cell>
          <cell r="CN31">
            <v>0</v>
          </cell>
          <cell r="CO31">
            <v>0</v>
          </cell>
          <cell r="CP31">
            <v>0</v>
          </cell>
          <cell r="CQ31">
            <v>0</v>
          </cell>
          <cell r="CR31">
            <v>0</v>
          </cell>
          <cell r="CS31">
            <v>0</v>
          </cell>
          <cell r="CT31">
            <v>0</v>
          </cell>
          <cell r="CU31">
            <v>0</v>
          </cell>
          <cell r="CV31">
            <v>0</v>
          </cell>
          <cell r="CW31">
            <v>0</v>
          </cell>
          <cell r="CX31">
            <v>0</v>
          </cell>
          <cell r="CY31">
            <v>0</v>
          </cell>
          <cell r="CZ31">
            <v>0</v>
          </cell>
          <cell r="DA31">
            <v>0</v>
          </cell>
          <cell r="DB31">
            <v>0</v>
          </cell>
          <cell r="DC31">
            <v>0</v>
          </cell>
          <cell r="DD31">
            <v>0</v>
          </cell>
          <cell r="DE31">
            <v>0</v>
          </cell>
          <cell r="DF31">
            <v>0</v>
          </cell>
          <cell r="DG31">
            <v>0</v>
          </cell>
          <cell r="DH31">
            <v>0</v>
          </cell>
          <cell r="DI31">
            <v>0</v>
          </cell>
          <cell r="DJ31">
            <v>0</v>
          </cell>
          <cell r="DK31">
            <v>0</v>
          </cell>
          <cell r="DL31">
            <v>0</v>
          </cell>
          <cell r="DM31">
            <v>0</v>
          </cell>
          <cell r="DN31">
            <v>0</v>
          </cell>
          <cell r="DO31">
            <v>0</v>
          </cell>
          <cell r="DP31">
            <v>0</v>
          </cell>
          <cell r="DQ31">
            <v>0</v>
          </cell>
          <cell r="DR31">
            <v>0</v>
          </cell>
          <cell r="DS31">
            <v>0</v>
          </cell>
          <cell r="DT31">
            <v>0</v>
          </cell>
          <cell r="DU31">
            <v>0</v>
          </cell>
          <cell r="DV31">
            <v>0</v>
          </cell>
          <cell r="DW31">
            <v>0</v>
          </cell>
          <cell r="DX31">
            <v>0</v>
          </cell>
          <cell r="DY31">
            <v>0</v>
          </cell>
          <cell r="DZ31">
            <v>0</v>
          </cell>
          <cell r="EA31">
            <v>0</v>
          </cell>
          <cell r="EB31">
            <v>0</v>
          </cell>
          <cell r="EC31">
            <v>0</v>
          </cell>
          <cell r="ED31">
            <v>0</v>
          </cell>
          <cell r="EE31">
            <v>0</v>
          </cell>
          <cell r="EF31">
            <v>0</v>
          </cell>
          <cell r="EG31">
            <v>0</v>
          </cell>
          <cell r="EH31">
            <v>0</v>
          </cell>
          <cell r="EI31">
            <v>0</v>
          </cell>
          <cell r="EJ31">
            <v>0</v>
          </cell>
          <cell r="EK31">
            <v>0</v>
          </cell>
          <cell r="EL31">
            <v>0</v>
          </cell>
          <cell r="EM31">
            <v>0</v>
          </cell>
          <cell r="EN31">
            <v>0</v>
          </cell>
          <cell r="EO31">
            <v>0</v>
          </cell>
          <cell r="EP31">
            <v>0</v>
          </cell>
          <cell r="EQ31">
            <v>0</v>
          </cell>
          <cell r="ER31">
            <v>0</v>
          </cell>
          <cell r="ES31">
            <v>0</v>
          </cell>
          <cell r="ET31">
            <v>0</v>
          </cell>
          <cell r="EU31">
            <v>0</v>
          </cell>
          <cell r="EV31">
            <v>0</v>
          </cell>
          <cell r="EW31">
            <v>0</v>
          </cell>
          <cell r="EX31">
            <v>0</v>
          </cell>
          <cell r="EY31">
            <v>0</v>
          </cell>
          <cell r="EZ31">
            <v>0</v>
          </cell>
          <cell r="FA31">
            <v>0</v>
          </cell>
          <cell r="FB31">
            <v>0</v>
          </cell>
          <cell r="FC31">
            <v>0</v>
          </cell>
          <cell r="FD31">
            <v>0</v>
          </cell>
          <cell r="FE31">
            <v>0</v>
          </cell>
          <cell r="FF31">
            <v>0</v>
          </cell>
          <cell r="FG31">
            <v>0</v>
          </cell>
          <cell r="FH31">
            <v>0</v>
          </cell>
          <cell r="FI31">
            <v>0</v>
          </cell>
          <cell r="FJ31">
            <v>0</v>
          </cell>
          <cell r="FK31">
            <v>0</v>
          </cell>
          <cell r="FL31">
            <v>0</v>
          </cell>
          <cell r="FM31">
            <v>0</v>
          </cell>
          <cell r="FN31">
            <v>0</v>
          </cell>
          <cell r="FO31">
            <v>0</v>
          </cell>
          <cell r="FP31">
            <v>0</v>
          </cell>
          <cell r="FQ31">
            <v>0</v>
          </cell>
          <cell r="FR31">
            <v>0</v>
          </cell>
          <cell r="FS31">
            <v>0</v>
          </cell>
          <cell r="FT31">
            <v>0</v>
          </cell>
          <cell r="FU31">
            <v>0</v>
          </cell>
          <cell r="FV31">
            <v>0</v>
          </cell>
          <cell r="FW31">
            <v>0</v>
          </cell>
          <cell r="FX31">
            <v>0</v>
          </cell>
          <cell r="FY31">
            <v>0</v>
          </cell>
          <cell r="FZ31">
            <v>0</v>
          </cell>
          <cell r="GA31">
            <v>0</v>
          </cell>
          <cell r="GB31">
            <v>0</v>
          </cell>
          <cell r="GC31">
            <v>0</v>
          </cell>
          <cell r="GD31">
            <v>0</v>
          </cell>
          <cell r="GE31">
            <v>0</v>
          </cell>
          <cell r="GF31">
            <v>0</v>
          </cell>
          <cell r="GG31">
            <v>0</v>
          </cell>
          <cell r="GH31">
            <v>0</v>
          </cell>
          <cell r="GI31">
            <v>0</v>
          </cell>
          <cell r="GJ31">
            <v>0</v>
          </cell>
          <cell r="GK31">
            <v>0</v>
          </cell>
          <cell r="GL31">
            <v>0</v>
          </cell>
          <cell r="GM31">
            <v>0</v>
          </cell>
          <cell r="GN31">
            <v>0</v>
          </cell>
          <cell r="GO31">
            <v>0</v>
          </cell>
          <cell r="GP31">
            <v>0</v>
          </cell>
          <cell r="GQ31">
            <v>0</v>
          </cell>
          <cell r="GR31">
            <v>0</v>
          </cell>
          <cell r="GS31">
            <v>0</v>
          </cell>
          <cell r="GT31">
            <v>0</v>
          </cell>
          <cell r="GU31">
            <v>0</v>
          </cell>
          <cell r="GV31">
            <v>0</v>
          </cell>
          <cell r="GW31">
            <v>0</v>
          </cell>
          <cell r="GX31" t="str">
            <v/>
          </cell>
          <cell r="GY31">
            <v>0</v>
          </cell>
        </row>
        <row r="32">
          <cell r="D32" t="str">
            <v>04-50-010</v>
          </cell>
          <cell r="E32" t="str">
            <v>COLUMNA EN MADERA DE ABARCO INMUNIZADA DE SECCION 0.10X0.10 M PARA SOPRTE DE CUBIERTA. INCLUYE ANCLAJES, PERNOS Y TODO LO NECESARIO PARA SU CORRECTO FUNCIONAMIENTO.</v>
          </cell>
          <cell r="F32" t="str">
            <v>M</v>
          </cell>
          <cell r="G32">
            <v>73378</v>
          </cell>
          <cell r="H32">
            <v>5</v>
          </cell>
          <cell r="I32">
            <v>366890</v>
          </cell>
          <cell r="J32"/>
          <cell r="K32">
            <v>0</v>
          </cell>
          <cell r="L32"/>
          <cell r="M32">
            <v>0</v>
          </cell>
          <cell r="N32">
            <v>5</v>
          </cell>
          <cell r="O32">
            <v>366890</v>
          </cell>
          <cell r="P32">
            <v>0</v>
          </cell>
          <cell r="Q32">
            <v>0</v>
          </cell>
          <cell r="R32">
            <v>0</v>
          </cell>
          <cell r="S32">
            <v>0</v>
          </cell>
          <cell r="T32">
            <v>0</v>
          </cell>
          <cell r="U32">
            <v>0</v>
          </cell>
          <cell r="V32">
            <v>5</v>
          </cell>
          <cell r="W32">
            <v>366890</v>
          </cell>
          <cell r="X32">
            <v>0</v>
          </cell>
          <cell r="Y32">
            <v>0</v>
          </cell>
          <cell r="Z32">
            <v>0</v>
          </cell>
          <cell r="AA32">
            <v>0</v>
          </cell>
          <cell r="AB32">
            <v>0</v>
          </cell>
          <cell r="AC32">
            <v>0</v>
          </cell>
          <cell r="AD32">
            <v>0</v>
          </cell>
          <cell r="AE32">
            <v>0</v>
          </cell>
          <cell r="AF32">
            <v>5</v>
          </cell>
          <cell r="AG32">
            <v>366890</v>
          </cell>
          <cell r="AH32">
            <v>0</v>
          </cell>
          <cell r="AI32">
            <v>0</v>
          </cell>
          <cell r="AJ32">
            <v>5</v>
          </cell>
          <cell r="AK32">
            <v>366890</v>
          </cell>
          <cell r="AL32">
            <v>0</v>
          </cell>
          <cell r="AM32">
            <v>0</v>
          </cell>
          <cell r="AN32">
            <v>0</v>
          </cell>
          <cell r="AO32">
            <v>0</v>
          </cell>
          <cell r="AP32">
            <v>0</v>
          </cell>
          <cell r="AQ32">
            <v>0</v>
          </cell>
          <cell r="AR32">
            <v>0</v>
          </cell>
          <cell r="AS32">
            <v>0</v>
          </cell>
          <cell r="AT32">
            <v>0</v>
          </cell>
          <cell r="AU32">
            <v>0</v>
          </cell>
          <cell r="AV32">
            <v>5</v>
          </cell>
          <cell r="AW32">
            <v>366890</v>
          </cell>
          <cell r="AX32">
            <v>5</v>
          </cell>
          <cell r="AY32">
            <v>366890</v>
          </cell>
          <cell r="AZ32">
            <v>5</v>
          </cell>
          <cell r="BA32">
            <v>366890</v>
          </cell>
          <cell r="BB32">
            <v>0</v>
          </cell>
          <cell r="BC32">
            <v>0</v>
          </cell>
          <cell r="BD32">
            <v>0</v>
          </cell>
          <cell r="BE32">
            <v>0</v>
          </cell>
          <cell r="BF32">
            <v>0</v>
          </cell>
          <cell r="BG32">
            <v>0</v>
          </cell>
          <cell r="BH32">
            <v>5</v>
          </cell>
          <cell r="BI32">
            <v>366890</v>
          </cell>
          <cell r="BJ32">
            <v>0</v>
          </cell>
          <cell r="BK32">
            <v>0</v>
          </cell>
          <cell r="BL32">
            <v>5</v>
          </cell>
          <cell r="BM32">
            <v>366890</v>
          </cell>
          <cell r="BN32">
            <v>0</v>
          </cell>
          <cell r="BO32">
            <v>0</v>
          </cell>
          <cell r="BP32">
            <v>0</v>
          </cell>
          <cell r="BQ32">
            <v>0</v>
          </cell>
          <cell r="BR32">
            <v>0</v>
          </cell>
          <cell r="BS32">
            <v>0</v>
          </cell>
          <cell r="BT32">
            <v>0</v>
          </cell>
          <cell r="BU32">
            <v>0</v>
          </cell>
          <cell r="BV32">
            <v>0</v>
          </cell>
          <cell r="BW32">
            <v>0</v>
          </cell>
          <cell r="BX32">
            <v>0</v>
          </cell>
          <cell r="BY32">
            <v>0</v>
          </cell>
          <cell r="BZ32">
            <v>5</v>
          </cell>
          <cell r="CA32">
            <v>366890</v>
          </cell>
          <cell r="CB32">
            <v>0</v>
          </cell>
          <cell r="CC32">
            <v>0</v>
          </cell>
          <cell r="CD32">
            <v>0</v>
          </cell>
          <cell r="CE32">
            <v>0</v>
          </cell>
          <cell r="CF32">
            <v>5</v>
          </cell>
          <cell r="CG32">
            <v>366890</v>
          </cell>
          <cell r="CH32">
            <v>5</v>
          </cell>
          <cell r="CI32">
            <v>366890</v>
          </cell>
          <cell r="CJ32">
            <v>0</v>
          </cell>
          <cell r="CK32">
            <v>0</v>
          </cell>
          <cell r="CL32">
            <v>0</v>
          </cell>
          <cell r="CM32">
            <v>0</v>
          </cell>
          <cell r="CN32">
            <v>0</v>
          </cell>
          <cell r="CO32">
            <v>0</v>
          </cell>
          <cell r="CP32">
            <v>0</v>
          </cell>
          <cell r="CQ32">
            <v>0</v>
          </cell>
          <cell r="CR32">
            <v>0</v>
          </cell>
          <cell r="CS32">
            <v>0</v>
          </cell>
          <cell r="CT32">
            <v>0</v>
          </cell>
          <cell r="CU32">
            <v>0</v>
          </cell>
          <cell r="CV32">
            <v>0</v>
          </cell>
          <cell r="CW32">
            <v>0</v>
          </cell>
          <cell r="CX32">
            <v>0</v>
          </cell>
          <cell r="CY32">
            <v>0</v>
          </cell>
          <cell r="CZ32">
            <v>0</v>
          </cell>
          <cell r="DA32">
            <v>0</v>
          </cell>
          <cell r="DB32">
            <v>0</v>
          </cell>
          <cell r="DC32">
            <v>0</v>
          </cell>
          <cell r="DD32">
            <v>0</v>
          </cell>
          <cell r="DE32">
            <v>0</v>
          </cell>
          <cell r="DF32">
            <v>0</v>
          </cell>
          <cell r="DG32">
            <v>0</v>
          </cell>
          <cell r="DH32">
            <v>5</v>
          </cell>
          <cell r="DI32">
            <v>366890</v>
          </cell>
          <cell r="DJ32">
            <v>0</v>
          </cell>
          <cell r="DK32">
            <v>0</v>
          </cell>
          <cell r="DL32">
            <v>0</v>
          </cell>
          <cell r="DM32">
            <v>0</v>
          </cell>
          <cell r="DN32">
            <v>0</v>
          </cell>
          <cell r="DO32">
            <v>0</v>
          </cell>
          <cell r="DP32">
            <v>0</v>
          </cell>
          <cell r="DQ32">
            <v>0</v>
          </cell>
          <cell r="DR32">
            <v>0</v>
          </cell>
          <cell r="DS32">
            <v>0</v>
          </cell>
          <cell r="DT32">
            <v>5</v>
          </cell>
          <cell r="DU32">
            <v>366890</v>
          </cell>
          <cell r="DV32">
            <v>0</v>
          </cell>
          <cell r="DW32">
            <v>0</v>
          </cell>
          <cell r="DX32">
            <v>0</v>
          </cell>
          <cell r="DY32">
            <v>0</v>
          </cell>
          <cell r="DZ32">
            <v>0</v>
          </cell>
          <cell r="EA32">
            <v>0</v>
          </cell>
          <cell r="EB32">
            <v>0</v>
          </cell>
          <cell r="EC32">
            <v>0</v>
          </cell>
          <cell r="ED32">
            <v>0</v>
          </cell>
          <cell r="EE32">
            <v>0</v>
          </cell>
          <cell r="EF32">
            <v>5</v>
          </cell>
          <cell r="EG32">
            <v>366890</v>
          </cell>
          <cell r="EH32">
            <v>0</v>
          </cell>
          <cell r="EI32">
            <v>0</v>
          </cell>
          <cell r="EJ32">
            <v>5</v>
          </cell>
          <cell r="EK32">
            <v>366890</v>
          </cell>
          <cell r="EL32">
            <v>0</v>
          </cell>
          <cell r="EM32">
            <v>0</v>
          </cell>
          <cell r="EN32">
            <v>0</v>
          </cell>
          <cell r="EO32">
            <v>0</v>
          </cell>
          <cell r="EP32">
            <v>5</v>
          </cell>
          <cell r="EQ32">
            <v>366890</v>
          </cell>
          <cell r="ER32">
            <v>0</v>
          </cell>
          <cell r="ES32">
            <v>0</v>
          </cell>
          <cell r="ET32">
            <v>0</v>
          </cell>
          <cell r="EU32">
            <v>0</v>
          </cell>
          <cell r="EV32">
            <v>0</v>
          </cell>
          <cell r="EW32">
            <v>0</v>
          </cell>
          <cell r="EX32">
            <v>0</v>
          </cell>
          <cell r="EY32">
            <v>0</v>
          </cell>
          <cell r="EZ32">
            <v>5</v>
          </cell>
          <cell r="FA32">
            <v>366890</v>
          </cell>
          <cell r="FB32">
            <v>0</v>
          </cell>
          <cell r="FC32">
            <v>0</v>
          </cell>
          <cell r="FD32">
            <v>5</v>
          </cell>
          <cell r="FE32">
            <v>366890</v>
          </cell>
          <cell r="FF32">
            <v>0</v>
          </cell>
          <cell r="FG32">
            <v>0</v>
          </cell>
          <cell r="FH32">
            <v>0</v>
          </cell>
          <cell r="FI32">
            <v>0</v>
          </cell>
          <cell r="FJ32">
            <v>5</v>
          </cell>
          <cell r="FK32">
            <v>366890</v>
          </cell>
          <cell r="FL32">
            <v>0</v>
          </cell>
          <cell r="FM32">
            <v>0</v>
          </cell>
          <cell r="FN32">
            <v>5</v>
          </cell>
          <cell r="FO32">
            <v>366890</v>
          </cell>
          <cell r="FP32">
            <v>0</v>
          </cell>
          <cell r="FQ32">
            <v>0</v>
          </cell>
          <cell r="FR32">
            <v>0</v>
          </cell>
          <cell r="FS32">
            <v>0</v>
          </cell>
          <cell r="FT32">
            <v>5</v>
          </cell>
          <cell r="FU32">
            <v>366890</v>
          </cell>
          <cell r="FV32">
            <v>0</v>
          </cell>
          <cell r="FW32">
            <v>0</v>
          </cell>
          <cell r="FX32">
            <v>0</v>
          </cell>
          <cell r="FY32">
            <v>0</v>
          </cell>
          <cell r="FZ32">
            <v>0</v>
          </cell>
          <cell r="GA32">
            <v>0</v>
          </cell>
          <cell r="GB32">
            <v>0</v>
          </cell>
          <cell r="GC32">
            <v>0</v>
          </cell>
          <cell r="GD32">
            <v>5</v>
          </cell>
          <cell r="GE32">
            <v>366890</v>
          </cell>
          <cell r="GF32">
            <v>0</v>
          </cell>
          <cell r="GG32">
            <v>0</v>
          </cell>
          <cell r="GH32">
            <v>0</v>
          </cell>
          <cell r="GI32">
            <v>0</v>
          </cell>
          <cell r="GJ32">
            <v>5</v>
          </cell>
          <cell r="GK32">
            <v>366890</v>
          </cell>
          <cell r="GL32">
            <v>5</v>
          </cell>
          <cell r="GM32">
            <v>366890</v>
          </cell>
          <cell r="GN32">
            <v>5</v>
          </cell>
          <cell r="GO32">
            <v>366890</v>
          </cell>
          <cell r="GP32">
            <v>5</v>
          </cell>
          <cell r="GQ32">
            <v>366890</v>
          </cell>
          <cell r="GR32">
            <v>0</v>
          </cell>
          <cell r="GS32">
            <v>0</v>
          </cell>
          <cell r="GT32">
            <v>0</v>
          </cell>
          <cell r="GU32">
            <v>0</v>
          </cell>
          <cell r="GV32">
            <v>135</v>
          </cell>
          <cell r="GW32">
            <v>9906030</v>
          </cell>
          <cell r="GX32" t="str">
            <v/>
          </cell>
          <cell r="GY32">
            <v>9906030</v>
          </cell>
        </row>
        <row r="33">
          <cell r="D33" t="str">
            <v>05</v>
          </cell>
          <cell r="E33" t="str">
            <v>ACERO DE REFUERZO</v>
          </cell>
          <cell r="F33"/>
          <cell r="G33">
            <v>0</v>
          </cell>
          <cell r="H33" t="str">
            <v>x</v>
          </cell>
          <cell r="I33" t="str">
            <v/>
          </cell>
          <cell r="J33"/>
          <cell r="K33" t="str">
            <v/>
          </cell>
          <cell r="L33" t="str">
            <v>x</v>
          </cell>
          <cell r="M33" t="str">
            <v/>
          </cell>
          <cell r="N33" t="str">
            <v>x</v>
          </cell>
          <cell r="O33" t="str">
            <v/>
          </cell>
          <cell r="P33">
            <v>0</v>
          </cell>
          <cell r="Q33" t="str">
            <v/>
          </cell>
          <cell r="R33" t="str">
            <v>x</v>
          </cell>
          <cell r="S33" t="str">
            <v/>
          </cell>
          <cell r="T33" t="str">
            <v>x</v>
          </cell>
          <cell r="U33" t="str">
            <v/>
          </cell>
          <cell r="V33" t="str">
            <v>x</v>
          </cell>
          <cell r="W33" t="str">
            <v/>
          </cell>
          <cell r="X33">
            <v>0</v>
          </cell>
          <cell r="Y33" t="str">
            <v/>
          </cell>
          <cell r="Z33" t="str">
            <v>x</v>
          </cell>
          <cell r="AA33" t="str">
            <v/>
          </cell>
          <cell r="AB33" t="str">
            <v>x</v>
          </cell>
          <cell r="AC33" t="str">
            <v/>
          </cell>
          <cell r="AD33" t="str">
            <v>x</v>
          </cell>
          <cell r="AE33" t="str">
            <v/>
          </cell>
          <cell r="AF33" t="str">
            <v>x</v>
          </cell>
          <cell r="AG33" t="str">
            <v/>
          </cell>
          <cell r="AH33">
            <v>0</v>
          </cell>
          <cell r="AI33" t="str">
            <v/>
          </cell>
          <cell r="AJ33" t="str">
            <v>x</v>
          </cell>
          <cell r="AK33" t="str">
            <v/>
          </cell>
          <cell r="AL33">
            <v>0</v>
          </cell>
          <cell r="AM33" t="str">
            <v/>
          </cell>
          <cell r="AN33" t="str">
            <v>x</v>
          </cell>
          <cell r="AO33" t="str">
            <v/>
          </cell>
          <cell r="AP33" t="str">
            <v>x</v>
          </cell>
          <cell r="AQ33" t="str">
            <v/>
          </cell>
          <cell r="AR33" t="str">
            <v>x</v>
          </cell>
          <cell r="AS33" t="str">
            <v/>
          </cell>
          <cell r="AT33" t="str">
            <v>x</v>
          </cell>
          <cell r="AU33" t="str">
            <v/>
          </cell>
          <cell r="AV33" t="str">
            <v>x</v>
          </cell>
          <cell r="AW33" t="str">
            <v/>
          </cell>
          <cell r="AX33" t="str">
            <v>x</v>
          </cell>
          <cell r="AY33" t="str">
            <v/>
          </cell>
          <cell r="AZ33" t="str">
            <v>x</v>
          </cell>
          <cell r="BA33" t="str">
            <v/>
          </cell>
          <cell r="BB33">
            <v>0</v>
          </cell>
          <cell r="BC33" t="str">
            <v/>
          </cell>
          <cell r="BD33" t="str">
            <v>x</v>
          </cell>
          <cell r="BE33" t="str">
            <v/>
          </cell>
          <cell r="BF33" t="str">
            <v>x</v>
          </cell>
          <cell r="BG33" t="str">
            <v/>
          </cell>
          <cell r="BH33" t="str">
            <v>x</v>
          </cell>
          <cell r="BI33" t="str">
            <v/>
          </cell>
          <cell r="BJ33" t="str">
            <v>x</v>
          </cell>
          <cell r="BK33" t="str">
            <v/>
          </cell>
          <cell r="BL33" t="str">
            <v>x</v>
          </cell>
          <cell r="BM33" t="str">
            <v/>
          </cell>
          <cell r="BN33" t="str">
            <v>x</v>
          </cell>
          <cell r="BO33" t="str">
            <v/>
          </cell>
          <cell r="BP33" t="str">
            <v>x</v>
          </cell>
          <cell r="BQ33" t="str">
            <v/>
          </cell>
          <cell r="BR33" t="str">
            <v>x</v>
          </cell>
          <cell r="BS33" t="str">
            <v/>
          </cell>
          <cell r="BT33" t="str">
            <v>x</v>
          </cell>
          <cell r="BU33" t="str">
            <v/>
          </cell>
          <cell r="BV33" t="str">
            <v>x</v>
          </cell>
          <cell r="BW33" t="str">
            <v/>
          </cell>
          <cell r="BX33" t="str">
            <v>x</v>
          </cell>
          <cell r="BY33" t="str">
            <v/>
          </cell>
          <cell r="BZ33" t="str">
            <v>x</v>
          </cell>
          <cell r="CA33" t="str">
            <v/>
          </cell>
          <cell r="CB33" t="str">
            <v>x</v>
          </cell>
          <cell r="CC33" t="str">
            <v/>
          </cell>
          <cell r="CD33" t="str">
            <v>x</v>
          </cell>
          <cell r="CE33" t="str">
            <v/>
          </cell>
          <cell r="CF33" t="str">
            <v>x</v>
          </cell>
          <cell r="CG33" t="str">
            <v/>
          </cell>
          <cell r="CH33" t="str">
            <v>x</v>
          </cell>
          <cell r="CI33" t="str">
            <v/>
          </cell>
          <cell r="CJ33">
            <v>0</v>
          </cell>
          <cell r="CK33" t="str">
            <v/>
          </cell>
          <cell r="CL33" t="str">
            <v>x</v>
          </cell>
          <cell r="CM33" t="str">
            <v/>
          </cell>
          <cell r="CN33" t="str">
            <v>x</v>
          </cell>
          <cell r="CO33" t="str">
            <v/>
          </cell>
          <cell r="CP33" t="str">
            <v>x</v>
          </cell>
          <cell r="CQ33" t="str">
            <v/>
          </cell>
          <cell r="CR33" t="str">
            <v>x</v>
          </cell>
          <cell r="CS33" t="str">
            <v/>
          </cell>
          <cell r="CT33" t="str">
            <v>x</v>
          </cell>
          <cell r="CU33" t="str">
            <v/>
          </cell>
          <cell r="CV33" t="str">
            <v>x</v>
          </cell>
          <cell r="CW33" t="str">
            <v/>
          </cell>
          <cell r="CX33" t="str">
            <v>x</v>
          </cell>
          <cell r="CY33" t="str">
            <v/>
          </cell>
          <cell r="CZ33" t="str">
            <v>x</v>
          </cell>
          <cell r="DA33" t="str">
            <v/>
          </cell>
          <cell r="DB33" t="str">
            <v>x</v>
          </cell>
          <cell r="DC33" t="str">
            <v/>
          </cell>
          <cell r="DD33" t="str">
            <v>x</v>
          </cell>
          <cell r="DE33" t="str">
            <v/>
          </cell>
          <cell r="DF33" t="str">
            <v>x</v>
          </cell>
          <cell r="DG33" t="str">
            <v/>
          </cell>
          <cell r="DH33" t="str">
            <v>x</v>
          </cell>
          <cell r="DI33" t="str">
            <v/>
          </cell>
          <cell r="DJ33">
            <v>0</v>
          </cell>
          <cell r="DK33" t="str">
            <v/>
          </cell>
          <cell r="DL33" t="str">
            <v>x</v>
          </cell>
          <cell r="DM33" t="str">
            <v/>
          </cell>
          <cell r="DN33" t="str">
            <v>x</v>
          </cell>
          <cell r="DO33" t="str">
            <v/>
          </cell>
          <cell r="DP33" t="str">
            <v>x</v>
          </cell>
          <cell r="DQ33" t="str">
            <v/>
          </cell>
          <cell r="DR33" t="str">
            <v>x</v>
          </cell>
          <cell r="DS33" t="str">
            <v/>
          </cell>
          <cell r="DT33" t="str">
            <v>x</v>
          </cell>
          <cell r="DU33" t="str">
            <v/>
          </cell>
          <cell r="DV33">
            <v>0</v>
          </cell>
          <cell r="DW33" t="str">
            <v/>
          </cell>
          <cell r="DX33" t="str">
            <v>x</v>
          </cell>
          <cell r="DY33" t="str">
            <v/>
          </cell>
          <cell r="DZ33" t="str">
            <v>x</v>
          </cell>
          <cell r="EA33" t="str">
            <v/>
          </cell>
          <cell r="EB33" t="str">
            <v>x</v>
          </cell>
          <cell r="EC33" t="str">
            <v/>
          </cell>
          <cell r="ED33" t="str">
            <v>x</v>
          </cell>
          <cell r="EE33" t="str">
            <v/>
          </cell>
          <cell r="EF33" t="str">
            <v>x</v>
          </cell>
          <cell r="EG33" t="str">
            <v/>
          </cell>
          <cell r="EH33">
            <v>0</v>
          </cell>
          <cell r="EI33" t="str">
            <v/>
          </cell>
          <cell r="EJ33" t="str">
            <v>x</v>
          </cell>
          <cell r="EK33" t="str">
            <v/>
          </cell>
          <cell r="EL33">
            <v>0</v>
          </cell>
          <cell r="EM33" t="str">
            <v/>
          </cell>
          <cell r="EN33" t="str">
            <v>x</v>
          </cell>
          <cell r="EO33" t="str">
            <v/>
          </cell>
          <cell r="EP33" t="str">
            <v>x</v>
          </cell>
          <cell r="EQ33" t="str">
            <v/>
          </cell>
          <cell r="ER33">
            <v>0</v>
          </cell>
          <cell r="ES33" t="str">
            <v/>
          </cell>
          <cell r="ET33" t="str">
            <v>x</v>
          </cell>
          <cell r="EU33" t="str">
            <v/>
          </cell>
          <cell r="EV33" t="str">
            <v>x</v>
          </cell>
          <cell r="EW33" t="str">
            <v/>
          </cell>
          <cell r="EX33" t="str">
            <v>x</v>
          </cell>
          <cell r="EY33" t="str">
            <v/>
          </cell>
          <cell r="EZ33" t="str">
            <v>x</v>
          </cell>
          <cell r="FA33" t="str">
            <v/>
          </cell>
          <cell r="FB33">
            <v>0</v>
          </cell>
          <cell r="FC33" t="str">
            <v/>
          </cell>
          <cell r="FD33" t="str">
            <v>x</v>
          </cell>
          <cell r="FE33" t="str">
            <v/>
          </cell>
          <cell r="FF33">
            <v>0</v>
          </cell>
          <cell r="FG33" t="str">
            <v/>
          </cell>
          <cell r="FH33" t="str">
            <v>x</v>
          </cell>
          <cell r="FI33" t="str">
            <v/>
          </cell>
          <cell r="FJ33" t="str">
            <v>x</v>
          </cell>
          <cell r="FK33" t="str">
            <v/>
          </cell>
          <cell r="FL33">
            <v>0</v>
          </cell>
          <cell r="FM33" t="str">
            <v/>
          </cell>
          <cell r="FN33" t="str">
            <v>x</v>
          </cell>
          <cell r="FO33" t="str">
            <v/>
          </cell>
          <cell r="FP33">
            <v>0</v>
          </cell>
          <cell r="FQ33" t="str">
            <v/>
          </cell>
          <cell r="FR33" t="str">
            <v>x</v>
          </cell>
          <cell r="FS33" t="str">
            <v/>
          </cell>
          <cell r="FT33" t="str">
            <v>x</v>
          </cell>
          <cell r="FU33" t="str">
            <v/>
          </cell>
          <cell r="FV33">
            <v>0</v>
          </cell>
          <cell r="FW33" t="str">
            <v/>
          </cell>
          <cell r="FX33" t="str">
            <v>x</v>
          </cell>
          <cell r="FY33" t="str">
            <v/>
          </cell>
          <cell r="FZ33" t="str">
            <v>x</v>
          </cell>
          <cell r="GA33" t="str">
            <v/>
          </cell>
          <cell r="GB33" t="str">
            <v>x</v>
          </cell>
          <cell r="GC33" t="str">
            <v/>
          </cell>
          <cell r="GD33" t="str">
            <v>x</v>
          </cell>
          <cell r="GE33" t="str">
            <v/>
          </cell>
          <cell r="GF33">
            <v>0</v>
          </cell>
          <cell r="GG33" t="str">
            <v/>
          </cell>
          <cell r="GH33" t="str">
            <v>x</v>
          </cell>
          <cell r="GI33" t="str">
            <v/>
          </cell>
          <cell r="GJ33" t="str">
            <v>x</v>
          </cell>
          <cell r="GK33" t="str">
            <v/>
          </cell>
          <cell r="GL33" t="str">
            <v>x</v>
          </cell>
          <cell r="GM33" t="str">
            <v/>
          </cell>
          <cell r="GN33" t="str">
            <v>x</v>
          </cell>
          <cell r="GO33" t="str">
            <v/>
          </cell>
          <cell r="GP33" t="str">
            <v>x</v>
          </cell>
          <cell r="GQ33" t="str">
            <v/>
          </cell>
          <cell r="GR33" t="str">
            <v>x</v>
          </cell>
          <cell r="GS33" t="str">
            <v/>
          </cell>
          <cell r="GT33" t="str">
            <v>x</v>
          </cell>
          <cell r="GU33" t="str">
            <v/>
          </cell>
          <cell r="GV33">
            <v>0</v>
          </cell>
          <cell r="GW33" t="str">
            <v/>
          </cell>
          <cell r="GX33">
            <v>2122944</v>
          </cell>
          <cell r="GY33">
            <v>2122944</v>
          </cell>
        </row>
        <row r="34">
          <cell r="D34" t="str">
            <v>05-05</v>
          </cell>
          <cell r="E34" t="str">
            <v>ACERO DE REFUERZO PARA ESTRUCTURAS</v>
          </cell>
          <cell r="F34"/>
          <cell r="G34">
            <v>0</v>
          </cell>
          <cell r="H34" t="str">
            <v>x</v>
          </cell>
          <cell r="I34">
            <v>18227</v>
          </cell>
          <cell r="J34"/>
          <cell r="K34">
            <v>0</v>
          </cell>
          <cell r="L34" t="str">
            <v>x</v>
          </cell>
          <cell r="M34">
            <v>31977</v>
          </cell>
          <cell r="N34" t="str">
            <v>x</v>
          </cell>
          <cell r="O34">
            <v>18227</v>
          </cell>
          <cell r="P34">
            <v>0</v>
          </cell>
          <cell r="Q34">
            <v>0</v>
          </cell>
          <cell r="R34" t="str">
            <v>x</v>
          </cell>
          <cell r="S34">
            <v>31977</v>
          </cell>
          <cell r="T34" t="str">
            <v>x</v>
          </cell>
          <cell r="U34">
            <v>31977</v>
          </cell>
          <cell r="V34" t="str">
            <v>x</v>
          </cell>
          <cell r="W34">
            <v>18227</v>
          </cell>
          <cell r="X34">
            <v>0</v>
          </cell>
          <cell r="Y34">
            <v>0</v>
          </cell>
          <cell r="Z34" t="str">
            <v>x</v>
          </cell>
          <cell r="AA34">
            <v>31977</v>
          </cell>
          <cell r="AB34" t="str">
            <v>x</v>
          </cell>
          <cell r="AC34">
            <v>31977</v>
          </cell>
          <cell r="AD34" t="str">
            <v>x</v>
          </cell>
          <cell r="AE34">
            <v>31977</v>
          </cell>
          <cell r="AF34" t="str">
            <v>x</v>
          </cell>
          <cell r="AG34">
            <v>18227</v>
          </cell>
          <cell r="AH34">
            <v>0</v>
          </cell>
          <cell r="AI34">
            <v>0</v>
          </cell>
          <cell r="AJ34" t="str">
            <v>x</v>
          </cell>
          <cell r="AK34">
            <v>18227</v>
          </cell>
          <cell r="AL34">
            <v>0</v>
          </cell>
          <cell r="AM34">
            <v>0</v>
          </cell>
          <cell r="AN34" t="str">
            <v>x</v>
          </cell>
          <cell r="AO34">
            <v>31977</v>
          </cell>
          <cell r="AP34" t="str">
            <v>x</v>
          </cell>
          <cell r="AQ34">
            <v>31977</v>
          </cell>
          <cell r="AR34" t="str">
            <v>x</v>
          </cell>
          <cell r="AS34">
            <v>31977</v>
          </cell>
          <cell r="AT34" t="str">
            <v>x</v>
          </cell>
          <cell r="AU34">
            <v>31977</v>
          </cell>
          <cell r="AV34" t="str">
            <v>x</v>
          </cell>
          <cell r="AW34">
            <v>18227</v>
          </cell>
          <cell r="AX34" t="str">
            <v>x</v>
          </cell>
          <cell r="AY34">
            <v>18227</v>
          </cell>
          <cell r="AZ34" t="str">
            <v>x</v>
          </cell>
          <cell r="BA34">
            <v>18227</v>
          </cell>
          <cell r="BB34">
            <v>0</v>
          </cell>
          <cell r="BC34">
            <v>0</v>
          </cell>
          <cell r="BD34" t="str">
            <v>x</v>
          </cell>
          <cell r="BE34">
            <v>31977</v>
          </cell>
          <cell r="BF34" t="str">
            <v>x</v>
          </cell>
          <cell r="BG34">
            <v>31977</v>
          </cell>
          <cell r="BH34" t="str">
            <v>x</v>
          </cell>
          <cell r="BI34">
            <v>18227</v>
          </cell>
          <cell r="BJ34" t="str">
            <v>x</v>
          </cell>
          <cell r="BK34">
            <v>31977</v>
          </cell>
          <cell r="BL34" t="str">
            <v>x</v>
          </cell>
          <cell r="BM34">
            <v>18227</v>
          </cell>
          <cell r="BN34" t="str">
            <v>x</v>
          </cell>
          <cell r="BO34">
            <v>31977</v>
          </cell>
          <cell r="BP34" t="str">
            <v>x</v>
          </cell>
          <cell r="BQ34">
            <v>31977</v>
          </cell>
          <cell r="BR34" t="str">
            <v>x</v>
          </cell>
          <cell r="BS34">
            <v>31977</v>
          </cell>
          <cell r="BT34" t="str">
            <v>x</v>
          </cell>
          <cell r="BU34">
            <v>31977</v>
          </cell>
          <cell r="BV34" t="str">
            <v>x</v>
          </cell>
          <cell r="BW34">
            <v>31977</v>
          </cell>
          <cell r="BX34" t="str">
            <v>x</v>
          </cell>
          <cell r="BY34">
            <v>31977</v>
          </cell>
          <cell r="BZ34" t="str">
            <v>x</v>
          </cell>
          <cell r="CA34">
            <v>18227</v>
          </cell>
          <cell r="CB34" t="str">
            <v>x</v>
          </cell>
          <cell r="CC34">
            <v>31977</v>
          </cell>
          <cell r="CD34" t="str">
            <v>x</v>
          </cell>
          <cell r="CE34">
            <v>31977</v>
          </cell>
          <cell r="CF34" t="str">
            <v>x</v>
          </cell>
          <cell r="CG34">
            <v>18227</v>
          </cell>
          <cell r="CH34" t="str">
            <v>x</v>
          </cell>
          <cell r="CI34">
            <v>18227</v>
          </cell>
          <cell r="CJ34">
            <v>0</v>
          </cell>
          <cell r="CK34">
            <v>0</v>
          </cell>
          <cell r="CL34" t="str">
            <v>x</v>
          </cell>
          <cell r="CM34">
            <v>31977</v>
          </cell>
          <cell r="CN34" t="str">
            <v>x</v>
          </cell>
          <cell r="CO34">
            <v>31977</v>
          </cell>
          <cell r="CP34" t="str">
            <v>x</v>
          </cell>
          <cell r="CQ34">
            <v>31977</v>
          </cell>
          <cell r="CR34" t="str">
            <v>x</v>
          </cell>
          <cell r="CS34">
            <v>31977</v>
          </cell>
          <cell r="CT34" t="str">
            <v>x</v>
          </cell>
          <cell r="CU34">
            <v>31977</v>
          </cell>
          <cell r="CV34" t="str">
            <v>x</v>
          </cell>
          <cell r="CW34">
            <v>31977</v>
          </cell>
          <cell r="CX34" t="str">
            <v>x</v>
          </cell>
          <cell r="CY34">
            <v>31977</v>
          </cell>
          <cell r="CZ34" t="str">
            <v>x</v>
          </cell>
          <cell r="DA34">
            <v>31977</v>
          </cell>
          <cell r="DB34" t="str">
            <v>x</v>
          </cell>
          <cell r="DC34">
            <v>31977</v>
          </cell>
          <cell r="DD34" t="str">
            <v>x</v>
          </cell>
          <cell r="DE34">
            <v>31977</v>
          </cell>
          <cell r="DF34" t="str">
            <v>x</v>
          </cell>
          <cell r="DG34">
            <v>31977</v>
          </cell>
          <cell r="DH34" t="str">
            <v>x</v>
          </cell>
          <cell r="DI34">
            <v>18227</v>
          </cell>
          <cell r="DJ34">
            <v>0</v>
          </cell>
          <cell r="DK34">
            <v>0</v>
          </cell>
          <cell r="DL34" t="str">
            <v>x</v>
          </cell>
          <cell r="DM34">
            <v>31977</v>
          </cell>
          <cell r="DN34" t="str">
            <v>x</v>
          </cell>
          <cell r="DO34">
            <v>31977</v>
          </cell>
          <cell r="DP34" t="str">
            <v>x</v>
          </cell>
          <cell r="DQ34">
            <v>31977</v>
          </cell>
          <cell r="DR34" t="str">
            <v>x</v>
          </cell>
          <cell r="DS34">
            <v>31977</v>
          </cell>
          <cell r="DT34" t="str">
            <v>x</v>
          </cell>
          <cell r="DU34">
            <v>18227</v>
          </cell>
          <cell r="DV34">
            <v>0</v>
          </cell>
          <cell r="DW34">
            <v>0</v>
          </cell>
          <cell r="DX34" t="str">
            <v>x</v>
          </cell>
          <cell r="DY34">
            <v>31977</v>
          </cell>
          <cell r="DZ34" t="str">
            <v>x</v>
          </cell>
          <cell r="EA34">
            <v>31977</v>
          </cell>
          <cell r="EB34" t="str">
            <v>x</v>
          </cell>
          <cell r="EC34">
            <v>31977</v>
          </cell>
          <cell r="ED34" t="str">
            <v>x</v>
          </cell>
          <cell r="EE34">
            <v>31977</v>
          </cell>
          <cell r="EF34" t="str">
            <v>x</v>
          </cell>
          <cell r="EG34">
            <v>18227</v>
          </cell>
          <cell r="EH34">
            <v>0</v>
          </cell>
          <cell r="EI34">
            <v>0</v>
          </cell>
          <cell r="EJ34" t="str">
            <v>x</v>
          </cell>
          <cell r="EK34">
            <v>18227</v>
          </cell>
          <cell r="EL34">
            <v>0</v>
          </cell>
          <cell r="EM34">
            <v>0</v>
          </cell>
          <cell r="EN34" t="str">
            <v>x</v>
          </cell>
          <cell r="EO34">
            <v>31977</v>
          </cell>
          <cell r="EP34" t="str">
            <v>x</v>
          </cell>
          <cell r="EQ34">
            <v>18227</v>
          </cell>
          <cell r="ER34">
            <v>0</v>
          </cell>
          <cell r="ES34">
            <v>0</v>
          </cell>
          <cell r="ET34" t="str">
            <v>x</v>
          </cell>
          <cell r="EU34">
            <v>31977</v>
          </cell>
          <cell r="EV34" t="str">
            <v>x</v>
          </cell>
          <cell r="EW34">
            <v>31977</v>
          </cell>
          <cell r="EX34" t="str">
            <v>x</v>
          </cell>
          <cell r="EY34">
            <v>31977</v>
          </cell>
          <cell r="EZ34" t="str">
            <v>x</v>
          </cell>
          <cell r="FA34">
            <v>18227</v>
          </cell>
          <cell r="FB34">
            <v>0</v>
          </cell>
          <cell r="FC34">
            <v>0</v>
          </cell>
          <cell r="FD34" t="str">
            <v>x</v>
          </cell>
          <cell r="FE34">
            <v>18227</v>
          </cell>
          <cell r="FF34">
            <v>0</v>
          </cell>
          <cell r="FG34">
            <v>0</v>
          </cell>
          <cell r="FH34" t="str">
            <v>x</v>
          </cell>
          <cell r="FI34">
            <v>31977</v>
          </cell>
          <cell r="FJ34" t="str">
            <v>x</v>
          </cell>
          <cell r="FK34">
            <v>18227</v>
          </cell>
          <cell r="FL34">
            <v>0</v>
          </cell>
          <cell r="FM34">
            <v>0</v>
          </cell>
          <cell r="FN34" t="str">
            <v>x</v>
          </cell>
          <cell r="FO34">
            <v>18227</v>
          </cell>
          <cell r="FP34">
            <v>0</v>
          </cell>
          <cell r="FQ34">
            <v>0</v>
          </cell>
          <cell r="FR34" t="str">
            <v>x</v>
          </cell>
          <cell r="FS34">
            <v>31977</v>
          </cell>
          <cell r="FT34" t="str">
            <v>x</v>
          </cell>
          <cell r="FU34">
            <v>18227</v>
          </cell>
          <cell r="FV34">
            <v>0</v>
          </cell>
          <cell r="FW34">
            <v>0</v>
          </cell>
          <cell r="FX34" t="str">
            <v>x</v>
          </cell>
          <cell r="FY34">
            <v>31977</v>
          </cell>
          <cell r="FZ34" t="str">
            <v>x</v>
          </cell>
          <cell r="GA34">
            <v>31977</v>
          </cell>
          <cell r="GB34" t="str">
            <v>x</v>
          </cell>
          <cell r="GC34">
            <v>31977</v>
          </cell>
          <cell r="GD34" t="str">
            <v>x</v>
          </cell>
          <cell r="GE34">
            <v>18227</v>
          </cell>
          <cell r="GF34">
            <v>0</v>
          </cell>
          <cell r="GG34">
            <v>0</v>
          </cell>
          <cell r="GH34" t="str">
            <v>x</v>
          </cell>
          <cell r="GI34">
            <v>31977</v>
          </cell>
          <cell r="GJ34" t="str">
            <v>x</v>
          </cell>
          <cell r="GK34">
            <v>18227</v>
          </cell>
          <cell r="GL34" t="str">
            <v>x</v>
          </cell>
          <cell r="GM34">
            <v>18227</v>
          </cell>
          <cell r="GN34" t="str">
            <v>x</v>
          </cell>
          <cell r="GO34">
            <v>18227</v>
          </cell>
          <cell r="GP34" t="str">
            <v>x</v>
          </cell>
          <cell r="GQ34">
            <v>18227</v>
          </cell>
          <cell r="GR34" t="str">
            <v>x</v>
          </cell>
          <cell r="GS34">
            <v>31977</v>
          </cell>
          <cell r="GT34" t="str">
            <v>x</v>
          </cell>
          <cell r="GU34">
            <v>31977</v>
          </cell>
          <cell r="GV34">
            <v>0</v>
          </cell>
          <cell r="GW34">
            <v>2122944</v>
          </cell>
          <cell r="GX34" t="str">
            <v/>
          </cell>
          <cell r="GY34">
            <v>2122944</v>
          </cell>
        </row>
        <row r="35">
          <cell r="D35" t="str">
            <v>05-05-010</v>
          </cell>
          <cell r="E35" t="str">
            <v>ACERO DE REFUERZO DE FY=420 MPa. COMPRENDE EL SUMINISTRO, TRANSPORTE, CORTE, DOBLAJE, FIGURACION Y COLOCACION DE BARRAS DE ACERO PARA EL REFUERZO DE ESTRUCTURAS Y DEMAS OBRAS QUE REQUIERAN DE ESTE ELEMENTO.</v>
          </cell>
          <cell r="F35" t="str">
            <v>KG</v>
          </cell>
          <cell r="G35">
            <v>3747</v>
          </cell>
          <cell r="H35">
            <v>4.8643799999999997</v>
          </cell>
          <cell r="I35">
            <v>18227</v>
          </cell>
          <cell r="J35"/>
          <cell r="K35">
            <v>0</v>
          </cell>
          <cell r="L35">
            <v>8.5340000000000007</v>
          </cell>
          <cell r="M35">
            <v>31977</v>
          </cell>
          <cell r="N35">
            <v>4.8643799999999997</v>
          </cell>
          <cell r="O35">
            <v>18227</v>
          </cell>
          <cell r="P35">
            <v>0</v>
          </cell>
          <cell r="Q35">
            <v>0</v>
          </cell>
          <cell r="R35">
            <v>8.5340000000000007</v>
          </cell>
          <cell r="S35">
            <v>31977</v>
          </cell>
          <cell r="T35">
            <v>8.5340000000000007</v>
          </cell>
          <cell r="U35">
            <v>31977</v>
          </cell>
          <cell r="V35">
            <v>4.8643799999999997</v>
          </cell>
          <cell r="W35">
            <v>18227</v>
          </cell>
          <cell r="X35">
            <v>0</v>
          </cell>
          <cell r="Y35">
            <v>0</v>
          </cell>
          <cell r="Z35">
            <v>8.5340000000000007</v>
          </cell>
          <cell r="AA35">
            <v>31977</v>
          </cell>
          <cell r="AB35">
            <v>8.5340000000000007</v>
          </cell>
          <cell r="AC35">
            <v>31977</v>
          </cell>
          <cell r="AD35">
            <v>8.5340000000000007</v>
          </cell>
          <cell r="AE35">
            <v>31977</v>
          </cell>
          <cell r="AF35">
            <v>4.8643799999999997</v>
          </cell>
          <cell r="AG35">
            <v>18227</v>
          </cell>
          <cell r="AH35">
            <v>0</v>
          </cell>
          <cell r="AI35">
            <v>0</v>
          </cell>
          <cell r="AJ35">
            <v>4.8643799999999997</v>
          </cell>
          <cell r="AK35">
            <v>18227</v>
          </cell>
          <cell r="AL35">
            <v>0</v>
          </cell>
          <cell r="AM35">
            <v>0</v>
          </cell>
          <cell r="AN35">
            <v>8.5340000000000007</v>
          </cell>
          <cell r="AO35">
            <v>31977</v>
          </cell>
          <cell r="AP35">
            <v>8.5340000000000007</v>
          </cell>
          <cell r="AQ35">
            <v>31977</v>
          </cell>
          <cell r="AR35">
            <v>8.5340000000000007</v>
          </cell>
          <cell r="AS35">
            <v>31977</v>
          </cell>
          <cell r="AT35">
            <v>8.5340000000000007</v>
          </cell>
          <cell r="AU35">
            <v>31977</v>
          </cell>
          <cell r="AV35">
            <v>4.8643799999999997</v>
          </cell>
          <cell r="AW35">
            <v>18227</v>
          </cell>
          <cell r="AX35">
            <v>4.8643799999999997</v>
          </cell>
          <cell r="AY35">
            <v>18227</v>
          </cell>
          <cell r="AZ35">
            <v>4.8643799999999997</v>
          </cell>
          <cell r="BA35">
            <v>18227</v>
          </cell>
          <cell r="BB35">
            <v>0</v>
          </cell>
          <cell r="BC35">
            <v>0</v>
          </cell>
          <cell r="BD35">
            <v>8.5340000000000007</v>
          </cell>
          <cell r="BE35">
            <v>31977</v>
          </cell>
          <cell r="BF35">
            <v>8.5340000000000007</v>
          </cell>
          <cell r="BG35">
            <v>31977</v>
          </cell>
          <cell r="BH35">
            <v>4.8643799999999997</v>
          </cell>
          <cell r="BI35">
            <v>18227</v>
          </cell>
          <cell r="BJ35">
            <v>8.5340000000000007</v>
          </cell>
          <cell r="BK35">
            <v>31977</v>
          </cell>
          <cell r="BL35">
            <v>4.8643799999999997</v>
          </cell>
          <cell r="BM35">
            <v>18227</v>
          </cell>
          <cell r="BN35">
            <v>8.5340000000000007</v>
          </cell>
          <cell r="BO35">
            <v>31977</v>
          </cell>
          <cell r="BP35">
            <v>8.5340000000000007</v>
          </cell>
          <cell r="BQ35">
            <v>31977</v>
          </cell>
          <cell r="BR35">
            <v>8.5340000000000007</v>
          </cell>
          <cell r="BS35">
            <v>31977</v>
          </cell>
          <cell r="BT35">
            <v>8.5340000000000007</v>
          </cell>
          <cell r="BU35">
            <v>31977</v>
          </cell>
          <cell r="BV35">
            <v>8.5340000000000007</v>
          </cell>
          <cell r="BW35">
            <v>31977</v>
          </cell>
          <cell r="BX35">
            <v>8.5340000000000007</v>
          </cell>
          <cell r="BY35">
            <v>31977</v>
          </cell>
          <cell r="BZ35">
            <v>4.8643799999999997</v>
          </cell>
          <cell r="CA35">
            <v>18227</v>
          </cell>
          <cell r="CB35">
            <v>8.5340000000000007</v>
          </cell>
          <cell r="CC35">
            <v>31977</v>
          </cell>
          <cell r="CD35">
            <v>8.5340000000000007</v>
          </cell>
          <cell r="CE35">
            <v>31977</v>
          </cell>
          <cell r="CF35">
            <v>4.8643799999999997</v>
          </cell>
          <cell r="CG35">
            <v>18227</v>
          </cell>
          <cell r="CH35">
            <v>4.8643799999999997</v>
          </cell>
          <cell r="CI35">
            <v>18227</v>
          </cell>
          <cell r="CJ35">
            <v>0</v>
          </cell>
          <cell r="CK35">
            <v>0</v>
          </cell>
          <cell r="CL35">
            <v>8.5340000000000007</v>
          </cell>
          <cell r="CM35">
            <v>31977</v>
          </cell>
          <cell r="CN35">
            <v>8.5340000000000007</v>
          </cell>
          <cell r="CO35">
            <v>31977</v>
          </cell>
          <cell r="CP35">
            <v>8.5340000000000007</v>
          </cell>
          <cell r="CQ35">
            <v>31977</v>
          </cell>
          <cell r="CR35">
            <v>8.5340000000000007</v>
          </cell>
          <cell r="CS35">
            <v>31977</v>
          </cell>
          <cell r="CT35">
            <v>8.5340000000000007</v>
          </cell>
          <cell r="CU35">
            <v>31977</v>
          </cell>
          <cell r="CV35">
            <v>8.5340000000000007</v>
          </cell>
          <cell r="CW35">
            <v>31977</v>
          </cell>
          <cell r="CX35">
            <v>8.5340000000000007</v>
          </cell>
          <cell r="CY35">
            <v>31977</v>
          </cell>
          <cell r="CZ35">
            <v>8.5340000000000007</v>
          </cell>
          <cell r="DA35">
            <v>31977</v>
          </cell>
          <cell r="DB35">
            <v>8.5340000000000007</v>
          </cell>
          <cell r="DC35">
            <v>31977</v>
          </cell>
          <cell r="DD35">
            <v>8.5340000000000007</v>
          </cell>
          <cell r="DE35">
            <v>31977</v>
          </cell>
          <cell r="DF35">
            <v>8.5340000000000007</v>
          </cell>
          <cell r="DG35">
            <v>31977</v>
          </cell>
          <cell r="DH35">
            <v>4.8643799999999997</v>
          </cell>
          <cell r="DI35">
            <v>18227</v>
          </cell>
          <cell r="DJ35">
            <v>0</v>
          </cell>
          <cell r="DK35">
            <v>0</v>
          </cell>
          <cell r="DL35">
            <v>8.5340000000000007</v>
          </cell>
          <cell r="DM35">
            <v>31977</v>
          </cell>
          <cell r="DN35">
            <v>8.5340000000000007</v>
          </cell>
          <cell r="DO35">
            <v>31977</v>
          </cell>
          <cell r="DP35">
            <v>8.5340000000000007</v>
          </cell>
          <cell r="DQ35">
            <v>31977</v>
          </cell>
          <cell r="DR35">
            <v>8.5340000000000007</v>
          </cell>
          <cell r="DS35">
            <v>31977</v>
          </cell>
          <cell r="DT35">
            <v>4.8643799999999997</v>
          </cell>
          <cell r="DU35">
            <v>18227</v>
          </cell>
          <cell r="DV35">
            <v>0</v>
          </cell>
          <cell r="DW35">
            <v>0</v>
          </cell>
          <cell r="DX35">
            <v>8.5340000000000007</v>
          </cell>
          <cell r="DY35">
            <v>31977</v>
          </cell>
          <cell r="DZ35">
            <v>8.5340000000000007</v>
          </cell>
          <cell r="EA35">
            <v>31977</v>
          </cell>
          <cell r="EB35">
            <v>8.5340000000000007</v>
          </cell>
          <cell r="EC35">
            <v>31977</v>
          </cell>
          <cell r="ED35">
            <v>8.5340000000000007</v>
          </cell>
          <cell r="EE35">
            <v>31977</v>
          </cell>
          <cell r="EF35">
            <v>4.8643799999999997</v>
          </cell>
          <cell r="EG35">
            <v>18227</v>
          </cell>
          <cell r="EH35">
            <v>0</v>
          </cell>
          <cell r="EI35">
            <v>0</v>
          </cell>
          <cell r="EJ35">
            <v>4.8643799999999997</v>
          </cell>
          <cell r="EK35">
            <v>18227</v>
          </cell>
          <cell r="EL35">
            <v>0</v>
          </cell>
          <cell r="EM35">
            <v>0</v>
          </cell>
          <cell r="EN35">
            <v>8.5340000000000007</v>
          </cell>
          <cell r="EO35">
            <v>31977</v>
          </cell>
          <cell r="EP35">
            <v>4.8643799999999997</v>
          </cell>
          <cell r="EQ35">
            <v>18227</v>
          </cell>
          <cell r="ER35">
            <v>0</v>
          </cell>
          <cell r="ES35">
            <v>0</v>
          </cell>
          <cell r="ET35">
            <v>8.5340000000000007</v>
          </cell>
          <cell r="EU35">
            <v>31977</v>
          </cell>
          <cell r="EV35">
            <v>8.5340000000000007</v>
          </cell>
          <cell r="EW35">
            <v>31977</v>
          </cell>
          <cell r="EX35">
            <v>8.5340000000000007</v>
          </cell>
          <cell r="EY35">
            <v>31977</v>
          </cell>
          <cell r="EZ35">
            <v>4.8643799999999997</v>
          </cell>
          <cell r="FA35">
            <v>18227</v>
          </cell>
          <cell r="FB35">
            <v>0</v>
          </cell>
          <cell r="FC35">
            <v>0</v>
          </cell>
          <cell r="FD35">
            <v>4.8643799999999997</v>
          </cell>
          <cell r="FE35">
            <v>18227</v>
          </cell>
          <cell r="FF35">
            <v>0</v>
          </cell>
          <cell r="FG35">
            <v>0</v>
          </cell>
          <cell r="FH35">
            <v>8.5340000000000007</v>
          </cell>
          <cell r="FI35">
            <v>31977</v>
          </cell>
          <cell r="FJ35">
            <v>4.8643799999999997</v>
          </cell>
          <cell r="FK35">
            <v>18227</v>
          </cell>
          <cell r="FL35">
            <v>0</v>
          </cell>
          <cell r="FM35">
            <v>0</v>
          </cell>
          <cell r="FN35">
            <v>4.8643799999999997</v>
          </cell>
          <cell r="FO35">
            <v>18227</v>
          </cell>
          <cell r="FP35">
            <v>0</v>
          </cell>
          <cell r="FQ35">
            <v>0</v>
          </cell>
          <cell r="FR35">
            <v>8.5340000000000007</v>
          </cell>
          <cell r="FS35">
            <v>31977</v>
          </cell>
          <cell r="FT35">
            <v>4.8643799999999997</v>
          </cell>
          <cell r="FU35">
            <v>18227</v>
          </cell>
          <cell r="FV35">
            <v>0</v>
          </cell>
          <cell r="FW35">
            <v>0</v>
          </cell>
          <cell r="FX35">
            <v>8.5340000000000007</v>
          </cell>
          <cell r="FY35">
            <v>31977</v>
          </cell>
          <cell r="FZ35">
            <v>8.5340000000000007</v>
          </cell>
          <cell r="GA35">
            <v>31977</v>
          </cell>
          <cell r="GB35">
            <v>8.5340000000000007</v>
          </cell>
          <cell r="GC35">
            <v>31977</v>
          </cell>
          <cell r="GD35">
            <v>4.8643799999999997</v>
          </cell>
          <cell r="GE35">
            <v>18227</v>
          </cell>
          <cell r="GF35">
            <v>0</v>
          </cell>
          <cell r="GG35">
            <v>0</v>
          </cell>
          <cell r="GH35">
            <v>8.5340000000000007</v>
          </cell>
          <cell r="GI35">
            <v>31977</v>
          </cell>
          <cell r="GJ35">
            <v>4.8643799999999997</v>
          </cell>
          <cell r="GK35">
            <v>18227</v>
          </cell>
          <cell r="GL35">
            <v>4.8643799999999997</v>
          </cell>
          <cell r="GM35">
            <v>18227</v>
          </cell>
          <cell r="GN35">
            <v>4.8643799999999997</v>
          </cell>
          <cell r="GO35">
            <v>18227</v>
          </cell>
          <cell r="GP35">
            <v>4.8643799999999997</v>
          </cell>
          <cell r="GQ35">
            <v>18227</v>
          </cell>
          <cell r="GR35">
            <v>8.5340000000000007</v>
          </cell>
          <cell r="GS35">
            <v>31977</v>
          </cell>
          <cell r="GT35">
            <v>8.5340000000000007</v>
          </cell>
          <cell r="GU35">
            <v>31977</v>
          </cell>
          <cell r="GV35">
            <v>566.57162000000005</v>
          </cell>
          <cell r="GW35">
            <v>2122944</v>
          </cell>
          <cell r="GX35" t="str">
            <v/>
          </cell>
          <cell r="GY35">
            <v>2122944</v>
          </cell>
        </row>
        <row r="36">
          <cell r="D36" t="str">
            <v>05-10</v>
          </cell>
          <cell r="E36" t="str">
            <v>MALLA ELECTROSOLDADA</v>
          </cell>
          <cell r="F36"/>
          <cell r="G36">
            <v>0</v>
          </cell>
          <cell r="H36" t="str">
            <v/>
          </cell>
          <cell r="I36">
            <v>0</v>
          </cell>
          <cell r="J36"/>
          <cell r="K36">
            <v>0</v>
          </cell>
          <cell r="L36" t="str">
            <v/>
          </cell>
          <cell r="M36">
            <v>0</v>
          </cell>
          <cell r="N36" t="str">
            <v/>
          </cell>
          <cell r="O36">
            <v>0</v>
          </cell>
          <cell r="P36">
            <v>0</v>
          </cell>
          <cell r="Q36">
            <v>0</v>
          </cell>
          <cell r="R36" t="str">
            <v/>
          </cell>
          <cell r="S36">
            <v>0</v>
          </cell>
          <cell r="T36" t="str">
            <v/>
          </cell>
          <cell r="U36">
            <v>0</v>
          </cell>
          <cell r="V36" t="str">
            <v/>
          </cell>
          <cell r="W36">
            <v>0</v>
          </cell>
          <cell r="X36">
            <v>0</v>
          </cell>
          <cell r="Y36">
            <v>0</v>
          </cell>
          <cell r="Z36" t="str">
            <v/>
          </cell>
          <cell r="AA36">
            <v>0</v>
          </cell>
          <cell r="AB36" t="str">
            <v/>
          </cell>
          <cell r="AC36">
            <v>0</v>
          </cell>
          <cell r="AD36" t="str">
            <v/>
          </cell>
          <cell r="AE36">
            <v>0</v>
          </cell>
          <cell r="AF36" t="str">
            <v/>
          </cell>
          <cell r="AG36">
            <v>0</v>
          </cell>
          <cell r="AH36">
            <v>0</v>
          </cell>
          <cell r="AI36">
            <v>0</v>
          </cell>
          <cell r="AJ36" t="str">
            <v/>
          </cell>
          <cell r="AK36">
            <v>0</v>
          </cell>
          <cell r="AL36">
            <v>0</v>
          </cell>
          <cell r="AM36">
            <v>0</v>
          </cell>
          <cell r="AN36" t="str">
            <v/>
          </cell>
          <cell r="AO36">
            <v>0</v>
          </cell>
          <cell r="AP36" t="str">
            <v/>
          </cell>
          <cell r="AQ36">
            <v>0</v>
          </cell>
          <cell r="AR36" t="str">
            <v/>
          </cell>
          <cell r="AS36">
            <v>0</v>
          </cell>
          <cell r="AT36" t="str">
            <v/>
          </cell>
          <cell r="AU36">
            <v>0</v>
          </cell>
          <cell r="AV36" t="str">
            <v/>
          </cell>
          <cell r="AW36">
            <v>0</v>
          </cell>
          <cell r="AX36" t="str">
            <v/>
          </cell>
          <cell r="AY36">
            <v>0</v>
          </cell>
          <cell r="AZ36" t="str">
            <v/>
          </cell>
          <cell r="BA36">
            <v>0</v>
          </cell>
          <cell r="BB36">
            <v>0</v>
          </cell>
          <cell r="BC36">
            <v>0</v>
          </cell>
          <cell r="BD36" t="str">
            <v/>
          </cell>
          <cell r="BE36">
            <v>0</v>
          </cell>
          <cell r="BF36" t="str">
            <v/>
          </cell>
          <cell r="BG36">
            <v>0</v>
          </cell>
          <cell r="BH36" t="str">
            <v/>
          </cell>
          <cell r="BI36">
            <v>0</v>
          </cell>
          <cell r="BJ36" t="str">
            <v/>
          </cell>
          <cell r="BK36">
            <v>0</v>
          </cell>
          <cell r="BL36" t="str">
            <v/>
          </cell>
          <cell r="BM36">
            <v>0</v>
          </cell>
          <cell r="BN36" t="str">
            <v/>
          </cell>
          <cell r="BO36">
            <v>0</v>
          </cell>
          <cell r="BP36" t="str">
            <v/>
          </cell>
          <cell r="BQ36">
            <v>0</v>
          </cell>
          <cell r="BR36" t="str">
            <v/>
          </cell>
          <cell r="BS36">
            <v>0</v>
          </cell>
          <cell r="BT36" t="str">
            <v/>
          </cell>
          <cell r="BU36">
            <v>0</v>
          </cell>
          <cell r="BV36" t="str">
            <v/>
          </cell>
          <cell r="BW36">
            <v>0</v>
          </cell>
          <cell r="BX36" t="str">
            <v/>
          </cell>
          <cell r="BY36">
            <v>0</v>
          </cell>
          <cell r="BZ36" t="str">
            <v/>
          </cell>
          <cell r="CA36">
            <v>0</v>
          </cell>
          <cell r="CB36" t="str">
            <v/>
          </cell>
          <cell r="CC36">
            <v>0</v>
          </cell>
          <cell r="CD36" t="str">
            <v/>
          </cell>
          <cell r="CE36">
            <v>0</v>
          </cell>
          <cell r="CF36" t="str">
            <v/>
          </cell>
          <cell r="CG36">
            <v>0</v>
          </cell>
          <cell r="CH36" t="str">
            <v/>
          </cell>
          <cell r="CI36">
            <v>0</v>
          </cell>
          <cell r="CJ36">
            <v>0</v>
          </cell>
          <cell r="CK36">
            <v>0</v>
          </cell>
          <cell r="CL36" t="str">
            <v/>
          </cell>
          <cell r="CM36">
            <v>0</v>
          </cell>
          <cell r="CN36" t="str">
            <v/>
          </cell>
          <cell r="CO36">
            <v>0</v>
          </cell>
          <cell r="CP36" t="str">
            <v/>
          </cell>
          <cell r="CQ36">
            <v>0</v>
          </cell>
          <cell r="CR36" t="str">
            <v/>
          </cell>
          <cell r="CS36">
            <v>0</v>
          </cell>
          <cell r="CT36" t="str">
            <v/>
          </cell>
          <cell r="CU36">
            <v>0</v>
          </cell>
          <cell r="CV36" t="str">
            <v/>
          </cell>
          <cell r="CW36">
            <v>0</v>
          </cell>
          <cell r="CX36" t="str">
            <v/>
          </cell>
          <cell r="CY36">
            <v>0</v>
          </cell>
          <cell r="CZ36" t="str">
            <v/>
          </cell>
          <cell r="DA36">
            <v>0</v>
          </cell>
          <cell r="DB36" t="str">
            <v/>
          </cell>
          <cell r="DC36">
            <v>0</v>
          </cell>
          <cell r="DD36" t="str">
            <v/>
          </cell>
          <cell r="DE36">
            <v>0</v>
          </cell>
          <cell r="DF36" t="str">
            <v/>
          </cell>
          <cell r="DG36">
            <v>0</v>
          </cell>
          <cell r="DH36" t="str">
            <v/>
          </cell>
          <cell r="DI36">
            <v>0</v>
          </cell>
          <cell r="DJ36">
            <v>0</v>
          </cell>
          <cell r="DK36">
            <v>0</v>
          </cell>
          <cell r="DL36" t="str">
            <v/>
          </cell>
          <cell r="DM36">
            <v>0</v>
          </cell>
          <cell r="DN36" t="str">
            <v/>
          </cell>
          <cell r="DO36">
            <v>0</v>
          </cell>
          <cell r="DP36" t="str">
            <v/>
          </cell>
          <cell r="DQ36">
            <v>0</v>
          </cell>
          <cell r="DR36" t="str">
            <v/>
          </cell>
          <cell r="DS36">
            <v>0</v>
          </cell>
          <cell r="DT36" t="str">
            <v/>
          </cell>
          <cell r="DU36">
            <v>0</v>
          </cell>
          <cell r="DV36">
            <v>0</v>
          </cell>
          <cell r="DW36">
            <v>0</v>
          </cell>
          <cell r="DX36" t="str">
            <v/>
          </cell>
          <cell r="DY36">
            <v>0</v>
          </cell>
          <cell r="DZ36" t="str">
            <v/>
          </cell>
          <cell r="EA36">
            <v>0</v>
          </cell>
          <cell r="EB36" t="str">
            <v/>
          </cell>
          <cell r="EC36">
            <v>0</v>
          </cell>
          <cell r="ED36" t="str">
            <v/>
          </cell>
          <cell r="EE36">
            <v>0</v>
          </cell>
          <cell r="EF36" t="str">
            <v/>
          </cell>
          <cell r="EG36">
            <v>0</v>
          </cell>
          <cell r="EH36">
            <v>0</v>
          </cell>
          <cell r="EI36">
            <v>0</v>
          </cell>
          <cell r="EJ36" t="str">
            <v/>
          </cell>
          <cell r="EK36">
            <v>0</v>
          </cell>
          <cell r="EL36">
            <v>0</v>
          </cell>
          <cell r="EM36">
            <v>0</v>
          </cell>
          <cell r="EN36" t="str">
            <v/>
          </cell>
          <cell r="EO36">
            <v>0</v>
          </cell>
          <cell r="EP36" t="str">
            <v/>
          </cell>
          <cell r="EQ36">
            <v>0</v>
          </cell>
          <cell r="ER36">
            <v>0</v>
          </cell>
          <cell r="ES36">
            <v>0</v>
          </cell>
          <cell r="ET36" t="str">
            <v/>
          </cell>
          <cell r="EU36">
            <v>0</v>
          </cell>
          <cell r="EV36" t="str">
            <v/>
          </cell>
          <cell r="EW36">
            <v>0</v>
          </cell>
          <cell r="EX36" t="str">
            <v/>
          </cell>
          <cell r="EY36">
            <v>0</v>
          </cell>
          <cell r="EZ36" t="str">
            <v/>
          </cell>
          <cell r="FA36">
            <v>0</v>
          </cell>
          <cell r="FB36">
            <v>0</v>
          </cell>
          <cell r="FC36">
            <v>0</v>
          </cell>
          <cell r="FD36" t="str">
            <v/>
          </cell>
          <cell r="FE36">
            <v>0</v>
          </cell>
          <cell r="FF36">
            <v>0</v>
          </cell>
          <cell r="FG36">
            <v>0</v>
          </cell>
          <cell r="FH36" t="str">
            <v/>
          </cell>
          <cell r="FI36">
            <v>0</v>
          </cell>
          <cell r="FJ36" t="str">
            <v/>
          </cell>
          <cell r="FK36">
            <v>0</v>
          </cell>
          <cell r="FL36">
            <v>0</v>
          </cell>
          <cell r="FM36">
            <v>0</v>
          </cell>
          <cell r="FN36" t="str">
            <v/>
          </cell>
          <cell r="FO36">
            <v>0</v>
          </cell>
          <cell r="FP36">
            <v>0</v>
          </cell>
          <cell r="FQ36">
            <v>0</v>
          </cell>
          <cell r="FR36" t="str">
            <v/>
          </cell>
          <cell r="FS36">
            <v>0</v>
          </cell>
          <cell r="FT36" t="str">
            <v/>
          </cell>
          <cell r="FU36">
            <v>0</v>
          </cell>
          <cell r="FV36">
            <v>0</v>
          </cell>
          <cell r="FW36">
            <v>0</v>
          </cell>
          <cell r="FX36" t="str">
            <v/>
          </cell>
          <cell r="FY36">
            <v>0</v>
          </cell>
          <cell r="FZ36" t="str">
            <v/>
          </cell>
          <cell r="GA36">
            <v>0</v>
          </cell>
          <cell r="GB36" t="str">
            <v/>
          </cell>
          <cell r="GC36">
            <v>0</v>
          </cell>
          <cell r="GD36" t="str">
            <v/>
          </cell>
          <cell r="GE36">
            <v>0</v>
          </cell>
          <cell r="GF36">
            <v>0</v>
          </cell>
          <cell r="GG36">
            <v>0</v>
          </cell>
          <cell r="GH36" t="str">
            <v/>
          </cell>
          <cell r="GI36">
            <v>0</v>
          </cell>
          <cell r="GJ36" t="str">
            <v/>
          </cell>
          <cell r="GK36">
            <v>0</v>
          </cell>
          <cell r="GL36" t="str">
            <v/>
          </cell>
          <cell r="GM36">
            <v>0</v>
          </cell>
          <cell r="GN36" t="str">
            <v/>
          </cell>
          <cell r="GO36">
            <v>0</v>
          </cell>
          <cell r="GP36" t="str">
            <v/>
          </cell>
          <cell r="GQ36">
            <v>0</v>
          </cell>
          <cell r="GR36" t="str">
            <v/>
          </cell>
          <cell r="GS36">
            <v>0</v>
          </cell>
          <cell r="GT36" t="str">
            <v/>
          </cell>
          <cell r="GU36">
            <v>0</v>
          </cell>
          <cell r="GV36">
            <v>0</v>
          </cell>
          <cell r="GW36">
            <v>0</v>
          </cell>
          <cell r="GX36" t="str">
            <v/>
          </cell>
          <cell r="GY36">
            <v>0</v>
          </cell>
        </row>
        <row r="37">
          <cell r="D37" t="str">
            <v>05-10-010</v>
          </cell>
          <cell r="E37" t="str">
            <v>MALLA ELECTROSOLDADA D-188</v>
          </cell>
          <cell r="F37" t="str">
            <v>KG</v>
          </cell>
          <cell r="G37">
            <v>3025</v>
          </cell>
          <cell r="H37"/>
          <cell r="I37">
            <v>0</v>
          </cell>
          <cell r="J37"/>
          <cell r="K37">
            <v>0</v>
          </cell>
          <cell r="L37"/>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cell r="CF37">
            <v>0</v>
          </cell>
          <cell r="CG37">
            <v>0</v>
          </cell>
          <cell r="CH37">
            <v>0</v>
          </cell>
          <cell r="CI37">
            <v>0</v>
          </cell>
          <cell r="CJ37">
            <v>0</v>
          </cell>
          <cell r="CK37">
            <v>0</v>
          </cell>
          <cell r="CL37">
            <v>0</v>
          </cell>
          <cell r="CM37">
            <v>0</v>
          </cell>
          <cell r="CN37">
            <v>0</v>
          </cell>
          <cell r="CO37">
            <v>0</v>
          </cell>
          <cell r="CP37">
            <v>0</v>
          </cell>
          <cell r="CQ37">
            <v>0</v>
          </cell>
          <cell r="CR37">
            <v>0</v>
          </cell>
          <cell r="CS37">
            <v>0</v>
          </cell>
          <cell r="CT37">
            <v>0</v>
          </cell>
          <cell r="CU37">
            <v>0</v>
          </cell>
          <cell r="CV37">
            <v>0</v>
          </cell>
          <cell r="CW37">
            <v>0</v>
          </cell>
          <cell r="CX37">
            <v>0</v>
          </cell>
          <cell r="CY37">
            <v>0</v>
          </cell>
          <cell r="CZ37">
            <v>0</v>
          </cell>
          <cell r="DA37">
            <v>0</v>
          </cell>
          <cell r="DB37">
            <v>0</v>
          </cell>
          <cell r="DC37">
            <v>0</v>
          </cell>
          <cell r="DD37">
            <v>0</v>
          </cell>
          <cell r="DE37">
            <v>0</v>
          </cell>
          <cell r="DF37">
            <v>0</v>
          </cell>
          <cell r="DG37">
            <v>0</v>
          </cell>
          <cell r="DH37">
            <v>0</v>
          </cell>
          <cell r="DI37">
            <v>0</v>
          </cell>
          <cell r="DJ37">
            <v>0</v>
          </cell>
          <cell r="DK37">
            <v>0</v>
          </cell>
          <cell r="DL37">
            <v>0</v>
          </cell>
          <cell r="DM37">
            <v>0</v>
          </cell>
          <cell r="DN37">
            <v>0</v>
          </cell>
          <cell r="DO37">
            <v>0</v>
          </cell>
          <cell r="DP37">
            <v>0</v>
          </cell>
          <cell r="DQ37">
            <v>0</v>
          </cell>
          <cell r="DR37">
            <v>0</v>
          </cell>
          <cell r="DS37">
            <v>0</v>
          </cell>
          <cell r="DT37">
            <v>0</v>
          </cell>
          <cell r="DU37">
            <v>0</v>
          </cell>
          <cell r="DV37">
            <v>0</v>
          </cell>
          <cell r="DW37">
            <v>0</v>
          </cell>
          <cell r="DX37">
            <v>0</v>
          </cell>
          <cell r="DY37">
            <v>0</v>
          </cell>
          <cell r="DZ37">
            <v>0</v>
          </cell>
          <cell r="EA37">
            <v>0</v>
          </cell>
          <cell r="EB37">
            <v>0</v>
          </cell>
          <cell r="EC37">
            <v>0</v>
          </cell>
          <cell r="ED37">
            <v>0</v>
          </cell>
          <cell r="EE37">
            <v>0</v>
          </cell>
          <cell r="EF37">
            <v>0</v>
          </cell>
          <cell r="EG37">
            <v>0</v>
          </cell>
          <cell r="EH37">
            <v>0</v>
          </cell>
          <cell r="EI37">
            <v>0</v>
          </cell>
          <cell r="EJ37">
            <v>0</v>
          </cell>
          <cell r="EK37">
            <v>0</v>
          </cell>
          <cell r="EL37">
            <v>0</v>
          </cell>
          <cell r="EM37">
            <v>0</v>
          </cell>
          <cell r="EN37">
            <v>0</v>
          </cell>
          <cell r="EO37">
            <v>0</v>
          </cell>
          <cell r="EP37">
            <v>0</v>
          </cell>
          <cell r="EQ37">
            <v>0</v>
          </cell>
          <cell r="ER37">
            <v>0</v>
          </cell>
          <cell r="ES37">
            <v>0</v>
          </cell>
          <cell r="ET37">
            <v>0</v>
          </cell>
          <cell r="EU37">
            <v>0</v>
          </cell>
          <cell r="EV37">
            <v>0</v>
          </cell>
          <cell r="EW37">
            <v>0</v>
          </cell>
          <cell r="EX37">
            <v>0</v>
          </cell>
          <cell r="EY37">
            <v>0</v>
          </cell>
          <cell r="EZ37">
            <v>0</v>
          </cell>
          <cell r="FA37">
            <v>0</v>
          </cell>
          <cell r="FB37">
            <v>0</v>
          </cell>
          <cell r="FC37">
            <v>0</v>
          </cell>
          <cell r="FD37">
            <v>0</v>
          </cell>
          <cell r="FE37">
            <v>0</v>
          </cell>
          <cell r="FF37">
            <v>0</v>
          </cell>
          <cell r="FG37">
            <v>0</v>
          </cell>
          <cell r="FH37">
            <v>0</v>
          </cell>
          <cell r="FI37">
            <v>0</v>
          </cell>
          <cell r="FJ37">
            <v>0</v>
          </cell>
          <cell r="FK37">
            <v>0</v>
          </cell>
          <cell r="FL37">
            <v>0</v>
          </cell>
          <cell r="FM37">
            <v>0</v>
          </cell>
          <cell r="FN37">
            <v>0</v>
          </cell>
          <cell r="FO37">
            <v>0</v>
          </cell>
          <cell r="FP37">
            <v>0</v>
          </cell>
          <cell r="FQ37">
            <v>0</v>
          </cell>
          <cell r="FR37">
            <v>0</v>
          </cell>
          <cell r="FS37">
            <v>0</v>
          </cell>
          <cell r="FT37">
            <v>0</v>
          </cell>
          <cell r="FU37">
            <v>0</v>
          </cell>
          <cell r="FV37">
            <v>0</v>
          </cell>
          <cell r="FW37">
            <v>0</v>
          </cell>
          <cell r="FX37">
            <v>0</v>
          </cell>
          <cell r="FY37">
            <v>0</v>
          </cell>
          <cell r="FZ37">
            <v>0</v>
          </cell>
          <cell r="GA37">
            <v>0</v>
          </cell>
          <cell r="GB37">
            <v>0</v>
          </cell>
          <cell r="GC37">
            <v>0</v>
          </cell>
          <cell r="GD37">
            <v>0</v>
          </cell>
          <cell r="GE37">
            <v>0</v>
          </cell>
          <cell r="GF37">
            <v>0</v>
          </cell>
          <cell r="GG37">
            <v>0</v>
          </cell>
          <cell r="GH37">
            <v>0</v>
          </cell>
          <cell r="GI37">
            <v>0</v>
          </cell>
          <cell r="GJ37">
            <v>0</v>
          </cell>
          <cell r="GK37">
            <v>0</v>
          </cell>
          <cell r="GL37">
            <v>0</v>
          </cell>
          <cell r="GM37">
            <v>0</v>
          </cell>
          <cell r="GN37">
            <v>0</v>
          </cell>
          <cell r="GO37">
            <v>0</v>
          </cell>
          <cell r="GP37">
            <v>0</v>
          </cell>
          <cell r="GQ37">
            <v>0</v>
          </cell>
          <cell r="GR37">
            <v>0</v>
          </cell>
          <cell r="GS37">
            <v>0</v>
          </cell>
          <cell r="GT37">
            <v>0</v>
          </cell>
          <cell r="GU37">
            <v>0</v>
          </cell>
          <cell r="GV37">
            <v>0</v>
          </cell>
          <cell r="GW37">
            <v>0</v>
          </cell>
          <cell r="GX37" t="str">
            <v/>
          </cell>
          <cell r="GY37">
            <v>0</v>
          </cell>
        </row>
        <row r="38">
          <cell r="D38" t="str">
            <v>07</v>
          </cell>
          <cell r="E38" t="str">
            <v>MAMPOSTERIAS, DIVISIONES Y ELEMENTOS NO ESTRUCTURALES</v>
          </cell>
          <cell r="F38"/>
          <cell r="G38">
            <v>0</v>
          </cell>
          <cell r="H38" t="str">
            <v>x</v>
          </cell>
          <cell r="I38" t="str">
            <v/>
          </cell>
          <cell r="J38"/>
          <cell r="K38" t="str">
            <v/>
          </cell>
          <cell r="L38" t="str">
            <v>x</v>
          </cell>
          <cell r="M38" t="str">
            <v/>
          </cell>
          <cell r="N38" t="str">
            <v>x</v>
          </cell>
          <cell r="O38" t="str">
            <v/>
          </cell>
          <cell r="P38">
            <v>0</v>
          </cell>
          <cell r="Q38" t="str">
            <v/>
          </cell>
          <cell r="R38" t="str">
            <v>x</v>
          </cell>
          <cell r="S38" t="str">
            <v/>
          </cell>
          <cell r="T38" t="str">
            <v>x</v>
          </cell>
          <cell r="U38" t="str">
            <v/>
          </cell>
          <cell r="V38" t="str">
            <v>x</v>
          </cell>
          <cell r="W38" t="str">
            <v/>
          </cell>
          <cell r="X38">
            <v>0</v>
          </cell>
          <cell r="Y38" t="str">
            <v/>
          </cell>
          <cell r="Z38" t="str">
            <v>x</v>
          </cell>
          <cell r="AA38" t="str">
            <v/>
          </cell>
          <cell r="AB38" t="str">
            <v>x</v>
          </cell>
          <cell r="AC38" t="str">
            <v/>
          </cell>
          <cell r="AD38" t="str">
            <v>x</v>
          </cell>
          <cell r="AE38" t="str">
            <v/>
          </cell>
          <cell r="AF38" t="str">
            <v>x</v>
          </cell>
          <cell r="AG38" t="str">
            <v/>
          </cell>
          <cell r="AH38">
            <v>0</v>
          </cell>
          <cell r="AI38" t="str">
            <v/>
          </cell>
          <cell r="AJ38" t="str">
            <v>x</v>
          </cell>
          <cell r="AK38" t="str">
            <v/>
          </cell>
          <cell r="AL38">
            <v>0</v>
          </cell>
          <cell r="AM38" t="str">
            <v/>
          </cell>
          <cell r="AN38" t="str">
            <v>x</v>
          </cell>
          <cell r="AO38" t="str">
            <v/>
          </cell>
          <cell r="AP38" t="str">
            <v>x</v>
          </cell>
          <cell r="AQ38" t="str">
            <v/>
          </cell>
          <cell r="AR38" t="str">
            <v>x</v>
          </cell>
          <cell r="AS38" t="str">
            <v/>
          </cell>
          <cell r="AT38" t="str">
            <v>x</v>
          </cell>
          <cell r="AU38" t="str">
            <v/>
          </cell>
          <cell r="AV38" t="str">
            <v>x</v>
          </cell>
          <cell r="AW38" t="str">
            <v/>
          </cell>
          <cell r="AX38" t="str">
            <v>x</v>
          </cell>
          <cell r="AY38" t="str">
            <v/>
          </cell>
          <cell r="AZ38" t="str">
            <v>x</v>
          </cell>
          <cell r="BA38" t="str">
            <v/>
          </cell>
          <cell r="BB38">
            <v>0</v>
          </cell>
          <cell r="BC38" t="str">
            <v/>
          </cell>
          <cell r="BD38" t="str">
            <v>x</v>
          </cell>
          <cell r="BE38" t="str">
            <v/>
          </cell>
          <cell r="BF38" t="str">
            <v>x</v>
          </cell>
          <cell r="BG38" t="str">
            <v/>
          </cell>
          <cell r="BH38" t="str">
            <v>x</v>
          </cell>
          <cell r="BI38" t="str">
            <v/>
          </cell>
          <cell r="BJ38" t="str">
            <v>x</v>
          </cell>
          <cell r="BK38" t="str">
            <v/>
          </cell>
          <cell r="BL38" t="str">
            <v>x</v>
          </cell>
          <cell r="BM38" t="str">
            <v/>
          </cell>
          <cell r="BN38" t="str">
            <v>x</v>
          </cell>
          <cell r="BO38" t="str">
            <v/>
          </cell>
          <cell r="BP38" t="str">
            <v>x</v>
          </cell>
          <cell r="BQ38" t="str">
            <v/>
          </cell>
          <cell r="BR38" t="str">
            <v>x</v>
          </cell>
          <cell r="BS38" t="str">
            <v/>
          </cell>
          <cell r="BT38" t="str">
            <v>x</v>
          </cell>
          <cell r="BU38" t="str">
            <v/>
          </cell>
          <cell r="BV38" t="str">
            <v>x</v>
          </cell>
          <cell r="BW38" t="str">
            <v/>
          </cell>
          <cell r="BX38" t="str">
            <v>x</v>
          </cell>
          <cell r="BY38" t="str">
            <v/>
          </cell>
          <cell r="BZ38" t="str">
            <v>x</v>
          </cell>
          <cell r="CA38" t="str">
            <v/>
          </cell>
          <cell r="CB38" t="str">
            <v>x</v>
          </cell>
          <cell r="CC38" t="str">
            <v/>
          </cell>
          <cell r="CD38" t="str">
            <v>x</v>
          </cell>
          <cell r="CE38" t="str">
            <v/>
          </cell>
          <cell r="CF38" t="str">
            <v>x</v>
          </cell>
          <cell r="CG38" t="str">
            <v/>
          </cell>
          <cell r="CH38" t="str">
            <v>x</v>
          </cell>
          <cell r="CI38" t="str">
            <v/>
          </cell>
          <cell r="CJ38">
            <v>0</v>
          </cell>
          <cell r="CK38" t="str">
            <v/>
          </cell>
          <cell r="CL38" t="str">
            <v>x</v>
          </cell>
          <cell r="CM38" t="str">
            <v/>
          </cell>
          <cell r="CN38" t="str">
            <v>x</v>
          </cell>
          <cell r="CO38" t="str">
            <v/>
          </cell>
          <cell r="CP38" t="str">
            <v>x</v>
          </cell>
          <cell r="CQ38" t="str">
            <v/>
          </cell>
          <cell r="CR38" t="str">
            <v>x</v>
          </cell>
          <cell r="CS38" t="str">
            <v/>
          </cell>
          <cell r="CT38" t="str">
            <v>x</v>
          </cell>
          <cell r="CU38" t="str">
            <v/>
          </cell>
          <cell r="CV38" t="str">
            <v>x</v>
          </cell>
          <cell r="CW38" t="str">
            <v/>
          </cell>
          <cell r="CX38" t="str">
            <v>x</v>
          </cell>
          <cell r="CY38" t="str">
            <v/>
          </cell>
          <cell r="CZ38" t="str">
            <v>x</v>
          </cell>
          <cell r="DA38" t="str">
            <v/>
          </cell>
          <cell r="DB38" t="str">
            <v>x</v>
          </cell>
          <cell r="DC38" t="str">
            <v/>
          </cell>
          <cell r="DD38" t="str">
            <v>x</v>
          </cell>
          <cell r="DE38" t="str">
            <v/>
          </cell>
          <cell r="DF38" t="str">
            <v>x</v>
          </cell>
          <cell r="DG38" t="str">
            <v/>
          </cell>
          <cell r="DH38" t="str">
            <v>x</v>
          </cell>
          <cell r="DI38" t="str">
            <v/>
          </cell>
          <cell r="DJ38">
            <v>0</v>
          </cell>
          <cell r="DK38" t="str">
            <v/>
          </cell>
          <cell r="DL38" t="str">
            <v>x</v>
          </cell>
          <cell r="DM38" t="str">
            <v/>
          </cell>
          <cell r="DN38" t="str">
            <v>x</v>
          </cell>
          <cell r="DO38" t="str">
            <v/>
          </cell>
          <cell r="DP38" t="str">
            <v>x</v>
          </cell>
          <cell r="DQ38" t="str">
            <v/>
          </cell>
          <cell r="DR38" t="str">
            <v>x</v>
          </cell>
          <cell r="DS38" t="str">
            <v/>
          </cell>
          <cell r="DT38" t="str">
            <v>x</v>
          </cell>
          <cell r="DU38" t="str">
            <v/>
          </cell>
          <cell r="DV38">
            <v>0</v>
          </cell>
          <cell r="DW38" t="str">
            <v/>
          </cell>
          <cell r="DX38" t="str">
            <v>x</v>
          </cell>
          <cell r="DY38" t="str">
            <v/>
          </cell>
          <cell r="DZ38" t="str">
            <v>x</v>
          </cell>
          <cell r="EA38" t="str">
            <v/>
          </cell>
          <cell r="EB38" t="str">
            <v>x</v>
          </cell>
          <cell r="EC38" t="str">
            <v/>
          </cell>
          <cell r="ED38" t="str">
            <v>x</v>
          </cell>
          <cell r="EE38" t="str">
            <v/>
          </cell>
          <cell r="EF38" t="str">
            <v>x</v>
          </cell>
          <cell r="EG38" t="str">
            <v/>
          </cell>
          <cell r="EH38">
            <v>0</v>
          </cell>
          <cell r="EI38" t="str">
            <v/>
          </cell>
          <cell r="EJ38" t="str">
            <v>x</v>
          </cell>
          <cell r="EK38" t="str">
            <v/>
          </cell>
          <cell r="EL38">
            <v>0</v>
          </cell>
          <cell r="EM38" t="str">
            <v/>
          </cell>
          <cell r="EN38" t="str">
            <v>x</v>
          </cell>
          <cell r="EO38" t="str">
            <v/>
          </cell>
          <cell r="EP38" t="str">
            <v>x</v>
          </cell>
          <cell r="EQ38" t="str">
            <v/>
          </cell>
          <cell r="ER38">
            <v>0</v>
          </cell>
          <cell r="ES38" t="str">
            <v/>
          </cell>
          <cell r="ET38" t="str">
            <v>x</v>
          </cell>
          <cell r="EU38" t="str">
            <v/>
          </cell>
          <cell r="EV38" t="str">
            <v>x</v>
          </cell>
          <cell r="EW38" t="str">
            <v/>
          </cell>
          <cell r="EX38" t="str">
            <v>x</v>
          </cell>
          <cell r="EY38" t="str">
            <v/>
          </cell>
          <cell r="EZ38" t="str">
            <v>x</v>
          </cell>
          <cell r="FA38" t="str">
            <v/>
          </cell>
          <cell r="FB38">
            <v>0</v>
          </cell>
          <cell r="FC38" t="str">
            <v/>
          </cell>
          <cell r="FD38" t="str">
            <v>x</v>
          </cell>
          <cell r="FE38" t="str">
            <v/>
          </cell>
          <cell r="FF38">
            <v>0</v>
          </cell>
          <cell r="FG38" t="str">
            <v/>
          </cell>
          <cell r="FH38" t="str">
            <v>x</v>
          </cell>
          <cell r="FI38" t="str">
            <v/>
          </cell>
          <cell r="FJ38" t="str">
            <v>x</v>
          </cell>
          <cell r="FK38" t="str">
            <v/>
          </cell>
          <cell r="FL38">
            <v>0</v>
          </cell>
          <cell r="FM38" t="str">
            <v/>
          </cell>
          <cell r="FN38" t="str">
            <v>x</v>
          </cell>
          <cell r="FO38" t="str">
            <v/>
          </cell>
          <cell r="FP38">
            <v>0</v>
          </cell>
          <cell r="FQ38" t="str">
            <v/>
          </cell>
          <cell r="FR38" t="str">
            <v>x</v>
          </cell>
          <cell r="FS38" t="str">
            <v/>
          </cell>
          <cell r="FT38" t="str">
            <v>x</v>
          </cell>
          <cell r="FU38" t="str">
            <v/>
          </cell>
          <cell r="FV38">
            <v>0</v>
          </cell>
          <cell r="FW38" t="str">
            <v/>
          </cell>
          <cell r="FX38" t="str">
            <v>x</v>
          </cell>
          <cell r="FY38" t="str">
            <v/>
          </cell>
          <cell r="FZ38" t="str">
            <v>x</v>
          </cell>
          <cell r="GA38" t="str">
            <v/>
          </cell>
          <cell r="GB38" t="str">
            <v>x</v>
          </cell>
          <cell r="GC38" t="str">
            <v/>
          </cell>
          <cell r="GD38" t="str">
            <v>x</v>
          </cell>
          <cell r="GE38" t="str">
            <v/>
          </cell>
          <cell r="GF38">
            <v>0</v>
          </cell>
          <cell r="GG38" t="str">
            <v/>
          </cell>
          <cell r="GH38" t="str">
            <v>x</v>
          </cell>
          <cell r="GI38" t="str">
            <v/>
          </cell>
          <cell r="GJ38" t="str">
            <v>x</v>
          </cell>
          <cell r="GK38" t="str">
            <v/>
          </cell>
          <cell r="GL38" t="str">
            <v>x</v>
          </cell>
          <cell r="GM38" t="str">
            <v/>
          </cell>
          <cell r="GN38" t="str">
            <v>x</v>
          </cell>
          <cell r="GO38" t="str">
            <v/>
          </cell>
          <cell r="GP38" t="str">
            <v>x</v>
          </cell>
          <cell r="GQ38" t="str">
            <v/>
          </cell>
          <cell r="GR38" t="str">
            <v>x</v>
          </cell>
          <cell r="GS38" t="str">
            <v/>
          </cell>
          <cell r="GT38" t="str">
            <v>x</v>
          </cell>
          <cell r="GU38" t="str">
            <v/>
          </cell>
          <cell r="GV38">
            <v>0</v>
          </cell>
          <cell r="GW38" t="str">
            <v/>
          </cell>
          <cell r="GX38">
            <v>105112264</v>
          </cell>
          <cell r="GY38">
            <v>105112264</v>
          </cell>
        </row>
        <row r="39">
          <cell r="D39" t="str">
            <v>07-05</v>
          </cell>
          <cell r="E39" t="str">
            <v>DOVELAS</v>
          </cell>
          <cell r="F39"/>
          <cell r="G39">
            <v>0</v>
          </cell>
          <cell r="H39" t="str">
            <v>x</v>
          </cell>
          <cell r="I39">
            <v>146278</v>
          </cell>
          <cell r="J39"/>
          <cell r="K39">
            <v>0</v>
          </cell>
          <cell r="L39" t="str">
            <v>x</v>
          </cell>
          <cell r="M39">
            <v>210274</v>
          </cell>
          <cell r="N39" t="str">
            <v>x</v>
          </cell>
          <cell r="O39">
            <v>146278</v>
          </cell>
          <cell r="P39">
            <v>0</v>
          </cell>
          <cell r="Q39">
            <v>0</v>
          </cell>
          <cell r="R39" t="str">
            <v>x</v>
          </cell>
          <cell r="S39">
            <v>210274</v>
          </cell>
          <cell r="T39" t="str">
            <v>x</v>
          </cell>
          <cell r="U39">
            <v>210274</v>
          </cell>
          <cell r="V39" t="str">
            <v>x</v>
          </cell>
          <cell r="W39">
            <v>146278</v>
          </cell>
          <cell r="X39">
            <v>0</v>
          </cell>
          <cell r="Y39">
            <v>0</v>
          </cell>
          <cell r="Z39" t="str">
            <v>x</v>
          </cell>
          <cell r="AA39">
            <v>210274</v>
          </cell>
          <cell r="AB39" t="str">
            <v>x</v>
          </cell>
          <cell r="AC39">
            <v>210274</v>
          </cell>
          <cell r="AD39" t="str">
            <v>x</v>
          </cell>
          <cell r="AE39">
            <v>210274</v>
          </cell>
          <cell r="AF39" t="str">
            <v>x</v>
          </cell>
          <cell r="AG39">
            <v>146278</v>
          </cell>
          <cell r="AH39">
            <v>0</v>
          </cell>
          <cell r="AI39">
            <v>0</v>
          </cell>
          <cell r="AJ39" t="str">
            <v>x</v>
          </cell>
          <cell r="AK39">
            <v>146278</v>
          </cell>
          <cell r="AL39">
            <v>0</v>
          </cell>
          <cell r="AM39">
            <v>0</v>
          </cell>
          <cell r="AN39" t="str">
            <v>x</v>
          </cell>
          <cell r="AO39">
            <v>210274</v>
          </cell>
          <cell r="AP39" t="str">
            <v>x</v>
          </cell>
          <cell r="AQ39">
            <v>210274</v>
          </cell>
          <cell r="AR39" t="str">
            <v>x</v>
          </cell>
          <cell r="AS39">
            <v>210274</v>
          </cell>
          <cell r="AT39" t="str">
            <v>x</v>
          </cell>
          <cell r="AU39">
            <v>210274</v>
          </cell>
          <cell r="AV39" t="str">
            <v>x</v>
          </cell>
          <cell r="AW39">
            <v>146278</v>
          </cell>
          <cell r="AX39" t="str">
            <v>x</v>
          </cell>
          <cell r="AY39">
            <v>146278</v>
          </cell>
          <cell r="AZ39" t="str">
            <v>x</v>
          </cell>
          <cell r="BA39">
            <v>146278</v>
          </cell>
          <cell r="BB39">
            <v>0</v>
          </cell>
          <cell r="BC39">
            <v>0</v>
          </cell>
          <cell r="BD39" t="str">
            <v>x</v>
          </cell>
          <cell r="BE39">
            <v>210274</v>
          </cell>
          <cell r="BF39" t="str">
            <v>x</v>
          </cell>
          <cell r="BG39">
            <v>210274</v>
          </cell>
          <cell r="BH39" t="str">
            <v>x</v>
          </cell>
          <cell r="BI39">
            <v>146278</v>
          </cell>
          <cell r="BJ39" t="str">
            <v>x</v>
          </cell>
          <cell r="BK39">
            <v>210274</v>
          </cell>
          <cell r="BL39" t="str">
            <v>x</v>
          </cell>
          <cell r="BM39">
            <v>146278</v>
          </cell>
          <cell r="BN39" t="str">
            <v>x</v>
          </cell>
          <cell r="BO39">
            <v>210274</v>
          </cell>
          <cell r="BP39" t="str">
            <v>x</v>
          </cell>
          <cell r="BQ39">
            <v>210274</v>
          </cell>
          <cell r="BR39" t="str">
            <v>x</v>
          </cell>
          <cell r="BS39">
            <v>210274</v>
          </cell>
          <cell r="BT39" t="str">
            <v>x</v>
          </cell>
          <cell r="BU39">
            <v>210274</v>
          </cell>
          <cell r="BV39" t="str">
            <v>x</v>
          </cell>
          <cell r="BW39">
            <v>210274</v>
          </cell>
          <cell r="BX39" t="str">
            <v>x</v>
          </cell>
          <cell r="BY39">
            <v>210274</v>
          </cell>
          <cell r="BZ39" t="str">
            <v>x</v>
          </cell>
          <cell r="CA39">
            <v>146278</v>
          </cell>
          <cell r="CB39" t="str">
            <v>x</v>
          </cell>
          <cell r="CC39">
            <v>210274</v>
          </cell>
          <cell r="CD39" t="str">
            <v>x</v>
          </cell>
          <cell r="CE39">
            <v>210274</v>
          </cell>
          <cell r="CF39" t="str">
            <v>x</v>
          </cell>
          <cell r="CG39">
            <v>146278</v>
          </cell>
          <cell r="CH39" t="str">
            <v>x</v>
          </cell>
          <cell r="CI39">
            <v>146278</v>
          </cell>
          <cell r="CJ39">
            <v>0</v>
          </cell>
          <cell r="CK39">
            <v>0</v>
          </cell>
          <cell r="CL39" t="str">
            <v>x</v>
          </cell>
          <cell r="CM39">
            <v>210274</v>
          </cell>
          <cell r="CN39" t="str">
            <v>x</v>
          </cell>
          <cell r="CO39">
            <v>210274</v>
          </cell>
          <cell r="CP39" t="str">
            <v>x</v>
          </cell>
          <cell r="CQ39">
            <v>210274</v>
          </cell>
          <cell r="CR39" t="str">
            <v>x</v>
          </cell>
          <cell r="CS39">
            <v>210274</v>
          </cell>
          <cell r="CT39" t="str">
            <v>x</v>
          </cell>
          <cell r="CU39">
            <v>210274</v>
          </cell>
          <cell r="CV39" t="str">
            <v>x</v>
          </cell>
          <cell r="CW39">
            <v>210274</v>
          </cell>
          <cell r="CX39" t="str">
            <v>x</v>
          </cell>
          <cell r="CY39">
            <v>210274</v>
          </cell>
          <cell r="CZ39" t="str">
            <v>x</v>
          </cell>
          <cell r="DA39">
            <v>210274</v>
          </cell>
          <cell r="DB39" t="str">
            <v>x</v>
          </cell>
          <cell r="DC39">
            <v>210274</v>
          </cell>
          <cell r="DD39" t="str">
            <v>x</v>
          </cell>
          <cell r="DE39">
            <v>210274</v>
          </cell>
          <cell r="DF39" t="str">
            <v>x</v>
          </cell>
          <cell r="DG39">
            <v>210274</v>
          </cell>
          <cell r="DH39" t="str">
            <v>x</v>
          </cell>
          <cell r="DI39">
            <v>146278</v>
          </cell>
          <cell r="DJ39">
            <v>0</v>
          </cell>
          <cell r="DK39">
            <v>0</v>
          </cell>
          <cell r="DL39" t="str">
            <v>x</v>
          </cell>
          <cell r="DM39">
            <v>210274</v>
          </cell>
          <cell r="DN39" t="str">
            <v>x</v>
          </cell>
          <cell r="DO39">
            <v>210274</v>
          </cell>
          <cell r="DP39" t="str">
            <v>x</v>
          </cell>
          <cell r="DQ39">
            <v>210274</v>
          </cell>
          <cell r="DR39" t="str">
            <v>x</v>
          </cell>
          <cell r="DS39">
            <v>210274</v>
          </cell>
          <cell r="DT39" t="str">
            <v>x</v>
          </cell>
          <cell r="DU39">
            <v>146278</v>
          </cell>
          <cell r="DV39">
            <v>0</v>
          </cell>
          <cell r="DW39">
            <v>0</v>
          </cell>
          <cell r="DX39" t="str">
            <v>x</v>
          </cell>
          <cell r="DY39">
            <v>210274</v>
          </cell>
          <cell r="DZ39" t="str">
            <v>x</v>
          </cell>
          <cell r="EA39">
            <v>210274</v>
          </cell>
          <cell r="EB39" t="str">
            <v>x</v>
          </cell>
          <cell r="EC39">
            <v>210274</v>
          </cell>
          <cell r="ED39" t="str">
            <v>x</v>
          </cell>
          <cell r="EE39">
            <v>210274</v>
          </cell>
          <cell r="EF39" t="str">
            <v>x</v>
          </cell>
          <cell r="EG39">
            <v>146278</v>
          </cell>
          <cell r="EH39">
            <v>0</v>
          </cell>
          <cell r="EI39">
            <v>0</v>
          </cell>
          <cell r="EJ39" t="str">
            <v>x</v>
          </cell>
          <cell r="EK39">
            <v>146278</v>
          </cell>
          <cell r="EL39">
            <v>0</v>
          </cell>
          <cell r="EM39">
            <v>0</v>
          </cell>
          <cell r="EN39" t="str">
            <v>x</v>
          </cell>
          <cell r="EO39">
            <v>210274</v>
          </cell>
          <cell r="EP39" t="str">
            <v>x</v>
          </cell>
          <cell r="EQ39">
            <v>146278</v>
          </cell>
          <cell r="ER39">
            <v>0</v>
          </cell>
          <cell r="ES39">
            <v>0</v>
          </cell>
          <cell r="ET39" t="str">
            <v>x</v>
          </cell>
          <cell r="EU39">
            <v>210274</v>
          </cell>
          <cell r="EV39" t="str">
            <v>x</v>
          </cell>
          <cell r="EW39">
            <v>210274</v>
          </cell>
          <cell r="EX39" t="str">
            <v>x</v>
          </cell>
          <cell r="EY39">
            <v>210274</v>
          </cell>
          <cell r="EZ39" t="str">
            <v>x</v>
          </cell>
          <cell r="FA39">
            <v>146278</v>
          </cell>
          <cell r="FB39">
            <v>0</v>
          </cell>
          <cell r="FC39">
            <v>0</v>
          </cell>
          <cell r="FD39" t="str">
            <v>x</v>
          </cell>
          <cell r="FE39">
            <v>146278</v>
          </cell>
          <cell r="FF39">
            <v>0</v>
          </cell>
          <cell r="FG39">
            <v>0</v>
          </cell>
          <cell r="FH39" t="str">
            <v>x</v>
          </cell>
          <cell r="FI39">
            <v>210274</v>
          </cell>
          <cell r="FJ39" t="str">
            <v>x</v>
          </cell>
          <cell r="FK39">
            <v>146278</v>
          </cell>
          <cell r="FL39">
            <v>0</v>
          </cell>
          <cell r="FM39">
            <v>0</v>
          </cell>
          <cell r="FN39" t="str">
            <v>x</v>
          </cell>
          <cell r="FO39">
            <v>146278</v>
          </cell>
          <cell r="FP39">
            <v>0</v>
          </cell>
          <cell r="FQ39">
            <v>0</v>
          </cell>
          <cell r="FR39" t="str">
            <v>x</v>
          </cell>
          <cell r="FS39">
            <v>210274</v>
          </cell>
          <cell r="FT39" t="str">
            <v>x</v>
          </cell>
          <cell r="FU39">
            <v>146278</v>
          </cell>
          <cell r="FV39">
            <v>0</v>
          </cell>
          <cell r="FW39">
            <v>0</v>
          </cell>
          <cell r="FX39" t="str">
            <v>x</v>
          </cell>
          <cell r="FY39">
            <v>210274</v>
          </cell>
          <cell r="FZ39" t="str">
            <v>x</v>
          </cell>
          <cell r="GA39">
            <v>210274</v>
          </cell>
          <cell r="GB39" t="str">
            <v>x</v>
          </cell>
          <cell r="GC39">
            <v>210274</v>
          </cell>
          <cell r="GD39" t="str">
            <v>x</v>
          </cell>
          <cell r="GE39">
            <v>146278</v>
          </cell>
          <cell r="GF39">
            <v>0</v>
          </cell>
          <cell r="GG39">
            <v>0</v>
          </cell>
          <cell r="GH39" t="str">
            <v>x</v>
          </cell>
          <cell r="GI39">
            <v>210274</v>
          </cell>
          <cell r="GJ39" t="str">
            <v>x</v>
          </cell>
          <cell r="GK39">
            <v>146278</v>
          </cell>
          <cell r="GL39" t="str">
            <v>x</v>
          </cell>
          <cell r="GM39">
            <v>146278</v>
          </cell>
          <cell r="GN39" t="str">
            <v>x</v>
          </cell>
          <cell r="GO39">
            <v>146278</v>
          </cell>
          <cell r="GP39" t="str">
            <v>x</v>
          </cell>
          <cell r="GQ39">
            <v>146278</v>
          </cell>
          <cell r="GR39" t="str">
            <v>x</v>
          </cell>
          <cell r="GS39">
            <v>210274</v>
          </cell>
          <cell r="GT39" t="str">
            <v>x</v>
          </cell>
          <cell r="GU39">
            <v>210274</v>
          </cell>
          <cell r="GV39">
            <v>0</v>
          </cell>
          <cell r="GW39">
            <v>14673472</v>
          </cell>
          <cell r="GX39" t="str">
            <v/>
          </cell>
          <cell r="GY39">
            <v>14673472</v>
          </cell>
        </row>
        <row r="40">
          <cell r="D40" t="str">
            <v>07-05-010</v>
          </cell>
          <cell r="E40" t="str">
            <v>SUMINISTRO, TRANSPORTE Y COLOCACION DE CONCRETO FLUIDO PARA DOVELAS EN MAMPOSTERIA ESTRUCTURAL. INCLUYE ACERO DE REFUERZO Y GROUTING DE 21 MPa, ESPACIADAS DE ACUERDO A LOS DISEÑOS, O EN SU DEFECTO CADA 1.20 M Y EN LAS INTERSECCIONES DE MUROS.</v>
          </cell>
          <cell r="F40" t="str">
            <v>M</v>
          </cell>
          <cell r="G40">
            <v>8707</v>
          </cell>
          <cell r="H40">
            <v>16.8</v>
          </cell>
          <cell r="I40">
            <v>146278</v>
          </cell>
          <cell r="J40"/>
          <cell r="K40">
            <v>0</v>
          </cell>
          <cell r="L40">
            <v>24.150000000000002</v>
          </cell>
          <cell r="M40">
            <v>210274</v>
          </cell>
          <cell r="N40">
            <v>16.8</v>
          </cell>
          <cell r="O40">
            <v>146278</v>
          </cell>
          <cell r="P40">
            <v>0</v>
          </cell>
          <cell r="Q40">
            <v>0</v>
          </cell>
          <cell r="R40">
            <v>24.150000000000002</v>
          </cell>
          <cell r="S40">
            <v>210274</v>
          </cell>
          <cell r="T40">
            <v>24.150000000000002</v>
          </cell>
          <cell r="U40">
            <v>210274</v>
          </cell>
          <cell r="V40">
            <v>16.8</v>
          </cell>
          <cell r="W40">
            <v>146278</v>
          </cell>
          <cell r="X40">
            <v>0</v>
          </cell>
          <cell r="Y40">
            <v>0</v>
          </cell>
          <cell r="Z40">
            <v>24.150000000000002</v>
          </cell>
          <cell r="AA40">
            <v>210274</v>
          </cell>
          <cell r="AB40">
            <v>24.150000000000002</v>
          </cell>
          <cell r="AC40">
            <v>210274</v>
          </cell>
          <cell r="AD40">
            <v>24.150000000000002</v>
          </cell>
          <cell r="AE40">
            <v>210274</v>
          </cell>
          <cell r="AF40">
            <v>16.8</v>
          </cell>
          <cell r="AG40">
            <v>146278</v>
          </cell>
          <cell r="AH40">
            <v>0</v>
          </cell>
          <cell r="AI40">
            <v>0</v>
          </cell>
          <cell r="AJ40">
            <v>16.8</v>
          </cell>
          <cell r="AK40">
            <v>146278</v>
          </cell>
          <cell r="AL40">
            <v>0</v>
          </cell>
          <cell r="AM40">
            <v>0</v>
          </cell>
          <cell r="AN40">
            <v>24.150000000000002</v>
          </cell>
          <cell r="AO40">
            <v>210274</v>
          </cell>
          <cell r="AP40">
            <v>24.150000000000002</v>
          </cell>
          <cell r="AQ40">
            <v>210274</v>
          </cell>
          <cell r="AR40">
            <v>24.150000000000002</v>
          </cell>
          <cell r="AS40">
            <v>210274</v>
          </cell>
          <cell r="AT40">
            <v>24.150000000000002</v>
          </cell>
          <cell r="AU40">
            <v>210274</v>
          </cell>
          <cell r="AV40">
            <v>16.8</v>
          </cell>
          <cell r="AW40">
            <v>146278</v>
          </cell>
          <cell r="AX40">
            <v>16.8</v>
          </cell>
          <cell r="AY40">
            <v>146278</v>
          </cell>
          <cell r="AZ40">
            <v>16.8</v>
          </cell>
          <cell r="BA40">
            <v>146278</v>
          </cell>
          <cell r="BB40">
            <v>0</v>
          </cell>
          <cell r="BC40">
            <v>0</v>
          </cell>
          <cell r="BD40">
            <v>24.150000000000002</v>
          </cell>
          <cell r="BE40">
            <v>210274</v>
          </cell>
          <cell r="BF40">
            <v>24.150000000000002</v>
          </cell>
          <cell r="BG40">
            <v>210274</v>
          </cell>
          <cell r="BH40">
            <v>16.8</v>
          </cell>
          <cell r="BI40">
            <v>146278</v>
          </cell>
          <cell r="BJ40">
            <v>24.150000000000002</v>
          </cell>
          <cell r="BK40">
            <v>210274</v>
          </cell>
          <cell r="BL40">
            <v>16.8</v>
          </cell>
          <cell r="BM40">
            <v>146278</v>
          </cell>
          <cell r="BN40">
            <v>24.150000000000002</v>
          </cell>
          <cell r="BO40">
            <v>210274</v>
          </cell>
          <cell r="BP40">
            <v>24.150000000000002</v>
          </cell>
          <cell r="BQ40">
            <v>210274</v>
          </cell>
          <cell r="BR40">
            <v>24.150000000000002</v>
          </cell>
          <cell r="BS40">
            <v>210274</v>
          </cell>
          <cell r="BT40">
            <v>24.150000000000002</v>
          </cell>
          <cell r="BU40">
            <v>210274</v>
          </cell>
          <cell r="BV40">
            <v>24.150000000000002</v>
          </cell>
          <cell r="BW40">
            <v>210274</v>
          </cell>
          <cell r="BX40">
            <v>24.150000000000002</v>
          </cell>
          <cell r="BY40">
            <v>210274</v>
          </cell>
          <cell r="BZ40">
            <v>16.8</v>
          </cell>
          <cell r="CA40">
            <v>146278</v>
          </cell>
          <cell r="CB40">
            <v>24.150000000000002</v>
          </cell>
          <cell r="CC40">
            <v>210274</v>
          </cell>
          <cell r="CD40">
            <v>24.150000000000002</v>
          </cell>
          <cell r="CE40">
            <v>210274</v>
          </cell>
          <cell r="CF40">
            <v>16.8</v>
          </cell>
          <cell r="CG40">
            <v>146278</v>
          </cell>
          <cell r="CH40">
            <v>16.8</v>
          </cell>
          <cell r="CI40">
            <v>146278</v>
          </cell>
          <cell r="CJ40">
            <v>0</v>
          </cell>
          <cell r="CK40">
            <v>0</v>
          </cell>
          <cell r="CL40">
            <v>24.150000000000002</v>
          </cell>
          <cell r="CM40">
            <v>210274</v>
          </cell>
          <cell r="CN40">
            <v>24.150000000000002</v>
          </cell>
          <cell r="CO40">
            <v>210274</v>
          </cell>
          <cell r="CP40">
            <v>24.150000000000002</v>
          </cell>
          <cell r="CQ40">
            <v>210274</v>
          </cell>
          <cell r="CR40">
            <v>24.150000000000002</v>
          </cell>
          <cell r="CS40">
            <v>210274</v>
          </cell>
          <cell r="CT40">
            <v>24.150000000000002</v>
          </cell>
          <cell r="CU40">
            <v>210274</v>
          </cell>
          <cell r="CV40">
            <v>24.150000000000002</v>
          </cell>
          <cell r="CW40">
            <v>210274</v>
          </cell>
          <cell r="CX40">
            <v>24.150000000000002</v>
          </cell>
          <cell r="CY40">
            <v>210274</v>
          </cell>
          <cell r="CZ40">
            <v>24.150000000000002</v>
          </cell>
          <cell r="DA40">
            <v>210274</v>
          </cell>
          <cell r="DB40">
            <v>24.150000000000002</v>
          </cell>
          <cell r="DC40">
            <v>210274</v>
          </cell>
          <cell r="DD40">
            <v>24.150000000000002</v>
          </cell>
          <cell r="DE40">
            <v>210274</v>
          </cell>
          <cell r="DF40">
            <v>24.150000000000002</v>
          </cell>
          <cell r="DG40">
            <v>210274</v>
          </cell>
          <cell r="DH40">
            <v>16.8</v>
          </cell>
          <cell r="DI40">
            <v>146278</v>
          </cell>
          <cell r="DJ40">
            <v>0</v>
          </cell>
          <cell r="DK40">
            <v>0</v>
          </cell>
          <cell r="DL40">
            <v>24.150000000000002</v>
          </cell>
          <cell r="DM40">
            <v>210274</v>
          </cell>
          <cell r="DN40">
            <v>24.150000000000002</v>
          </cell>
          <cell r="DO40">
            <v>210274</v>
          </cell>
          <cell r="DP40">
            <v>24.150000000000002</v>
          </cell>
          <cell r="DQ40">
            <v>210274</v>
          </cell>
          <cell r="DR40">
            <v>24.150000000000002</v>
          </cell>
          <cell r="DS40">
            <v>210274</v>
          </cell>
          <cell r="DT40">
            <v>16.8</v>
          </cell>
          <cell r="DU40">
            <v>146278</v>
          </cell>
          <cell r="DV40">
            <v>0</v>
          </cell>
          <cell r="DW40">
            <v>0</v>
          </cell>
          <cell r="DX40">
            <v>24.150000000000002</v>
          </cell>
          <cell r="DY40">
            <v>210274</v>
          </cell>
          <cell r="DZ40">
            <v>24.150000000000002</v>
          </cell>
          <cell r="EA40">
            <v>210274</v>
          </cell>
          <cell r="EB40">
            <v>24.150000000000002</v>
          </cell>
          <cell r="EC40">
            <v>210274</v>
          </cell>
          <cell r="ED40">
            <v>24.150000000000002</v>
          </cell>
          <cell r="EE40">
            <v>210274</v>
          </cell>
          <cell r="EF40">
            <v>16.8</v>
          </cell>
          <cell r="EG40">
            <v>146278</v>
          </cell>
          <cell r="EH40">
            <v>0</v>
          </cell>
          <cell r="EI40">
            <v>0</v>
          </cell>
          <cell r="EJ40">
            <v>16.8</v>
          </cell>
          <cell r="EK40">
            <v>146278</v>
          </cell>
          <cell r="EL40">
            <v>0</v>
          </cell>
          <cell r="EM40">
            <v>0</v>
          </cell>
          <cell r="EN40">
            <v>24.150000000000002</v>
          </cell>
          <cell r="EO40">
            <v>210274</v>
          </cell>
          <cell r="EP40">
            <v>16.8</v>
          </cell>
          <cell r="EQ40">
            <v>146278</v>
          </cell>
          <cell r="ER40">
            <v>0</v>
          </cell>
          <cell r="ES40">
            <v>0</v>
          </cell>
          <cell r="ET40">
            <v>24.150000000000002</v>
          </cell>
          <cell r="EU40">
            <v>210274</v>
          </cell>
          <cell r="EV40">
            <v>24.150000000000002</v>
          </cell>
          <cell r="EW40">
            <v>210274</v>
          </cell>
          <cell r="EX40">
            <v>24.150000000000002</v>
          </cell>
          <cell r="EY40">
            <v>210274</v>
          </cell>
          <cell r="EZ40">
            <v>16.8</v>
          </cell>
          <cell r="FA40">
            <v>146278</v>
          </cell>
          <cell r="FB40">
            <v>0</v>
          </cell>
          <cell r="FC40">
            <v>0</v>
          </cell>
          <cell r="FD40">
            <v>16.8</v>
          </cell>
          <cell r="FE40">
            <v>146278</v>
          </cell>
          <cell r="FF40">
            <v>0</v>
          </cell>
          <cell r="FG40">
            <v>0</v>
          </cell>
          <cell r="FH40">
            <v>24.150000000000002</v>
          </cell>
          <cell r="FI40">
            <v>210274</v>
          </cell>
          <cell r="FJ40">
            <v>16.8</v>
          </cell>
          <cell r="FK40">
            <v>146278</v>
          </cell>
          <cell r="FL40">
            <v>0</v>
          </cell>
          <cell r="FM40">
            <v>0</v>
          </cell>
          <cell r="FN40">
            <v>16.8</v>
          </cell>
          <cell r="FO40">
            <v>146278</v>
          </cell>
          <cell r="FP40">
            <v>0</v>
          </cell>
          <cell r="FQ40">
            <v>0</v>
          </cell>
          <cell r="FR40">
            <v>24.150000000000002</v>
          </cell>
          <cell r="FS40">
            <v>210274</v>
          </cell>
          <cell r="FT40">
            <v>16.8</v>
          </cell>
          <cell r="FU40">
            <v>146278</v>
          </cell>
          <cell r="FV40">
            <v>0</v>
          </cell>
          <cell r="FW40">
            <v>0</v>
          </cell>
          <cell r="FX40">
            <v>24.150000000000002</v>
          </cell>
          <cell r="FY40">
            <v>210274</v>
          </cell>
          <cell r="FZ40">
            <v>24.150000000000002</v>
          </cell>
          <cell r="GA40">
            <v>210274</v>
          </cell>
          <cell r="GB40">
            <v>24.150000000000002</v>
          </cell>
          <cell r="GC40">
            <v>210274</v>
          </cell>
          <cell r="GD40">
            <v>16.8</v>
          </cell>
          <cell r="GE40">
            <v>146278</v>
          </cell>
          <cell r="GF40">
            <v>0</v>
          </cell>
          <cell r="GG40">
            <v>0</v>
          </cell>
          <cell r="GH40">
            <v>24.150000000000002</v>
          </cell>
          <cell r="GI40">
            <v>210274</v>
          </cell>
          <cell r="GJ40">
            <v>16.8</v>
          </cell>
          <cell r="GK40">
            <v>146278</v>
          </cell>
          <cell r="GL40">
            <v>16.8</v>
          </cell>
          <cell r="GM40">
            <v>146278</v>
          </cell>
          <cell r="GN40">
            <v>16.8</v>
          </cell>
          <cell r="GO40">
            <v>146278</v>
          </cell>
          <cell r="GP40">
            <v>16.8</v>
          </cell>
          <cell r="GQ40">
            <v>146278</v>
          </cell>
          <cell r="GR40">
            <v>24.150000000000002</v>
          </cell>
          <cell r="GS40">
            <v>210274</v>
          </cell>
          <cell r="GT40">
            <v>24.150000000000002</v>
          </cell>
          <cell r="GU40">
            <v>210274</v>
          </cell>
          <cell r="GV40">
            <v>1685.25</v>
          </cell>
          <cell r="GW40">
            <v>14673472</v>
          </cell>
          <cell r="GX40" t="str">
            <v/>
          </cell>
          <cell r="GY40">
            <v>14673472</v>
          </cell>
        </row>
        <row r="41">
          <cell r="D41" t="str">
            <v>07-10</v>
          </cell>
          <cell r="E41" t="str">
            <v>MUROS EN BLOQUE DE CONCRETO</v>
          </cell>
          <cell r="F41" t="str">
            <v/>
          </cell>
          <cell r="G41">
            <v>0</v>
          </cell>
          <cell r="H41" t="str">
            <v>x</v>
          </cell>
          <cell r="I41">
            <v>818328</v>
          </cell>
          <cell r="J41"/>
          <cell r="K41">
            <v>0</v>
          </cell>
          <cell r="L41" t="str">
            <v>x</v>
          </cell>
          <cell r="M41">
            <v>1317963</v>
          </cell>
          <cell r="N41" t="str">
            <v>x</v>
          </cell>
          <cell r="O41">
            <v>818328</v>
          </cell>
          <cell r="P41">
            <v>0</v>
          </cell>
          <cell r="Q41">
            <v>0</v>
          </cell>
          <cell r="R41" t="str">
            <v>x</v>
          </cell>
          <cell r="S41">
            <v>1317963</v>
          </cell>
          <cell r="T41" t="str">
            <v>x</v>
          </cell>
          <cell r="U41">
            <v>1317963</v>
          </cell>
          <cell r="V41" t="str">
            <v>x</v>
          </cell>
          <cell r="W41">
            <v>818328</v>
          </cell>
          <cell r="X41">
            <v>0</v>
          </cell>
          <cell r="Y41">
            <v>0</v>
          </cell>
          <cell r="Z41" t="str">
            <v>x</v>
          </cell>
          <cell r="AA41">
            <v>1317963</v>
          </cell>
          <cell r="AB41" t="str">
            <v>x</v>
          </cell>
          <cell r="AC41">
            <v>1317963</v>
          </cell>
          <cell r="AD41" t="str">
            <v>x</v>
          </cell>
          <cell r="AE41">
            <v>1317963</v>
          </cell>
          <cell r="AF41" t="str">
            <v>x</v>
          </cell>
          <cell r="AG41">
            <v>818328</v>
          </cell>
          <cell r="AH41">
            <v>0</v>
          </cell>
          <cell r="AI41">
            <v>0</v>
          </cell>
          <cell r="AJ41" t="str">
            <v>x</v>
          </cell>
          <cell r="AK41">
            <v>818328</v>
          </cell>
          <cell r="AL41">
            <v>0</v>
          </cell>
          <cell r="AM41">
            <v>0</v>
          </cell>
          <cell r="AN41" t="str">
            <v>x</v>
          </cell>
          <cell r="AO41">
            <v>1317963</v>
          </cell>
          <cell r="AP41" t="str">
            <v>x</v>
          </cell>
          <cell r="AQ41">
            <v>1317963</v>
          </cell>
          <cell r="AR41" t="str">
            <v>x</v>
          </cell>
          <cell r="AS41">
            <v>1317963</v>
          </cell>
          <cell r="AT41" t="str">
            <v>x</v>
          </cell>
          <cell r="AU41">
            <v>1317963</v>
          </cell>
          <cell r="AV41" t="str">
            <v>x</v>
          </cell>
          <cell r="AW41">
            <v>818328</v>
          </cell>
          <cell r="AX41" t="str">
            <v>x</v>
          </cell>
          <cell r="AY41">
            <v>818328</v>
          </cell>
          <cell r="AZ41" t="str">
            <v>x</v>
          </cell>
          <cell r="BA41">
            <v>818328</v>
          </cell>
          <cell r="BB41">
            <v>0</v>
          </cell>
          <cell r="BC41">
            <v>0</v>
          </cell>
          <cell r="BD41" t="str">
            <v>x</v>
          </cell>
          <cell r="BE41">
            <v>1317963</v>
          </cell>
          <cell r="BF41" t="str">
            <v>x</v>
          </cell>
          <cell r="BG41">
            <v>1317963</v>
          </cell>
          <cell r="BH41" t="str">
            <v>x</v>
          </cell>
          <cell r="BI41">
            <v>818328</v>
          </cell>
          <cell r="BJ41" t="str">
            <v>x</v>
          </cell>
          <cell r="BK41">
            <v>1317963</v>
          </cell>
          <cell r="BL41" t="str">
            <v>x</v>
          </cell>
          <cell r="BM41">
            <v>818328</v>
          </cell>
          <cell r="BN41" t="str">
            <v>x</v>
          </cell>
          <cell r="BO41">
            <v>1317963</v>
          </cell>
          <cell r="BP41" t="str">
            <v>x</v>
          </cell>
          <cell r="BQ41">
            <v>1317963</v>
          </cell>
          <cell r="BR41" t="str">
            <v>x</v>
          </cell>
          <cell r="BS41">
            <v>1317963</v>
          </cell>
          <cell r="BT41" t="str">
            <v>x</v>
          </cell>
          <cell r="BU41">
            <v>1317963</v>
          </cell>
          <cell r="BV41" t="str">
            <v>x</v>
          </cell>
          <cell r="BW41">
            <v>1317963</v>
          </cell>
          <cell r="BX41" t="str">
            <v>x</v>
          </cell>
          <cell r="BY41">
            <v>1317963</v>
          </cell>
          <cell r="BZ41" t="str">
            <v>x</v>
          </cell>
          <cell r="CA41">
            <v>818328</v>
          </cell>
          <cell r="CB41" t="str">
            <v>x</v>
          </cell>
          <cell r="CC41">
            <v>1317963</v>
          </cell>
          <cell r="CD41" t="str">
            <v>x</v>
          </cell>
          <cell r="CE41">
            <v>1317963</v>
          </cell>
          <cell r="CF41" t="str">
            <v>x</v>
          </cell>
          <cell r="CG41">
            <v>818328</v>
          </cell>
          <cell r="CH41" t="str">
            <v>x</v>
          </cell>
          <cell r="CI41">
            <v>818328</v>
          </cell>
          <cell r="CJ41">
            <v>0</v>
          </cell>
          <cell r="CK41">
            <v>0</v>
          </cell>
          <cell r="CL41" t="str">
            <v>x</v>
          </cell>
          <cell r="CM41">
            <v>1317963</v>
          </cell>
          <cell r="CN41" t="str">
            <v>x</v>
          </cell>
          <cell r="CO41">
            <v>1317963</v>
          </cell>
          <cell r="CP41" t="str">
            <v>x</v>
          </cell>
          <cell r="CQ41">
            <v>1317963</v>
          </cell>
          <cell r="CR41" t="str">
            <v>x</v>
          </cell>
          <cell r="CS41">
            <v>1317963</v>
          </cell>
          <cell r="CT41" t="str">
            <v>x</v>
          </cell>
          <cell r="CU41">
            <v>1317963</v>
          </cell>
          <cell r="CV41" t="str">
            <v>x</v>
          </cell>
          <cell r="CW41">
            <v>1317963</v>
          </cell>
          <cell r="CX41" t="str">
            <v>x</v>
          </cell>
          <cell r="CY41">
            <v>1317963</v>
          </cell>
          <cell r="CZ41" t="str">
            <v>x</v>
          </cell>
          <cell r="DA41">
            <v>1317963</v>
          </cell>
          <cell r="DB41" t="str">
            <v>x</v>
          </cell>
          <cell r="DC41">
            <v>1317963</v>
          </cell>
          <cell r="DD41" t="str">
            <v>x</v>
          </cell>
          <cell r="DE41">
            <v>1317963</v>
          </cell>
          <cell r="DF41" t="str">
            <v>x</v>
          </cell>
          <cell r="DG41">
            <v>1317963</v>
          </cell>
          <cell r="DH41" t="str">
            <v>x</v>
          </cell>
          <cell r="DI41">
            <v>818328</v>
          </cell>
          <cell r="DJ41">
            <v>0</v>
          </cell>
          <cell r="DK41">
            <v>0</v>
          </cell>
          <cell r="DL41" t="str">
            <v>x</v>
          </cell>
          <cell r="DM41">
            <v>1317963</v>
          </cell>
          <cell r="DN41" t="str">
            <v>x</v>
          </cell>
          <cell r="DO41">
            <v>1317963</v>
          </cell>
          <cell r="DP41" t="str">
            <v>x</v>
          </cell>
          <cell r="DQ41">
            <v>1317963</v>
          </cell>
          <cell r="DR41" t="str">
            <v>x</v>
          </cell>
          <cell r="DS41">
            <v>1317963</v>
          </cell>
          <cell r="DT41" t="str">
            <v>x</v>
          </cell>
          <cell r="DU41">
            <v>818328</v>
          </cell>
          <cell r="DV41">
            <v>0</v>
          </cell>
          <cell r="DW41">
            <v>0</v>
          </cell>
          <cell r="DX41" t="str">
            <v>x</v>
          </cell>
          <cell r="DY41">
            <v>1317963</v>
          </cell>
          <cell r="DZ41" t="str">
            <v>x</v>
          </cell>
          <cell r="EA41">
            <v>1317963</v>
          </cell>
          <cell r="EB41" t="str">
            <v>x</v>
          </cell>
          <cell r="EC41">
            <v>1317963</v>
          </cell>
          <cell r="ED41" t="str">
            <v>x</v>
          </cell>
          <cell r="EE41">
            <v>1317963</v>
          </cell>
          <cell r="EF41" t="str">
            <v>x</v>
          </cell>
          <cell r="EG41">
            <v>818328</v>
          </cell>
          <cell r="EH41">
            <v>0</v>
          </cell>
          <cell r="EI41">
            <v>0</v>
          </cell>
          <cell r="EJ41" t="str">
            <v>x</v>
          </cell>
          <cell r="EK41">
            <v>818328</v>
          </cell>
          <cell r="EL41">
            <v>0</v>
          </cell>
          <cell r="EM41">
            <v>0</v>
          </cell>
          <cell r="EN41" t="str">
            <v>x</v>
          </cell>
          <cell r="EO41">
            <v>1317963</v>
          </cell>
          <cell r="EP41" t="str">
            <v>x</v>
          </cell>
          <cell r="EQ41">
            <v>818328</v>
          </cell>
          <cell r="ER41">
            <v>0</v>
          </cell>
          <cell r="ES41">
            <v>0</v>
          </cell>
          <cell r="ET41" t="str">
            <v>x</v>
          </cell>
          <cell r="EU41">
            <v>1317963</v>
          </cell>
          <cell r="EV41" t="str">
            <v>x</v>
          </cell>
          <cell r="EW41">
            <v>1317963</v>
          </cell>
          <cell r="EX41" t="str">
            <v>x</v>
          </cell>
          <cell r="EY41">
            <v>1317963</v>
          </cell>
          <cell r="EZ41" t="str">
            <v>x</v>
          </cell>
          <cell r="FA41">
            <v>818328</v>
          </cell>
          <cell r="FB41">
            <v>0</v>
          </cell>
          <cell r="FC41">
            <v>0</v>
          </cell>
          <cell r="FD41" t="str">
            <v>x</v>
          </cell>
          <cell r="FE41">
            <v>818328</v>
          </cell>
          <cell r="FF41">
            <v>0</v>
          </cell>
          <cell r="FG41">
            <v>0</v>
          </cell>
          <cell r="FH41" t="str">
            <v>x</v>
          </cell>
          <cell r="FI41">
            <v>1317963</v>
          </cell>
          <cell r="FJ41" t="str">
            <v>x</v>
          </cell>
          <cell r="FK41">
            <v>818328</v>
          </cell>
          <cell r="FL41">
            <v>0</v>
          </cell>
          <cell r="FM41">
            <v>0</v>
          </cell>
          <cell r="FN41" t="str">
            <v>x</v>
          </cell>
          <cell r="FO41">
            <v>818328</v>
          </cell>
          <cell r="FP41">
            <v>0</v>
          </cell>
          <cell r="FQ41">
            <v>0</v>
          </cell>
          <cell r="FR41" t="str">
            <v>x</v>
          </cell>
          <cell r="FS41">
            <v>1317963</v>
          </cell>
          <cell r="FT41" t="str">
            <v>x</v>
          </cell>
          <cell r="FU41">
            <v>818328</v>
          </cell>
          <cell r="FV41">
            <v>0</v>
          </cell>
          <cell r="FW41">
            <v>0</v>
          </cell>
          <cell r="FX41" t="str">
            <v>x</v>
          </cell>
          <cell r="FY41">
            <v>1317963</v>
          </cell>
          <cell r="FZ41" t="str">
            <v>x</v>
          </cell>
          <cell r="GA41">
            <v>1317963</v>
          </cell>
          <cell r="GB41" t="str">
            <v>x</v>
          </cell>
          <cell r="GC41">
            <v>1317963</v>
          </cell>
          <cell r="GD41" t="str">
            <v>x</v>
          </cell>
          <cell r="GE41">
            <v>818328</v>
          </cell>
          <cell r="GF41">
            <v>0</v>
          </cell>
          <cell r="GG41">
            <v>0</v>
          </cell>
          <cell r="GH41" t="str">
            <v>x</v>
          </cell>
          <cell r="GI41">
            <v>1317963</v>
          </cell>
          <cell r="GJ41" t="str">
            <v>x</v>
          </cell>
          <cell r="GK41">
            <v>818328</v>
          </cell>
          <cell r="GL41" t="str">
            <v>x</v>
          </cell>
          <cell r="GM41">
            <v>818328</v>
          </cell>
          <cell r="GN41" t="str">
            <v>x</v>
          </cell>
          <cell r="GO41">
            <v>818328</v>
          </cell>
          <cell r="GP41" t="str">
            <v>x</v>
          </cell>
          <cell r="GQ41">
            <v>818328</v>
          </cell>
          <cell r="GR41" t="str">
            <v>x</v>
          </cell>
          <cell r="GS41">
            <v>1317963</v>
          </cell>
          <cell r="GT41" t="str">
            <v>x</v>
          </cell>
          <cell r="GU41">
            <v>1317963</v>
          </cell>
          <cell r="GV41">
            <v>0</v>
          </cell>
          <cell r="GW41">
            <v>89311096</v>
          </cell>
          <cell r="GX41" t="str">
            <v/>
          </cell>
          <cell r="GY41">
            <v>89311096</v>
          </cell>
        </row>
        <row r="42">
          <cell r="D42" t="str">
            <v>07-10-010</v>
          </cell>
          <cell r="E42" t="str">
            <v>CONSTRUCCION DE MAMPOSTERIA EN BLOQUE DE CONCRETO, PERFORACION VERTICAL, DE 10X20X40 CM, RESISTENCIA DE 10 MPa. INCLUYE EL SUMINISTRO, TRANSPORTE Y COLOCACION DEL BLOQUE VERTICAL, EL MORTERO DE PEGA TIPO S, ESPESOR MAX=0.01 M, ENCORAZADOS Y TODOS LOS ELEMENTOS NECESARIOS PARA SU CORRECTA INSTALACION. TODOS LOS CORTES SERAN REALIZADOS A MAQUINA.</v>
          </cell>
          <cell r="F42" t="str">
            <v>M2</v>
          </cell>
          <cell r="G42">
            <v>52909</v>
          </cell>
          <cell r="H42">
            <v>15.466700000000001</v>
          </cell>
          <cell r="I42">
            <v>818328</v>
          </cell>
          <cell r="J42"/>
          <cell r="K42">
            <v>0</v>
          </cell>
          <cell r="L42">
            <v>24.909999999999997</v>
          </cell>
          <cell r="M42">
            <v>1317963</v>
          </cell>
          <cell r="N42">
            <v>15.466700000000001</v>
          </cell>
          <cell r="O42">
            <v>818328</v>
          </cell>
          <cell r="P42">
            <v>0</v>
          </cell>
          <cell r="Q42">
            <v>0</v>
          </cell>
          <cell r="R42">
            <v>24.909999999999997</v>
          </cell>
          <cell r="S42">
            <v>1317963</v>
          </cell>
          <cell r="T42">
            <v>24.909999999999997</v>
          </cell>
          <cell r="U42">
            <v>1317963</v>
          </cell>
          <cell r="V42">
            <v>15.466700000000001</v>
          </cell>
          <cell r="W42">
            <v>818328</v>
          </cell>
          <cell r="X42">
            <v>0</v>
          </cell>
          <cell r="Y42">
            <v>0</v>
          </cell>
          <cell r="Z42">
            <v>24.909999999999997</v>
          </cell>
          <cell r="AA42">
            <v>1317963</v>
          </cell>
          <cell r="AB42">
            <v>24.909999999999997</v>
          </cell>
          <cell r="AC42">
            <v>1317963</v>
          </cell>
          <cell r="AD42">
            <v>24.909999999999997</v>
          </cell>
          <cell r="AE42">
            <v>1317963</v>
          </cell>
          <cell r="AF42">
            <v>15.466700000000001</v>
          </cell>
          <cell r="AG42">
            <v>818328</v>
          </cell>
          <cell r="AH42">
            <v>0</v>
          </cell>
          <cell r="AI42">
            <v>0</v>
          </cell>
          <cell r="AJ42">
            <v>15.466700000000001</v>
          </cell>
          <cell r="AK42">
            <v>818328</v>
          </cell>
          <cell r="AL42">
            <v>0</v>
          </cell>
          <cell r="AM42">
            <v>0</v>
          </cell>
          <cell r="AN42">
            <v>24.909999999999997</v>
          </cell>
          <cell r="AO42">
            <v>1317963</v>
          </cell>
          <cell r="AP42">
            <v>24.909999999999997</v>
          </cell>
          <cell r="AQ42">
            <v>1317963</v>
          </cell>
          <cell r="AR42">
            <v>24.909999999999997</v>
          </cell>
          <cell r="AS42">
            <v>1317963</v>
          </cell>
          <cell r="AT42">
            <v>24.909999999999997</v>
          </cell>
          <cell r="AU42">
            <v>1317963</v>
          </cell>
          <cell r="AV42">
            <v>15.466700000000001</v>
          </cell>
          <cell r="AW42">
            <v>818328</v>
          </cell>
          <cell r="AX42">
            <v>15.466700000000001</v>
          </cell>
          <cell r="AY42">
            <v>818328</v>
          </cell>
          <cell r="AZ42">
            <v>15.466700000000001</v>
          </cell>
          <cell r="BA42">
            <v>818328</v>
          </cell>
          <cell r="BB42">
            <v>0</v>
          </cell>
          <cell r="BC42">
            <v>0</v>
          </cell>
          <cell r="BD42">
            <v>24.909999999999997</v>
          </cell>
          <cell r="BE42">
            <v>1317963</v>
          </cell>
          <cell r="BF42">
            <v>24.909999999999997</v>
          </cell>
          <cell r="BG42">
            <v>1317963</v>
          </cell>
          <cell r="BH42">
            <v>15.466700000000001</v>
          </cell>
          <cell r="BI42">
            <v>818328</v>
          </cell>
          <cell r="BJ42">
            <v>24.909999999999997</v>
          </cell>
          <cell r="BK42">
            <v>1317963</v>
          </cell>
          <cell r="BL42">
            <v>15.466700000000001</v>
          </cell>
          <cell r="BM42">
            <v>818328</v>
          </cell>
          <cell r="BN42">
            <v>24.909999999999997</v>
          </cell>
          <cell r="BO42">
            <v>1317963</v>
          </cell>
          <cell r="BP42">
            <v>24.909999999999997</v>
          </cell>
          <cell r="BQ42">
            <v>1317963</v>
          </cell>
          <cell r="BR42">
            <v>24.909999999999997</v>
          </cell>
          <cell r="BS42">
            <v>1317963</v>
          </cell>
          <cell r="BT42">
            <v>24.909999999999997</v>
          </cell>
          <cell r="BU42">
            <v>1317963</v>
          </cell>
          <cell r="BV42">
            <v>24.909999999999997</v>
          </cell>
          <cell r="BW42">
            <v>1317963</v>
          </cell>
          <cell r="BX42">
            <v>24.909999999999997</v>
          </cell>
          <cell r="BY42">
            <v>1317963</v>
          </cell>
          <cell r="BZ42">
            <v>15.466700000000001</v>
          </cell>
          <cell r="CA42">
            <v>818328</v>
          </cell>
          <cell r="CB42">
            <v>24.909999999999997</v>
          </cell>
          <cell r="CC42">
            <v>1317963</v>
          </cell>
          <cell r="CD42">
            <v>24.909999999999997</v>
          </cell>
          <cell r="CE42">
            <v>1317963</v>
          </cell>
          <cell r="CF42">
            <v>15.466700000000001</v>
          </cell>
          <cell r="CG42">
            <v>818328</v>
          </cell>
          <cell r="CH42">
            <v>15.466700000000001</v>
          </cell>
          <cell r="CI42">
            <v>818328</v>
          </cell>
          <cell r="CJ42">
            <v>0</v>
          </cell>
          <cell r="CK42">
            <v>0</v>
          </cell>
          <cell r="CL42">
            <v>24.909999999999997</v>
          </cell>
          <cell r="CM42">
            <v>1317963</v>
          </cell>
          <cell r="CN42">
            <v>24.909999999999997</v>
          </cell>
          <cell r="CO42">
            <v>1317963</v>
          </cell>
          <cell r="CP42">
            <v>24.909999999999997</v>
          </cell>
          <cell r="CQ42">
            <v>1317963</v>
          </cell>
          <cell r="CR42">
            <v>24.909999999999997</v>
          </cell>
          <cell r="CS42">
            <v>1317963</v>
          </cell>
          <cell r="CT42">
            <v>24.909999999999997</v>
          </cell>
          <cell r="CU42">
            <v>1317963</v>
          </cell>
          <cell r="CV42">
            <v>24.909999999999997</v>
          </cell>
          <cell r="CW42">
            <v>1317963</v>
          </cell>
          <cell r="CX42">
            <v>24.909999999999997</v>
          </cell>
          <cell r="CY42">
            <v>1317963</v>
          </cell>
          <cell r="CZ42">
            <v>24.909999999999997</v>
          </cell>
          <cell r="DA42">
            <v>1317963</v>
          </cell>
          <cell r="DB42">
            <v>24.909999999999997</v>
          </cell>
          <cell r="DC42">
            <v>1317963</v>
          </cell>
          <cell r="DD42">
            <v>24.909999999999997</v>
          </cell>
          <cell r="DE42">
            <v>1317963</v>
          </cell>
          <cell r="DF42">
            <v>24.909999999999997</v>
          </cell>
          <cell r="DG42">
            <v>1317963</v>
          </cell>
          <cell r="DH42">
            <v>15.466700000000001</v>
          </cell>
          <cell r="DI42">
            <v>818328</v>
          </cell>
          <cell r="DJ42">
            <v>0</v>
          </cell>
          <cell r="DK42">
            <v>0</v>
          </cell>
          <cell r="DL42">
            <v>24.909999999999997</v>
          </cell>
          <cell r="DM42">
            <v>1317963</v>
          </cell>
          <cell r="DN42">
            <v>24.909999999999997</v>
          </cell>
          <cell r="DO42">
            <v>1317963</v>
          </cell>
          <cell r="DP42">
            <v>24.909999999999997</v>
          </cell>
          <cell r="DQ42">
            <v>1317963</v>
          </cell>
          <cell r="DR42">
            <v>24.909999999999997</v>
          </cell>
          <cell r="DS42">
            <v>1317963</v>
          </cell>
          <cell r="DT42">
            <v>15.466700000000001</v>
          </cell>
          <cell r="DU42">
            <v>818328</v>
          </cell>
          <cell r="DV42">
            <v>0</v>
          </cell>
          <cell r="DW42">
            <v>0</v>
          </cell>
          <cell r="DX42">
            <v>24.909999999999997</v>
          </cell>
          <cell r="DY42">
            <v>1317963</v>
          </cell>
          <cell r="DZ42">
            <v>24.909999999999997</v>
          </cell>
          <cell r="EA42">
            <v>1317963</v>
          </cell>
          <cell r="EB42">
            <v>24.909999999999997</v>
          </cell>
          <cell r="EC42">
            <v>1317963</v>
          </cell>
          <cell r="ED42">
            <v>24.909999999999997</v>
          </cell>
          <cell r="EE42">
            <v>1317963</v>
          </cell>
          <cell r="EF42">
            <v>15.466700000000001</v>
          </cell>
          <cell r="EG42">
            <v>818328</v>
          </cell>
          <cell r="EH42">
            <v>0</v>
          </cell>
          <cell r="EI42">
            <v>0</v>
          </cell>
          <cell r="EJ42">
            <v>15.466700000000001</v>
          </cell>
          <cell r="EK42">
            <v>818328</v>
          </cell>
          <cell r="EL42">
            <v>0</v>
          </cell>
          <cell r="EM42">
            <v>0</v>
          </cell>
          <cell r="EN42">
            <v>24.909999999999997</v>
          </cell>
          <cell r="EO42">
            <v>1317963</v>
          </cell>
          <cell r="EP42">
            <v>15.466700000000001</v>
          </cell>
          <cell r="EQ42">
            <v>818328</v>
          </cell>
          <cell r="ER42">
            <v>0</v>
          </cell>
          <cell r="ES42">
            <v>0</v>
          </cell>
          <cell r="ET42">
            <v>24.909999999999997</v>
          </cell>
          <cell r="EU42">
            <v>1317963</v>
          </cell>
          <cell r="EV42">
            <v>24.909999999999997</v>
          </cell>
          <cell r="EW42">
            <v>1317963</v>
          </cell>
          <cell r="EX42">
            <v>24.909999999999997</v>
          </cell>
          <cell r="EY42">
            <v>1317963</v>
          </cell>
          <cell r="EZ42">
            <v>15.466700000000001</v>
          </cell>
          <cell r="FA42">
            <v>818328</v>
          </cell>
          <cell r="FB42">
            <v>0</v>
          </cell>
          <cell r="FC42">
            <v>0</v>
          </cell>
          <cell r="FD42">
            <v>15.466700000000001</v>
          </cell>
          <cell r="FE42">
            <v>818328</v>
          </cell>
          <cell r="FF42">
            <v>0</v>
          </cell>
          <cell r="FG42">
            <v>0</v>
          </cell>
          <cell r="FH42">
            <v>24.909999999999997</v>
          </cell>
          <cell r="FI42">
            <v>1317963</v>
          </cell>
          <cell r="FJ42">
            <v>15.466700000000001</v>
          </cell>
          <cell r="FK42">
            <v>818328</v>
          </cell>
          <cell r="FL42">
            <v>0</v>
          </cell>
          <cell r="FM42">
            <v>0</v>
          </cell>
          <cell r="FN42">
            <v>15.466700000000001</v>
          </cell>
          <cell r="FO42">
            <v>818328</v>
          </cell>
          <cell r="FP42">
            <v>0</v>
          </cell>
          <cell r="FQ42">
            <v>0</v>
          </cell>
          <cell r="FR42">
            <v>24.909999999999997</v>
          </cell>
          <cell r="FS42">
            <v>1317963</v>
          </cell>
          <cell r="FT42">
            <v>15.466700000000001</v>
          </cell>
          <cell r="FU42">
            <v>818328</v>
          </cell>
          <cell r="FV42">
            <v>0</v>
          </cell>
          <cell r="FW42">
            <v>0</v>
          </cell>
          <cell r="FX42">
            <v>24.909999999999997</v>
          </cell>
          <cell r="FY42">
            <v>1317963</v>
          </cell>
          <cell r="FZ42">
            <v>24.909999999999997</v>
          </cell>
          <cell r="GA42">
            <v>1317963</v>
          </cell>
          <cell r="GB42">
            <v>24.909999999999997</v>
          </cell>
          <cell r="GC42">
            <v>1317963</v>
          </cell>
          <cell r="GD42">
            <v>15.466700000000001</v>
          </cell>
          <cell r="GE42">
            <v>818328</v>
          </cell>
          <cell r="GF42">
            <v>0</v>
          </cell>
          <cell r="GG42">
            <v>0</v>
          </cell>
          <cell r="GH42">
            <v>24.909999999999997</v>
          </cell>
          <cell r="GI42">
            <v>1317963</v>
          </cell>
          <cell r="GJ42">
            <v>15.466700000000001</v>
          </cell>
          <cell r="GK42">
            <v>818328</v>
          </cell>
          <cell r="GL42">
            <v>15.466700000000001</v>
          </cell>
          <cell r="GM42">
            <v>818328</v>
          </cell>
          <cell r="GN42">
            <v>15.466700000000001</v>
          </cell>
          <cell r="GO42">
            <v>818328</v>
          </cell>
          <cell r="GP42">
            <v>15.466700000000001</v>
          </cell>
          <cell r="GQ42">
            <v>818328</v>
          </cell>
          <cell r="GR42">
            <v>24.909999999999997</v>
          </cell>
          <cell r="GS42">
            <v>1317963</v>
          </cell>
          <cell r="GT42">
            <v>24.909999999999997</v>
          </cell>
          <cell r="GU42">
            <v>1317963</v>
          </cell>
          <cell r="GV42">
            <v>1688.0133000000001</v>
          </cell>
          <cell r="GW42">
            <v>89311096</v>
          </cell>
          <cell r="GX42" t="str">
            <v/>
          </cell>
          <cell r="GY42">
            <v>89311096</v>
          </cell>
        </row>
        <row r="43">
          <cell r="D43" t="str">
            <v>07-15</v>
          </cell>
          <cell r="E43" t="str">
            <v>MUROS EN MAMPUESTOS CALADOS</v>
          </cell>
          <cell r="F43" t="str">
            <v/>
          </cell>
          <cell r="G43">
            <v>0</v>
          </cell>
          <cell r="H43" t="str">
            <v>x</v>
          </cell>
          <cell r="I43">
            <v>41767</v>
          </cell>
          <cell r="J43"/>
          <cell r="K43">
            <v>0</v>
          </cell>
          <cell r="L43" t="str">
            <v/>
          </cell>
          <cell r="M43">
            <v>0</v>
          </cell>
          <cell r="N43" t="str">
            <v>x</v>
          </cell>
          <cell r="O43">
            <v>41767</v>
          </cell>
          <cell r="P43">
            <v>0</v>
          </cell>
          <cell r="Q43">
            <v>0</v>
          </cell>
          <cell r="R43" t="str">
            <v/>
          </cell>
          <cell r="S43">
            <v>0</v>
          </cell>
          <cell r="T43" t="str">
            <v/>
          </cell>
          <cell r="U43">
            <v>0</v>
          </cell>
          <cell r="V43" t="str">
            <v>x</v>
          </cell>
          <cell r="W43">
            <v>41767</v>
          </cell>
          <cell r="X43">
            <v>0</v>
          </cell>
          <cell r="Y43">
            <v>0</v>
          </cell>
          <cell r="Z43" t="str">
            <v/>
          </cell>
          <cell r="AA43">
            <v>0</v>
          </cell>
          <cell r="AB43" t="str">
            <v/>
          </cell>
          <cell r="AC43">
            <v>0</v>
          </cell>
          <cell r="AD43" t="str">
            <v/>
          </cell>
          <cell r="AE43">
            <v>0</v>
          </cell>
          <cell r="AF43" t="str">
            <v>x</v>
          </cell>
          <cell r="AG43">
            <v>41767</v>
          </cell>
          <cell r="AH43">
            <v>0</v>
          </cell>
          <cell r="AI43">
            <v>0</v>
          </cell>
          <cell r="AJ43" t="str">
            <v>x</v>
          </cell>
          <cell r="AK43">
            <v>41767</v>
          </cell>
          <cell r="AL43">
            <v>0</v>
          </cell>
          <cell r="AM43">
            <v>0</v>
          </cell>
          <cell r="AN43" t="str">
            <v/>
          </cell>
          <cell r="AO43">
            <v>0</v>
          </cell>
          <cell r="AP43" t="str">
            <v/>
          </cell>
          <cell r="AQ43">
            <v>0</v>
          </cell>
          <cell r="AR43" t="str">
            <v/>
          </cell>
          <cell r="AS43">
            <v>0</v>
          </cell>
          <cell r="AT43" t="str">
            <v/>
          </cell>
          <cell r="AU43">
            <v>0</v>
          </cell>
          <cell r="AV43" t="str">
            <v>x</v>
          </cell>
          <cell r="AW43">
            <v>41767</v>
          </cell>
          <cell r="AX43" t="str">
            <v>x</v>
          </cell>
          <cell r="AY43">
            <v>41767</v>
          </cell>
          <cell r="AZ43" t="str">
            <v>x</v>
          </cell>
          <cell r="BA43">
            <v>41767</v>
          </cell>
          <cell r="BB43">
            <v>0</v>
          </cell>
          <cell r="BC43">
            <v>0</v>
          </cell>
          <cell r="BD43" t="str">
            <v/>
          </cell>
          <cell r="BE43">
            <v>0</v>
          </cell>
          <cell r="BF43" t="str">
            <v/>
          </cell>
          <cell r="BG43">
            <v>0</v>
          </cell>
          <cell r="BH43" t="str">
            <v>x</v>
          </cell>
          <cell r="BI43">
            <v>41767</v>
          </cell>
          <cell r="BJ43" t="str">
            <v/>
          </cell>
          <cell r="BK43">
            <v>0</v>
          </cell>
          <cell r="BL43" t="str">
            <v>x</v>
          </cell>
          <cell r="BM43">
            <v>41767</v>
          </cell>
          <cell r="BN43" t="str">
            <v/>
          </cell>
          <cell r="BO43">
            <v>0</v>
          </cell>
          <cell r="BP43" t="str">
            <v/>
          </cell>
          <cell r="BQ43">
            <v>0</v>
          </cell>
          <cell r="BR43" t="str">
            <v/>
          </cell>
          <cell r="BS43">
            <v>0</v>
          </cell>
          <cell r="BT43" t="str">
            <v/>
          </cell>
          <cell r="BU43">
            <v>0</v>
          </cell>
          <cell r="BV43" t="str">
            <v/>
          </cell>
          <cell r="BW43">
            <v>0</v>
          </cell>
          <cell r="BX43" t="str">
            <v/>
          </cell>
          <cell r="BY43">
            <v>0</v>
          </cell>
          <cell r="BZ43" t="str">
            <v>x</v>
          </cell>
          <cell r="CA43">
            <v>41767</v>
          </cell>
          <cell r="CB43" t="str">
            <v/>
          </cell>
          <cell r="CC43">
            <v>0</v>
          </cell>
          <cell r="CD43" t="str">
            <v/>
          </cell>
          <cell r="CE43">
            <v>0</v>
          </cell>
          <cell r="CF43" t="str">
            <v>x</v>
          </cell>
          <cell r="CG43">
            <v>41767</v>
          </cell>
          <cell r="CH43" t="str">
            <v>x</v>
          </cell>
          <cell r="CI43">
            <v>41767</v>
          </cell>
          <cell r="CJ43">
            <v>0</v>
          </cell>
          <cell r="CK43">
            <v>0</v>
          </cell>
          <cell r="CL43" t="str">
            <v/>
          </cell>
          <cell r="CM43">
            <v>0</v>
          </cell>
          <cell r="CN43" t="str">
            <v/>
          </cell>
          <cell r="CO43">
            <v>0</v>
          </cell>
          <cell r="CP43" t="str">
            <v/>
          </cell>
          <cell r="CQ43">
            <v>0</v>
          </cell>
          <cell r="CR43" t="str">
            <v/>
          </cell>
          <cell r="CS43">
            <v>0</v>
          </cell>
          <cell r="CT43" t="str">
            <v/>
          </cell>
          <cell r="CU43">
            <v>0</v>
          </cell>
          <cell r="CV43" t="str">
            <v/>
          </cell>
          <cell r="CW43">
            <v>0</v>
          </cell>
          <cell r="CX43" t="str">
            <v/>
          </cell>
          <cell r="CY43">
            <v>0</v>
          </cell>
          <cell r="CZ43" t="str">
            <v/>
          </cell>
          <cell r="DA43">
            <v>0</v>
          </cell>
          <cell r="DB43" t="str">
            <v/>
          </cell>
          <cell r="DC43">
            <v>0</v>
          </cell>
          <cell r="DD43" t="str">
            <v/>
          </cell>
          <cell r="DE43">
            <v>0</v>
          </cell>
          <cell r="DF43" t="str">
            <v/>
          </cell>
          <cell r="DG43">
            <v>0</v>
          </cell>
          <cell r="DH43" t="str">
            <v>x</v>
          </cell>
          <cell r="DI43">
            <v>41767</v>
          </cell>
          <cell r="DJ43">
            <v>0</v>
          </cell>
          <cell r="DK43">
            <v>0</v>
          </cell>
          <cell r="DL43" t="str">
            <v/>
          </cell>
          <cell r="DM43">
            <v>0</v>
          </cell>
          <cell r="DN43" t="str">
            <v/>
          </cell>
          <cell r="DO43">
            <v>0</v>
          </cell>
          <cell r="DP43" t="str">
            <v/>
          </cell>
          <cell r="DQ43">
            <v>0</v>
          </cell>
          <cell r="DR43" t="str">
            <v/>
          </cell>
          <cell r="DS43">
            <v>0</v>
          </cell>
          <cell r="DT43" t="str">
            <v>x</v>
          </cell>
          <cell r="DU43">
            <v>41767</v>
          </cell>
          <cell r="DV43">
            <v>0</v>
          </cell>
          <cell r="DW43">
            <v>0</v>
          </cell>
          <cell r="DX43" t="str">
            <v/>
          </cell>
          <cell r="DY43">
            <v>0</v>
          </cell>
          <cell r="DZ43" t="str">
            <v/>
          </cell>
          <cell r="EA43">
            <v>0</v>
          </cell>
          <cell r="EB43" t="str">
            <v/>
          </cell>
          <cell r="EC43">
            <v>0</v>
          </cell>
          <cell r="ED43" t="str">
            <v/>
          </cell>
          <cell r="EE43">
            <v>0</v>
          </cell>
          <cell r="EF43" t="str">
            <v>x</v>
          </cell>
          <cell r="EG43">
            <v>41767</v>
          </cell>
          <cell r="EH43">
            <v>0</v>
          </cell>
          <cell r="EI43">
            <v>0</v>
          </cell>
          <cell r="EJ43" t="str">
            <v>x</v>
          </cell>
          <cell r="EK43">
            <v>41767</v>
          </cell>
          <cell r="EL43">
            <v>0</v>
          </cell>
          <cell r="EM43">
            <v>0</v>
          </cell>
          <cell r="EN43" t="str">
            <v/>
          </cell>
          <cell r="EO43">
            <v>0</v>
          </cell>
          <cell r="EP43" t="str">
            <v>x</v>
          </cell>
          <cell r="EQ43">
            <v>41767</v>
          </cell>
          <cell r="ER43">
            <v>0</v>
          </cell>
          <cell r="ES43">
            <v>0</v>
          </cell>
          <cell r="ET43" t="str">
            <v/>
          </cell>
          <cell r="EU43">
            <v>0</v>
          </cell>
          <cell r="EV43" t="str">
            <v/>
          </cell>
          <cell r="EW43">
            <v>0</v>
          </cell>
          <cell r="EX43" t="str">
            <v/>
          </cell>
          <cell r="EY43">
            <v>0</v>
          </cell>
          <cell r="EZ43" t="str">
            <v>x</v>
          </cell>
          <cell r="FA43">
            <v>41767</v>
          </cell>
          <cell r="FB43">
            <v>0</v>
          </cell>
          <cell r="FC43">
            <v>0</v>
          </cell>
          <cell r="FD43" t="str">
            <v>x</v>
          </cell>
          <cell r="FE43">
            <v>41767</v>
          </cell>
          <cell r="FF43">
            <v>0</v>
          </cell>
          <cell r="FG43">
            <v>0</v>
          </cell>
          <cell r="FH43" t="str">
            <v/>
          </cell>
          <cell r="FI43">
            <v>0</v>
          </cell>
          <cell r="FJ43" t="str">
            <v>x</v>
          </cell>
          <cell r="FK43">
            <v>41767</v>
          </cell>
          <cell r="FL43">
            <v>0</v>
          </cell>
          <cell r="FM43">
            <v>0</v>
          </cell>
          <cell r="FN43" t="str">
            <v>x</v>
          </cell>
          <cell r="FO43">
            <v>41767</v>
          </cell>
          <cell r="FP43">
            <v>0</v>
          </cell>
          <cell r="FQ43">
            <v>0</v>
          </cell>
          <cell r="FR43" t="str">
            <v/>
          </cell>
          <cell r="FS43">
            <v>0</v>
          </cell>
          <cell r="FT43" t="str">
            <v>x</v>
          </cell>
          <cell r="FU43">
            <v>41767</v>
          </cell>
          <cell r="FV43">
            <v>0</v>
          </cell>
          <cell r="FW43">
            <v>0</v>
          </cell>
          <cell r="FX43" t="str">
            <v/>
          </cell>
          <cell r="FY43">
            <v>0</v>
          </cell>
          <cell r="FZ43" t="str">
            <v/>
          </cell>
          <cell r="GA43">
            <v>0</v>
          </cell>
          <cell r="GB43" t="str">
            <v/>
          </cell>
          <cell r="GC43">
            <v>0</v>
          </cell>
          <cell r="GD43" t="str">
            <v>x</v>
          </cell>
          <cell r="GE43">
            <v>41767</v>
          </cell>
          <cell r="GF43">
            <v>0</v>
          </cell>
          <cell r="GG43">
            <v>0</v>
          </cell>
          <cell r="GH43" t="str">
            <v/>
          </cell>
          <cell r="GI43">
            <v>0</v>
          </cell>
          <cell r="GJ43" t="str">
            <v>x</v>
          </cell>
          <cell r="GK43">
            <v>41767</v>
          </cell>
          <cell r="GL43" t="str">
            <v>x</v>
          </cell>
          <cell r="GM43">
            <v>41767</v>
          </cell>
          <cell r="GN43" t="str">
            <v>x</v>
          </cell>
          <cell r="GO43">
            <v>41767</v>
          </cell>
          <cell r="GP43" t="str">
            <v>x</v>
          </cell>
          <cell r="GQ43">
            <v>41767</v>
          </cell>
          <cell r="GR43" t="str">
            <v/>
          </cell>
          <cell r="GS43">
            <v>0</v>
          </cell>
          <cell r="GT43" t="str">
            <v/>
          </cell>
          <cell r="GU43">
            <v>0</v>
          </cell>
          <cell r="GV43">
            <v>0</v>
          </cell>
          <cell r="GW43">
            <v>1127696</v>
          </cell>
          <cell r="GX43" t="str">
            <v/>
          </cell>
          <cell r="GY43">
            <v>1127696</v>
          </cell>
        </row>
        <row r="44">
          <cell r="D44" t="str">
            <v>07-15-010</v>
          </cell>
          <cell r="E44" t="str">
            <v>CONSTRUCCION DE MAMPOSTERIA EN LADRILLO CALADO DE 20X20X19 CM. INCLUYE EL SUMINISTRO, TRANSPORTE Y COLOCACION DEL CALADO, EL MORTERO DE PEGA ESPESOR MAX=0.01 M Y TODOS LOS ELEMENTOS NECESARIOS PARA SU CORRECTA INSTALACION.</v>
          </cell>
          <cell r="F44" t="str">
            <v>M2</v>
          </cell>
          <cell r="G44">
            <v>83533</v>
          </cell>
          <cell r="H44">
            <v>0.5</v>
          </cell>
          <cell r="I44">
            <v>41767</v>
          </cell>
          <cell r="J44"/>
          <cell r="K44">
            <v>0</v>
          </cell>
          <cell r="L44"/>
          <cell r="M44">
            <v>0</v>
          </cell>
          <cell r="N44">
            <v>0.5</v>
          </cell>
          <cell r="O44">
            <v>41767</v>
          </cell>
          <cell r="P44">
            <v>0</v>
          </cell>
          <cell r="Q44">
            <v>0</v>
          </cell>
          <cell r="R44">
            <v>0</v>
          </cell>
          <cell r="S44">
            <v>0</v>
          </cell>
          <cell r="T44">
            <v>0</v>
          </cell>
          <cell r="U44">
            <v>0</v>
          </cell>
          <cell r="V44">
            <v>0.5</v>
          </cell>
          <cell r="W44">
            <v>41767</v>
          </cell>
          <cell r="X44">
            <v>0</v>
          </cell>
          <cell r="Y44">
            <v>0</v>
          </cell>
          <cell r="Z44">
            <v>0</v>
          </cell>
          <cell r="AA44">
            <v>0</v>
          </cell>
          <cell r="AB44">
            <v>0</v>
          </cell>
          <cell r="AC44">
            <v>0</v>
          </cell>
          <cell r="AD44">
            <v>0</v>
          </cell>
          <cell r="AE44">
            <v>0</v>
          </cell>
          <cell r="AF44">
            <v>0.5</v>
          </cell>
          <cell r="AG44">
            <v>41767</v>
          </cell>
          <cell r="AH44">
            <v>0</v>
          </cell>
          <cell r="AI44">
            <v>0</v>
          </cell>
          <cell r="AJ44">
            <v>0.5</v>
          </cell>
          <cell r="AK44">
            <v>41767</v>
          </cell>
          <cell r="AL44">
            <v>0</v>
          </cell>
          <cell r="AM44">
            <v>0</v>
          </cell>
          <cell r="AN44">
            <v>0</v>
          </cell>
          <cell r="AO44">
            <v>0</v>
          </cell>
          <cell r="AP44">
            <v>0</v>
          </cell>
          <cell r="AQ44">
            <v>0</v>
          </cell>
          <cell r="AR44">
            <v>0</v>
          </cell>
          <cell r="AS44">
            <v>0</v>
          </cell>
          <cell r="AT44">
            <v>0</v>
          </cell>
          <cell r="AU44">
            <v>0</v>
          </cell>
          <cell r="AV44">
            <v>0.5</v>
          </cell>
          <cell r="AW44">
            <v>41767</v>
          </cell>
          <cell r="AX44">
            <v>0.5</v>
          </cell>
          <cell r="AY44">
            <v>41767</v>
          </cell>
          <cell r="AZ44">
            <v>0.5</v>
          </cell>
          <cell r="BA44">
            <v>41767</v>
          </cell>
          <cell r="BB44">
            <v>0</v>
          </cell>
          <cell r="BC44">
            <v>0</v>
          </cell>
          <cell r="BD44">
            <v>0</v>
          </cell>
          <cell r="BE44">
            <v>0</v>
          </cell>
          <cell r="BF44">
            <v>0</v>
          </cell>
          <cell r="BG44">
            <v>0</v>
          </cell>
          <cell r="BH44">
            <v>0.5</v>
          </cell>
          <cell r="BI44">
            <v>41767</v>
          </cell>
          <cell r="BJ44">
            <v>0</v>
          </cell>
          <cell r="BK44">
            <v>0</v>
          </cell>
          <cell r="BL44">
            <v>0.5</v>
          </cell>
          <cell r="BM44">
            <v>41767</v>
          </cell>
          <cell r="BN44">
            <v>0</v>
          </cell>
          <cell r="BO44">
            <v>0</v>
          </cell>
          <cell r="BP44">
            <v>0</v>
          </cell>
          <cell r="BQ44">
            <v>0</v>
          </cell>
          <cell r="BR44">
            <v>0</v>
          </cell>
          <cell r="BS44">
            <v>0</v>
          </cell>
          <cell r="BT44">
            <v>0</v>
          </cell>
          <cell r="BU44">
            <v>0</v>
          </cell>
          <cell r="BV44">
            <v>0</v>
          </cell>
          <cell r="BW44">
            <v>0</v>
          </cell>
          <cell r="BX44">
            <v>0</v>
          </cell>
          <cell r="BY44">
            <v>0</v>
          </cell>
          <cell r="BZ44">
            <v>0.5</v>
          </cell>
          <cell r="CA44">
            <v>41767</v>
          </cell>
          <cell r="CB44">
            <v>0</v>
          </cell>
          <cell r="CC44">
            <v>0</v>
          </cell>
          <cell r="CD44">
            <v>0</v>
          </cell>
          <cell r="CE44">
            <v>0</v>
          </cell>
          <cell r="CF44">
            <v>0.5</v>
          </cell>
          <cell r="CG44">
            <v>41767</v>
          </cell>
          <cell r="CH44">
            <v>0.5</v>
          </cell>
          <cell r="CI44">
            <v>41767</v>
          </cell>
          <cell r="CJ44">
            <v>0</v>
          </cell>
          <cell r="CK44">
            <v>0</v>
          </cell>
          <cell r="CL44">
            <v>0</v>
          </cell>
          <cell r="CM44">
            <v>0</v>
          </cell>
          <cell r="CN44">
            <v>0</v>
          </cell>
          <cell r="CO44">
            <v>0</v>
          </cell>
          <cell r="CP44">
            <v>0</v>
          </cell>
          <cell r="CQ44">
            <v>0</v>
          </cell>
          <cell r="CR44">
            <v>0</v>
          </cell>
          <cell r="CS44">
            <v>0</v>
          </cell>
          <cell r="CT44">
            <v>0</v>
          </cell>
          <cell r="CU44">
            <v>0</v>
          </cell>
          <cell r="CV44">
            <v>0</v>
          </cell>
          <cell r="CW44">
            <v>0</v>
          </cell>
          <cell r="CX44">
            <v>0</v>
          </cell>
          <cell r="CY44">
            <v>0</v>
          </cell>
          <cell r="CZ44">
            <v>0</v>
          </cell>
          <cell r="DA44">
            <v>0</v>
          </cell>
          <cell r="DB44">
            <v>0</v>
          </cell>
          <cell r="DC44">
            <v>0</v>
          </cell>
          <cell r="DD44">
            <v>0</v>
          </cell>
          <cell r="DE44">
            <v>0</v>
          </cell>
          <cell r="DF44">
            <v>0</v>
          </cell>
          <cell r="DG44">
            <v>0</v>
          </cell>
          <cell r="DH44">
            <v>0.5</v>
          </cell>
          <cell r="DI44">
            <v>41767</v>
          </cell>
          <cell r="DJ44">
            <v>0</v>
          </cell>
          <cell r="DK44">
            <v>0</v>
          </cell>
          <cell r="DL44">
            <v>0</v>
          </cell>
          <cell r="DM44">
            <v>0</v>
          </cell>
          <cell r="DN44">
            <v>0</v>
          </cell>
          <cell r="DO44">
            <v>0</v>
          </cell>
          <cell r="DP44">
            <v>0</v>
          </cell>
          <cell r="DQ44">
            <v>0</v>
          </cell>
          <cell r="DR44">
            <v>0</v>
          </cell>
          <cell r="DS44">
            <v>0</v>
          </cell>
          <cell r="DT44">
            <v>0.5</v>
          </cell>
          <cell r="DU44">
            <v>41767</v>
          </cell>
          <cell r="DV44">
            <v>0</v>
          </cell>
          <cell r="DW44">
            <v>0</v>
          </cell>
          <cell r="DX44">
            <v>0</v>
          </cell>
          <cell r="DY44">
            <v>0</v>
          </cell>
          <cell r="DZ44">
            <v>0</v>
          </cell>
          <cell r="EA44">
            <v>0</v>
          </cell>
          <cell r="EB44">
            <v>0</v>
          </cell>
          <cell r="EC44">
            <v>0</v>
          </cell>
          <cell r="ED44">
            <v>0</v>
          </cell>
          <cell r="EE44">
            <v>0</v>
          </cell>
          <cell r="EF44">
            <v>0.5</v>
          </cell>
          <cell r="EG44">
            <v>41767</v>
          </cell>
          <cell r="EH44">
            <v>0</v>
          </cell>
          <cell r="EI44">
            <v>0</v>
          </cell>
          <cell r="EJ44">
            <v>0.5</v>
          </cell>
          <cell r="EK44">
            <v>41767</v>
          </cell>
          <cell r="EL44">
            <v>0</v>
          </cell>
          <cell r="EM44">
            <v>0</v>
          </cell>
          <cell r="EN44">
            <v>0</v>
          </cell>
          <cell r="EO44">
            <v>0</v>
          </cell>
          <cell r="EP44">
            <v>0.5</v>
          </cell>
          <cell r="EQ44">
            <v>41767</v>
          </cell>
          <cell r="ER44">
            <v>0</v>
          </cell>
          <cell r="ES44">
            <v>0</v>
          </cell>
          <cell r="ET44">
            <v>0</v>
          </cell>
          <cell r="EU44">
            <v>0</v>
          </cell>
          <cell r="EV44">
            <v>0</v>
          </cell>
          <cell r="EW44">
            <v>0</v>
          </cell>
          <cell r="EX44">
            <v>0</v>
          </cell>
          <cell r="EY44">
            <v>0</v>
          </cell>
          <cell r="EZ44">
            <v>0.5</v>
          </cell>
          <cell r="FA44">
            <v>41767</v>
          </cell>
          <cell r="FB44">
            <v>0</v>
          </cell>
          <cell r="FC44">
            <v>0</v>
          </cell>
          <cell r="FD44">
            <v>0.5</v>
          </cell>
          <cell r="FE44">
            <v>41767</v>
          </cell>
          <cell r="FF44">
            <v>0</v>
          </cell>
          <cell r="FG44">
            <v>0</v>
          </cell>
          <cell r="FH44">
            <v>0</v>
          </cell>
          <cell r="FI44">
            <v>0</v>
          </cell>
          <cell r="FJ44">
            <v>0.5</v>
          </cell>
          <cell r="FK44">
            <v>41767</v>
          </cell>
          <cell r="FL44">
            <v>0</v>
          </cell>
          <cell r="FM44">
            <v>0</v>
          </cell>
          <cell r="FN44">
            <v>0.5</v>
          </cell>
          <cell r="FO44">
            <v>41767</v>
          </cell>
          <cell r="FP44">
            <v>0</v>
          </cell>
          <cell r="FQ44">
            <v>0</v>
          </cell>
          <cell r="FR44">
            <v>0</v>
          </cell>
          <cell r="FS44">
            <v>0</v>
          </cell>
          <cell r="FT44">
            <v>0.5</v>
          </cell>
          <cell r="FU44">
            <v>41767</v>
          </cell>
          <cell r="FV44">
            <v>0</v>
          </cell>
          <cell r="FW44">
            <v>0</v>
          </cell>
          <cell r="FX44">
            <v>0</v>
          </cell>
          <cell r="FY44">
            <v>0</v>
          </cell>
          <cell r="FZ44">
            <v>0</v>
          </cell>
          <cell r="GA44">
            <v>0</v>
          </cell>
          <cell r="GB44">
            <v>0</v>
          </cell>
          <cell r="GC44">
            <v>0</v>
          </cell>
          <cell r="GD44">
            <v>0.5</v>
          </cell>
          <cell r="GE44">
            <v>41767</v>
          </cell>
          <cell r="GF44">
            <v>0</v>
          </cell>
          <cell r="GG44">
            <v>0</v>
          </cell>
          <cell r="GH44">
            <v>0</v>
          </cell>
          <cell r="GI44">
            <v>0</v>
          </cell>
          <cell r="GJ44">
            <v>0.5</v>
          </cell>
          <cell r="GK44">
            <v>41767</v>
          </cell>
          <cell r="GL44">
            <v>0.5</v>
          </cell>
          <cell r="GM44">
            <v>41767</v>
          </cell>
          <cell r="GN44">
            <v>0.5</v>
          </cell>
          <cell r="GO44">
            <v>41767</v>
          </cell>
          <cell r="GP44">
            <v>0.5</v>
          </cell>
          <cell r="GQ44">
            <v>41767</v>
          </cell>
          <cell r="GR44">
            <v>0</v>
          </cell>
          <cell r="GS44">
            <v>0</v>
          </cell>
          <cell r="GT44">
            <v>0</v>
          </cell>
          <cell r="GU44">
            <v>0</v>
          </cell>
          <cell r="GV44">
            <v>13.5</v>
          </cell>
          <cell r="GW44">
            <v>1127696</v>
          </cell>
          <cell r="GX44" t="str">
            <v/>
          </cell>
          <cell r="GY44">
            <v>1127696</v>
          </cell>
        </row>
        <row r="45">
          <cell r="D45" t="str">
            <v>07-15-020</v>
          </cell>
          <cell r="E45" t="str">
            <v>CONSTRUCCION DE MAMPOSTERIA EN BLOQUE CALADO DE 19X10X19 CM. INCLUYE EL SUMINISTRO, TRANSPORTE Y COLOCACION DEL BLOQUE CALADO, EL MORTERO DE PEGA ESPESOR MAX=0.01 M Y TODOS LOS ELEMENTOS NECESARIOS PARA SU CORRECTA INSTALACION.</v>
          </cell>
          <cell r="F45" t="str">
            <v>M2</v>
          </cell>
          <cell r="G45">
            <v>0</v>
          </cell>
          <cell r="H45">
            <v>0</v>
          </cell>
          <cell r="I45">
            <v>0</v>
          </cell>
          <cell r="J45"/>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cell r="CL45">
            <v>0</v>
          </cell>
          <cell r="CM45">
            <v>0</v>
          </cell>
          <cell r="CN45">
            <v>0</v>
          </cell>
          <cell r="CO45">
            <v>0</v>
          </cell>
          <cell r="CP45">
            <v>0</v>
          </cell>
          <cell r="CQ45">
            <v>0</v>
          </cell>
          <cell r="CR45">
            <v>0</v>
          </cell>
          <cell r="CS45">
            <v>0</v>
          </cell>
          <cell r="CT45">
            <v>0</v>
          </cell>
          <cell r="CU45">
            <v>0</v>
          </cell>
          <cell r="CV45">
            <v>0</v>
          </cell>
          <cell r="CW45">
            <v>0</v>
          </cell>
          <cell r="CX45">
            <v>0</v>
          </cell>
          <cell r="CY45">
            <v>0</v>
          </cell>
          <cell r="CZ45">
            <v>0</v>
          </cell>
          <cell r="DA45">
            <v>0</v>
          </cell>
          <cell r="DB45">
            <v>0</v>
          </cell>
          <cell r="DC45">
            <v>0</v>
          </cell>
          <cell r="DD45">
            <v>0</v>
          </cell>
          <cell r="DE45">
            <v>0</v>
          </cell>
          <cell r="DF45">
            <v>0</v>
          </cell>
          <cell r="DG45">
            <v>0</v>
          </cell>
          <cell r="DH45">
            <v>0</v>
          </cell>
          <cell r="DI45">
            <v>0</v>
          </cell>
          <cell r="DJ45">
            <v>0</v>
          </cell>
          <cell r="DK45">
            <v>0</v>
          </cell>
          <cell r="DL45">
            <v>0</v>
          </cell>
          <cell r="DM45">
            <v>0</v>
          </cell>
          <cell r="DN45">
            <v>0</v>
          </cell>
          <cell r="DO45">
            <v>0</v>
          </cell>
          <cell r="DP45">
            <v>0</v>
          </cell>
          <cell r="DQ45">
            <v>0</v>
          </cell>
          <cell r="DR45">
            <v>0</v>
          </cell>
          <cell r="DS45">
            <v>0</v>
          </cell>
          <cell r="DT45">
            <v>0</v>
          </cell>
          <cell r="DU45">
            <v>0</v>
          </cell>
          <cell r="DV45">
            <v>0</v>
          </cell>
          <cell r="DW45">
            <v>0</v>
          </cell>
          <cell r="DX45">
            <v>0</v>
          </cell>
          <cell r="DY45">
            <v>0</v>
          </cell>
          <cell r="DZ45">
            <v>0</v>
          </cell>
          <cell r="EA45">
            <v>0</v>
          </cell>
          <cell r="EB45">
            <v>0</v>
          </cell>
          <cell r="EC45">
            <v>0</v>
          </cell>
          <cell r="ED45">
            <v>0</v>
          </cell>
          <cell r="EE45">
            <v>0</v>
          </cell>
          <cell r="EF45">
            <v>0</v>
          </cell>
          <cell r="EG45">
            <v>0</v>
          </cell>
          <cell r="EH45">
            <v>0</v>
          </cell>
          <cell r="EI45">
            <v>0</v>
          </cell>
          <cell r="EJ45">
            <v>0</v>
          </cell>
          <cell r="EK45">
            <v>0</v>
          </cell>
          <cell r="EL45">
            <v>0</v>
          </cell>
          <cell r="EM45">
            <v>0</v>
          </cell>
          <cell r="EN45">
            <v>0</v>
          </cell>
          <cell r="EO45">
            <v>0</v>
          </cell>
          <cell r="EP45">
            <v>0</v>
          </cell>
          <cell r="EQ45">
            <v>0</v>
          </cell>
          <cell r="ER45">
            <v>0</v>
          </cell>
          <cell r="ES45">
            <v>0</v>
          </cell>
          <cell r="ET45">
            <v>0</v>
          </cell>
          <cell r="EU45">
            <v>0</v>
          </cell>
          <cell r="EV45">
            <v>0</v>
          </cell>
          <cell r="EW45">
            <v>0</v>
          </cell>
          <cell r="EX45">
            <v>0</v>
          </cell>
          <cell r="EY45">
            <v>0</v>
          </cell>
          <cell r="EZ45">
            <v>0</v>
          </cell>
          <cell r="FA45">
            <v>0</v>
          </cell>
          <cell r="FB45">
            <v>0</v>
          </cell>
          <cell r="FC45">
            <v>0</v>
          </cell>
          <cell r="FD45">
            <v>0</v>
          </cell>
          <cell r="FE45">
            <v>0</v>
          </cell>
          <cell r="FF45">
            <v>0</v>
          </cell>
          <cell r="FG45">
            <v>0</v>
          </cell>
          <cell r="FH45">
            <v>0</v>
          </cell>
          <cell r="FI45">
            <v>0</v>
          </cell>
          <cell r="FJ45">
            <v>0</v>
          </cell>
          <cell r="FK45">
            <v>0</v>
          </cell>
          <cell r="FL45">
            <v>0</v>
          </cell>
          <cell r="FM45">
            <v>0</v>
          </cell>
          <cell r="FN45">
            <v>0</v>
          </cell>
          <cell r="FO45">
            <v>0</v>
          </cell>
          <cell r="FP45">
            <v>0</v>
          </cell>
          <cell r="FQ45">
            <v>0</v>
          </cell>
          <cell r="FR45">
            <v>0</v>
          </cell>
          <cell r="FS45">
            <v>0</v>
          </cell>
          <cell r="FT45">
            <v>0</v>
          </cell>
          <cell r="FU45">
            <v>0</v>
          </cell>
          <cell r="FV45">
            <v>0</v>
          </cell>
          <cell r="FW45">
            <v>0</v>
          </cell>
          <cell r="FX45">
            <v>0</v>
          </cell>
          <cell r="FY45">
            <v>0</v>
          </cell>
          <cell r="FZ45">
            <v>0</v>
          </cell>
          <cell r="GA45">
            <v>0</v>
          </cell>
          <cell r="GB45">
            <v>0</v>
          </cell>
          <cell r="GC45">
            <v>0</v>
          </cell>
          <cell r="GD45">
            <v>0</v>
          </cell>
          <cell r="GE45">
            <v>0</v>
          </cell>
          <cell r="GF45">
            <v>0</v>
          </cell>
          <cell r="GG45">
            <v>0</v>
          </cell>
          <cell r="GH45">
            <v>0</v>
          </cell>
          <cell r="GI45">
            <v>0</v>
          </cell>
          <cell r="GJ45">
            <v>0</v>
          </cell>
          <cell r="GK45">
            <v>0</v>
          </cell>
          <cell r="GL45">
            <v>0</v>
          </cell>
          <cell r="GM45">
            <v>0</v>
          </cell>
          <cell r="GN45">
            <v>0</v>
          </cell>
          <cell r="GO45">
            <v>0</v>
          </cell>
          <cell r="GP45">
            <v>0</v>
          </cell>
          <cell r="GQ45">
            <v>0</v>
          </cell>
          <cell r="GR45">
            <v>0</v>
          </cell>
          <cell r="GS45">
            <v>0</v>
          </cell>
          <cell r="GT45">
            <v>0</v>
          </cell>
          <cell r="GU45">
            <v>0</v>
          </cell>
          <cell r="GV45">
            <v>0</v>
          </cell>
          <cell r="GW45">
            <v>0</v>
          </cell>
          <cell r="GX45" t="str">
            <v/>
          </cell>
          <cell r="GY45">
            <v>0</v>
          </cell>
        </row>
        <row r="46">
          <cell r="D46" t="str">
            <v>07-20</v>
          </cell>
          <cell r="E46" t="str">
            <v>MUROS EN LADRILLO</v>
          </cell>
          <cell r="F46" t="str">
            <v/>
          </cell>
          <cell r="G46">
            <v>0</v>
          </cell>
          <cell r="H46" t="str">
            <v/>
          </cell>
          <cell r="I46">
            <v>0</v>
          </cell>
          <cell r="J46"/>
          <cell r="K46">
            <v>0</v>
          </cell>
          <cell r="L46" t="str">
            <v/>
          </cell>
          <cell r="M46">
            <v>0</v>
          </cell>
          <cell r="N46" t="str">
            <v/>
          </cell>
          <cell r="O46">
            <v>0</v>
          </cell>
          <cell r="P46">
            <v>0</v>
          </cell>
          <cell r="Q46">
            <v>0</v>
          </cell>
          <cell r="R46" t="str">
            <v/>
          </cell>
          <cell r="S46">
            <v>0</v>
          </cell>
          <cell r="T46" t="str">
            <v/>
          </cell>
          <cell r="U46">
            <v>0</v>
          </cell>
          <cell r="V46" t="str">
            <v/>
          </cell>
          <cell r="W46">
            <v>0</v>
          </cell>
          <cell r="X46">
            <v>0</v>
          </cell>
          <cell r="Y46">
            <v>0</v>
          </cell>
          <cell r="Z46" t="str">
            <v/>
          </cell>
          <cell r="AA46">
            <v>0</v>
          </cell>
          <cell r="AB46" t="str">
            <v/>
          </cell>
          <cell r="AC46">
            <v>0</v>
          </cell>
          <cell r="AD46" t="str">
            <v/>
          </cell>
          <cell r="AE46">
            <v>0</v>
          </cell>
          <cell r="AF46" t="str">
            <v/>
          </cell>
          <cell r="AG46">
            <v>0</v>
          </cell>
          <cell r="AH46">
            <v>0</v>
          </cell>
          <cell r="AI46">
            <v>0</v>
          </cell>
          <cell r="AJ46" t="str">
            <v/>
          </cell>
          <cell r="AK46">
            <v>0</v>
          </cell>
          <cell r="AL46">
            <v>0</v>
          </cell>
          <cell r="AM46">
            <v>0</v>
          </cell>
          <cell r="AN46" t="str">
            <v/>
          </cell>
          <cell r="AO46">
            <v>0</v>
          </cell>
          <cell r="AP46" t="str">
            <v/>
          </cell>
          <cell r="AQ46">
            <v>0</v>
          </cell>
          <cell r="AR46" t="str">
            <v/>
          </cell>
          <cell r="AS46">
            <v>0</v>
          </cell>
          <cell r="AT46" t="str">
            <v/>
          </cell>
          <cell r="AU46">
            <v>0</v>
          </cell>
          <cell r="AV46" t="str">
            <v/>
          </cell>
          <cell r="AW46">
            <v>0</v>
          </cell>
          <cell r="AX46" t="str">
            <v/>
          </cell>
          <cell r="AY46">
            <v>0</v>
          </cell>
          <cell r="AZ46" t="str">
            <v/>
          </cell>
          <cell r="BA46">
            <v>0</v>
          </cell>
          <cell r="BB46">
            <v>0</v>
          </cell>
          <cell r="BC46">
            <v>0</v>
          </cell>
          <cell r="BD46" t="str">
            <v/>
          </cell>
          <cell r="BE46">
            <v>0</v>
          </cell>
          <cell r="BF46" t="str">
            <v/>
          </cell>
          <cell r="BG46">
            <v>0</v>
          </cell>
          <cell r="BH46" t="str">
            <v/>
          </cell>
          <cell r="BI46">
            <v>0</v>
          </cell>
          <cell r="BJ46" t="str">
            <v/>
          </cell>
          <cell r="BK46">
            <v>0</v>
          </cell>
          <cell r="BL46" t="str">
            <v/>
          </cell>
          <cell r="BM46">
            <v>0</v>
          </cell>
          <cell r="BN46" t="str">
            <v/>
          </cell>
          <cell r="BO46">
            <v>0</v>
          </cell>
          <cell r="BP46" t="str">
            <v/>
          </cell>
          <cell r="BQ46">
            <v>0</v>
          </cell>
          <cell r="BR46" t="str">
            <v/>
          </cell>
          <cell r="BS46">
            <v>0</v>
          </cell>
          <cell r="BT46" t="str">
            <v/>
          </cell>
          <cell r="BU46">
            <v>0</v>
          </cell>
          <cell r="BV46" t="str">
            <v/>
          </cell>
          <cell r="BW46">
            <v>0</v>
          </cell>
          <cell r="BX46" t="str">
            <v/>
          </cell>
          <cell r="BY46">
            <v>0</v>
          </cell>
          <cell r="BZ46" t="str">
            <v/>
          </cell>
          <cell r="CA46">
            <v>0</v>
          </cell>
          <cell r="CB46" t="str">
            <v/>
          </cell>
          <cell r="CC46">
            <v>0</v>
          </cell>
          <cell r="CD46" t="str">
            <v/>
          </cell>
          <cell r="CE46">
            <v>0</v>
          </cell>
          <cell r="CF46" t="str">
            <v/>
          </cell>
          <cell r="CG46">
            <v>0</v>
          </cell>
          <cell r="CH46" t="str">
            <v/>
          </cell>
          <cell r="CI46">
            <v>0</v>
          </cell>
          <cell r="CJ46">
            <v>0</v>
          </cell>
          <cell r="CK46">
            <v>0</v>
          </cell>
          <cell r="CL46" t="str">
            <v/>
          </cell>
          <cell r="CM46">
            <v>0</v>
          </cell>
          <cell r="CN46" t="str">
            <v/>
          </cell>
          <cell r="CO46">
            <v>0</v>
          </cell>
          <cell r="CP46" t="str">
            <v/>
          </cell>
          <cell r="CQ46">
            <v>0</v>
          </cell>
          <cell r="CR46" t="str">
            <v/>
          </cell>
          <cell r="CS46">
            <v>0</v>
          </cell>
          <cell r="CT46" t="str">
            <v/>
          </cell>
          <cell r="CU46">
            <v>0</v>
          </cell>
          <cell r="CV46" t="str">
            <v/>
          </cell>
          <cell r="CW46">
            <v>0</v>
          </cell>
          <cell r="CX46" t="str">
            <v/>
          </cell>
          <cell r="CY46">
            <v>0</v>
          </cell>
          <cell r="CZ46" t="str">
            <v/>
          </cell>
          <cell r="DA46">
            <v>0</v>
          </cell>
          <cell r="DB46" t="str">
            <v/>
          </cell>
          <cell r="DC46">
            <v>0</v>
          </cell>
          <cell r="DD46" t="str">
            <v/>
          </cell>
          <cell r="DE46">
            <v>0</v>
          </cell>
          <cell r="DF46" t="str">
            <v/>
          </cell>
          <cell r="DG46">
            <v>0</v>
          </cell>
          <cell r="DH46" t="str">
            <v/>
          </cell>
          <cell r="DI46">
            <v>0</v>
          </cell>
          <cell r="DJ46">
            <v>0</v>
          </cell>
          <cell r="DK46">
            <v>0</v>
          </cell>
          <cell r="DL46" t="str">
            <v/>
          </cell>
          <cell r="DM46">
            <v>0</v>
          </cell>
          <cell r="DN46" t="str">
            <v/>
          </cell>
          <cell r="DO46">
            <v>0</v>
          </cell>
          <cell r="DP46" t="str">
            <v/>
          </cell>
          <cell r="DQ46">
            <v>0</v>
          </cell>
          <cell r="DR46" t="str">
            <v/>
          </cell>
          <cell r="DS46">
            <v>0</v>
          </cell>
          <cell r="DT46" t="str">
            <v/>
          </cell>
          <cell r="DU46">
            <v>0</v>
          </cell>
          <cell r="DV46">
            <v>0</v>
          </cell>
          <cell r="DW46">
            <v>0</v>
          </cell>
          <cell r="DX46" t="str">
            <v/>
          </cell>
          <cell r="DY46">
            <v>0</v>
          </cell>
          <cell r="DZ46" t="str">
            <v/>
          </cell>
          <cell r="EA46">
            <v>0</v>
          </cell>
          <cell r="EB46" t="str">
            <v/>
          </cell>
          <cell r="EC46">
            <v>0</v>
          </cell>
          <cell r="ED46" t="str">
            <v/>
          </cell>
          <cell r="EE46">
            <v>0</v>
          </cell>
          <cell r="EF46" t="str">
            <v/>
          </cell>
          <cell r="EG46">
            <v>0</v>
          </cell>
          <cell r="EH46">
            <v>0</v>
          </cell>
          <cell r="EI46">
            <v>0</v>
          </cell>
          <cell r="EJ46" t="str">
            <v/>
          </cell>
          <cell r="EK46">
            <v>0</v>
          </cell>
          <cell r="EL46">
            <v>0</v>
          </cell>
          <cell r="EM46">
            <v>0</v>
          </cell>
          <cell r="EN46" t="str">
            <v/>
          </cell>
          <cell r="EO46">
            <v>0</v>
          </cell>
          <cell r="EP46" t="str">
            <v/>
          </cell>
          <cell r="EQ46">
            <v>0</v>
          </cell>
          <cell r="ER46">
            <v>0</v>
          </cell>
          <cell r="ES46">
            <v>0</v>
          </cell>
          <cell r="ET46" t="str">
            <v/>
          </cell>
          <cell r="EU46">
            <v>0</v>
          </cell>
          <cell r="EV46" t="str">
            <v/>
          </cell>
          <cell r="EW46">
            <v>0</v>
          </cell>
          <cell r="EX46" t="str">
            <v/>
          </cell>
          <cell r="EY46">
            <v>0</v>
          </cell>
          <cell r="EZ46" t="str">
            <v/>
          </cell>
          <cell r="FA46">
            <v>0</v>
          </cell>
          <cell r="FB46">
            <v>0</v>
          </cell>
          <cell r="FC46">
            <v>0</v>
          </cell>
          <cell r="FD46" t="str">
            <v/>
          </cell>
          <cell r="FE46">
            <v>0</v>
          </cell>
          <cell r="FF46">
            <v>0</v>
          </cell>
          <cell r="FG46">
            <v>0</v>
          </cell>
          <cell r="FH46" t="str">
            <v/>
          </cell>
          <cell r="FI46">
            <v>0</v>
          </cell>
          <cell r="FJ46" t="str">
            <v/>
          </cell>
          <cell r="FK46">
            <v>0</v>
          </cell>
          <cell r="FL46">
            <v>0</v>
          </cell>
          <cell r="FM46">
            <v>0</v>
          </cell>
          <cell r="FN46" t="str">
            <v/>
          </cell>
          <cell r="FO46">
            <v>0</v>
          </cell>
          <cell r="FP46">
            <v>0</v>
          </cell>
          <cell r="FQ46">
            <v>0</v>
          </cell>
          <cell r="FR46" t="str">
            <v/>
          </cell>
          <cell r="FS46">
            <v>0</v>
          </cell>
          <cell r="FT46" t="str">
            <v/>
          </cell>
          <cell r="FU46">
            <v>0</v>
          </cell>
          <cell r="FV46">
            <v>0</v>
          </cell>
          <cell r="FW46">
            <v>0</v>
          </cell>
          <cell r="FX46" t="str">
            <v/>
          </cell>
          <cell r="FY46">
            <v>0</v>
          </cell>
          <cell r="FZ46" t="str">
            <v/>
          </cell>
          <cell r="GA46">
            <v>0</v>
          </cell>
          <cell r="GB46" t="str">
            <v/>
          </cell>
          <cell r="GC46">
            <v>0</v>
          </cell>
          <cell r="GD46" t="str">
            <v/>
          </cell>
          <cell r="GE46">
            <v>0</v>
          </cell>
          <cell r="GF46">
            <v>0</v>
          </cell>
          <cell r="GG46">
            <v>0</v>
          </cell>
          <cell r="GH46" t="str">
            <v/>
          </cell>
          <cell r="GI46">
            <v>0</v>
          </cell>
          <cell r="GJ46" t="str">
            <v/>
          </cell>
          <cell r="GK46">
            <v>0</v>
          </cell>
          <cell r="GL46" t="str">
            <v/>
          </cell>
          <cell r="GM46">
            <v>0</v>
          </cell>
          <cell r="GN46" t="str">
            <v/>
          </cell>
          <cell r="GO46">
            <v>0</v>
          </cell>
          <cell r="GP46" t="str">
            <v/>
          </cell>
          <cell r="GQ46">
            <v>0</v>
          </cell>
          <cell r="GR46" t="str">
            <v/>
          </cell>
          <cell r="GS46">
            <v>0</v>
          </cell>
          <cell r="GT46" t="str">
            <v/>
          </cell>
          <cell r="GU46">
            <v>0</v>
          </cell>
          <cell r="GV46">
            <v>0</v>
          </cell>
          <cell r="GW46">
            <v>0</v>
          </cell>
          <cell r="GX46" t="str">
            <v/>
          </cell>
          <cell r="GY46">
            <v>0</v>
          </cell>
        </row>
        <row r="47">
          <cell r="D47" t="str">
            <v>07-20-010</v>
          </cell>
          <cell r="E47" t="str">
            <v>CONSTRUCCION DE MAMPOSTERIA EN LADRILLO, PERFORACION HORIZONTAL, DE 10X20X40 CM. INCLUYE EL SUMINISTRO, TRANSPORTE Y COLOCACION DEL LADRILLO, EL MORTERO DE PEGA, ESPESOR DE PEGA MAX=0.01 M, ENCORAZADOS Y TODOS LOS ELEMENTOS NECESARIOS PARA SU CORRECTA INSTALACION.</v>
          </cell>
          <cell r="F47" t="str">
            <v>M2</v>
          </cell>
          <cell r="G47">
            <v>44052</v>
          </cell>
          <cell r="H47"/>
          <cell r="I47">
            <v>0</v>
          </cell>
          <cell r="J47"/>
          <cell r="K47">
            <v>0</v>
          </cell>
          <cell r="L47"/>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cell r="CL47">
            <v>0</v>
          </cell>
          <cell r="CM47">
            <v>0</v>
          </cell>
          <cell r="CN47">
            <v>0</v>
          </cell>
          <cell r="CO47">
            <v>0</v>
          </cell>
          <cell r="CP47">
            <v>0</v>
          </cell>
          <cell r="CQ47">
            <v>0</v>
          </cell>
          <cell r="CR47">
            <v>0</v>
          </cell>
          <cell r="CS47">
            <v>0</v>
          </cell>
          <cell r="CT47">
            <v>0</v>
          </cell>
          <cell r="CU47">
            <v>0</v>
          </cell>
          <cell r="CV47">
            <v>0</v>
          </cell>
          <cell r="CW47">
            <v>0</v>
          </cell>
          <cell r="CX47">
            <v>0</v>
          </cell>
          <cell r="CY47">
            <v>0</v>
          </cell>
          <cell r="CZ47">
            <v>0</v>
          </cell>
          <cell r="DA47">
            <v>0</v>
          </cell>
          <cell r="DB47">
            <v>0</v>
          </cell>
          <cell r="DC47">
            <v>0</v>
          </cell>
          <cell r="DD47">
            <v>0</v>
          </cell>
          <cell r="DE47">
            <v>0</v>
          </cell>
          <cell r="DF47">
            <v>0</v>
          </cell>
          <cell r="DG47">
            <v>0</v>
          </cell>
          <cell r="DH47">
            <v>0</v>
          </cell>
          <cell r="DI47">
            <v>0</v>
          </cell>
          <cell r="DJ47">
            <v>0</v>
          </cell>
          <cell r="DK47">
            <v>0</v>
          </cell>
          <cell r="DL47">
            <v>0</v>
          </cell>
          <cell r="DM47">
            <v>0</v>
          </cell>
          <cell r="DN47">
            <v>0</v>
          </cell>
          <cell r="DO47">
            <v>0</v>
          </cell>
          <cell r="DP47">
            <v>0</v>
          </cell>
          <cell r="DQ47">
            <v>0</v>
          </cell>
          <cell r="DR47">
            <v>0</v>
          </cell>
          <cell r="DS47">
            <v>0</v>
          </cell>
          <cell r="DT47">
            <v>0</v>
          </cell>
          <cell r="DU47">
            <v>0</v>
          </cell>
          <cell r="DV47">
            <v>0</v>
          </cell>
          <cell r="DW47">
            <v>0</v>
          </cell>
          <cell r="DX47">
            <v>0</v>
          </cell>
          <cell r="DY47">
            <v>0</v>
          </cell>
          <cell r="DZ47">
            <v>0</v>
          </cell>
          <cell r="EA47">
            <v>0</v>
          </cell>
          <cell r="EB47">
            <v>0</v>
          </cell>
          <cell r="EC47">
            <v>0</v>
          </cell>
          <cell r="ED47">
            <v>0</v>
          </cell>
          <cell r="EE47">
            <v>0</v>
          </cell>
          <cell r="EF47">
            <v>0</v>
          </cell>
          <cell r="EG47">
            <v>0</v>
          </cell>
          <cell r="EH47">
            <v>0</v>
          </cell>
          <cell r="EI47">
            <v>0</v>
          </cell>
          <cell r="EJ47">
            <v>0</v>
          </cell>
          <cell r="EK47">
            <v>0</v>
          </cell>
          <cell r="EL47">
            <v>0</v>
          </cell>
          <cell r="EM47">
            <v>0</v>
          </cell>
          <cell r="EN47">
            <v>0</v>
          </cell>
          <cell r="EO47">
            <v>0</v>
          </cell>
          <cell r="EP47">
            <v>0</v>
          </cell>
          <cell r="EQ47">
            <v>0</v>
          </cell>
          <cell r="ER47">
            <v>0</v>
          </cell>
          <cell r="ES47">
            <v>0</v>
          </cell>
          <cell r="ET47">
            <v>0</v>
          </cell>
          <cell r="EU47">
            <v>0</v>
          </cell>
          <cell r="EV47">
            <v>0</v>
          </cell>
          <cell r="EW47">
            <v>0</v>
          </cell>
          <cell r="EX47">
            <v>0</v>
          </cell>
          <cell r="EY47">
            <v>0</v>
          </cell>
          <cell r="EZ47">
            <v>0</v>
          </cell>
          <cell r="FA47">
            <v>0</v>
          </cell>
          <cell r="FB47">
            <v>0</v>
          </cell>
          <cell r="FC47">
            <v>0</v>
          </cell>
          <cell r="FD47">
            <v>0</v>
          </cell>
          <cell r="FE47">
            <v>0</v>
          </cell>
          <cell r="FF47">
            <v>0</v>
          </cell>
          <cell r="FG47">
            <v>0</v>
          </cell>
          <cell r="FH47">
            <v>0</v>
          </cell>
          <cell r="FI47">
            <v>0</v>
          </cell>
          <cell r="FJ47">
            <v>0</v>
          </cell>
          <cell r="FK47">
            <v>0</v>
          </cell>
          <cell r="FL47">
            <v>0</v>
          </cell>
          <cell r="FM47">
            <v>0</v>
          </cell>
          <cell r="FN47">
            <v>0</v>
          </cell>
          <cell r="FO47">
            <v>0</v>
          </cell>
          <cell r="FP47">
            <v>0</v>
          </cell>
          <cell r="FQ47">
            <v>0</v>
          </cell>
          <cell r="FR47">
            <v>0</v>
          </cell>
          <cell r="FS47">
            <v>0</v>
          </cell>
          <cell r="FT47">
            <v>0</v>
          </cell>
          <cell r="FU47">
            <v>0</v>
          </cell>
          <cell r="FV47">
            <v>0</v>
          </cell>
          <cell r="FW47">
            <v>0</v>
          </cell>
          <cell r="FX47">
            <v>0</v>
          </cell>
          <cell r="FY47">
            <v>0</v>
          </cell>
          <cell r="FZ47">
            <v>0</v>
          </cell>
          <cell r="GA47">
            <v>0</v>
          </cell>
          <cell r="GB47">
            <v>0</v>
          </cell>
          <cell r="GC47">
            <v>0</v>
          </cell>
          <cell r="GD47">
            <v>0</v>
          </cell>
          <cell r="GE47">
            <v>0</v>
          </cell>
          <cell r="GF47">
            <v>0</v>
          </cell>
          <cell r="GG47">
            <v>0</v>
          </cell>
          <cell r="GH47">
            <v>0</v>
          </cell>
          <cell r="GI47">
            <v>0</v>
          </cell>
          <cell r="GJ47">
            <v>0</v>
          </cell>
          <cell r="GK47">
            <v>0</v>
          </cell>
          <cell r="GL47">
            <v>0</v>
          </cell>
          <cell r="GM47">
            <v>0</v>
          </cell>
          <cell r="GN47">
            <v>0</v>
          </cell>
          <cell r="GO47">
            <v>0</v>
          </cell>
          <cell r="GP47">
            <v>0</v>
          </cell>
          <cell r="GQ47">
            <v>0</v>
          </cell>
          <cell r="GR47">
            <v>0</v>
          </cell>
          <cell r="GS47">
            <v>0</v>
          </cell>
          <cell r="GT47">
            <v>0</v>
          </cell>
          <cell r="GU47">
            <v>0</v>
          </cell>
          <cell r="GV47">
            <v>0</v>
          </cell>
          <cell r="GW47">
            <v>0</v>
          </cell>
          <cell r="GX47" t="str">
            <v/>
          </cell>
          <cell r="GY47">
            <v>0</v>
          </cell>
        </row>
        <row r="48">
          <cell r="D48" t="str">
            <v>07-20-020</v>
          </cell>
          <cell r="E48" t="str">
            <v>CONSTRUCCION DE MAMPOSTERIA EN LADRILLO, PERFORACION HORIZONTAL, DE 15X20X40 CM. INCLUYE EL SUMINISTRO, TRANSPORTE Y COLOCACION DEL LADRILLO, EL MORTERO DE PEGA, ESPESOR DE PEGA MAX=0.01 M, ENCORAZADOS Y TODOS LOS ELEMENTOS NECESARIOS PARA SU CORRECTA INSTALACION.</v>
          </cell>
          <cell r="F48" t="str">
            <v>M2</v>
          </cell>
          <cell r="G48">
            <v>0</v>
          </cell>
          <cell r="H48"/>
          <cell r="I48">
            <v>0</v>
          </cell>
          <cell r="J48"/>
          <cell r="K48">
            <v>0</v>
          </cell>
          <cell r="L48"/>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cell r="CL48">
            <v>0</v>
          </cell>
          <cell r="CM48">
            <v>0</v>
          </cell>
          <cell r="CN48">
            <v>0</v>
          </cell>
          <cell r="CO48">
            <v>0</v>
          </cell>
          <cell r="CP48">
            <v>0</v>
          </cell>
          <cell r="CQ48">
            <v>0</v>
          </cell>
          <cell r="CR48">
            <v>0</v>
          </cell>
          <cell r="CS48">
            <v>0</v>
          </cell>
          <cell r="CT48">
            <v>0</v>
          </cell>
          <cell r="CU48">
            <v>0</v>
          </cell>
          <cell r="CV48">
            <v>0</v>
          </cell>
          <cell r="CW48">
            <v>0</v>
          </cell>
          <cell r="CX48">
            <v>0</v>
          </cell>
          <cell r="CY48">
            <v>0</v>
          </cell>
          <cell r="CZ48">
            <v>0</v>
          </cell>
          <cell r="DA48">
            <v>0</v>
          </cell>
          <cell r="DB48">
            <v>0</v>
          </cell>
          <cell r="DC48">
            <v>0</v>
          </cell>
          <cell r="DD48">
            <v>0</v>
          </cell>
          <cell r="DE48">
            <v>0</v>
          </cell>
          <cell r="DF48">
            <v>0</v>
          </cell>
          <cell r="DG48">
            <v>0</v>
          </cell>
          <cell r="DH48">
            <v>0</v>
          </cell>
          <cell r="DI48">
            <v>0</v>
          </cell>
          <cell r="DJ48">
            <v>0</v>
          </cell>
          <cell r="DK48">
            <v>0</v>
          </cell>
          <cell r="DL48">
            <v>0</v>
          </cell>
          <cell r="DM48">
            <v>0</v>
          </cell>
          <cell r="DN48">
            <v>0</v>
          </cell>
          <cell r="DO48">
            <v>0</v>
          </cell>
          <cell r="DP48">
            <v>0</v>
          </cell>
          <cell r="DQ48">
            <v>0</v>
          </cell>
          <cell r="DR48">
            <v>0</v>
          </cell>
          <cell r="DS48">
            <v>0</v>
          </cell>
          <cell r="DT48">
            <v>0</v>
          </cell>
          <cell r="DU48">
            <v>0</v>
          </cell>
          <cell r="DV48">
            <v>0</v>
          </cell>
          <cell r="DW48">
            <v>0</v>
          </cell>
          <cell r="DX48">
            <v>0</v>
          </cell>
          <cell r="DY48">
            <v>0</v>
          </cell>
          <cell r="DZ48">
            <v>0</v>
          </cell>
          <cell r="EA48">
            <v>0</v>
          </cell>
          <cell r="EB48">
            <v>0</v>
          </cell>
          <cell r="EC48">
            <v>0</v>
          </cell>
          <cell r="ED48">
            <v>0</v>
          </cell>
          <cell r="EE48">
            <v>0</v>
          </cell>
          <cell r="EF48">
            <v>0</v>
          </cell>
          <cell r="EG48">
            <v>0</v>
          </cell>
          <cell r="EH48">
            <v>0</v>
          </cell>
          <cell r="EI48">
            <v>0</v>
          </cell>
          <cell r="EJ48">
            <v>0</v>
          </cell>
          <cell r="EK48">
            <v>0</v>
          </cell>
          <cell r="EL48">
            <v>0</v>
          </cell>
          <cell r="EM48">
            <v>0</v>
          </cell>
          <cell r="EN48">
            <v>0</v>
          </cell>
          <cell r="EO48">
            <v>0</v>
          </cell>
          <cell r="EP48">
            <v>0</v>
          </cell>
          <cell r="EQ48">
            <v>0</v>
          </cell>
          <cell r="ER48">
            <v>0</v>
          </cell>
          <cell r="ES48">
            <v>0</v>
          </cell>
          <cell r="ET48">
            <v>0</v>
          </cell>
          <cell r="EU48">
            <v>0</v>
          </cell>
          <cell r="EV48">
            <v>0</v>
          </cell>
          <cell r="EW48">
            <v>0</v>
          </cell>
          <cell r="EX48">
            <v>0</v>
          </cell>
          <cell r="EY48">
            <v>0</v>
          </cell>
          <cell r="EZ48">
            <v>0</v>
          </cell>
          <cell r="FA48">
            <v>0</v>
          </cell>
          <cell r="FB48">
            <v>0</v>
          </cell>
          <cell r="FC48">
            <v>0</v>
          </cell>
          <cell r="FD48">
            <v>0</v>
          </cell>
          <cell r="FE48">
            <v>0</v>
          </cell>
          <cell r="FF48">
            <v>0</v>
          </cell>
          <cell r="FG48">
            <v>0</v>
          </cell>
          <cell r="FH48">
            <v>0</v>
          </cell>
          <cell r="FI48">
            <v>0</v>
          </cell>
          <cell r="FJ48">
            <v>0</v>
          </cell>
          <cell r="FK48">
            <v>0</v>
          </cell>
          <cell r="FL48">
            <v>0</v>
          </cell>
          <cell r="FM48">
            <v>0</v>
          </cell>
          <cell r="FN48">
            <v>0</v>
          </cell>
          <cell r="FO48">
            <v>0</v>
          </cell>
          <cell r="FP48">
            <v>0</v>
          </cell>
          <cell r="FQ48">
            <v>0</v>
          </cell>
          <cell r="FR48">
            <v>0</v>
          </cell>
          <cell r="FS48">
            <v>0</v>
          </cell>
          <cell r="FT48">
            <v>0</v>
          </cell>
          <cell r="FU48">
            <v>0</v>
          </cell>
          <cell r="FV48">
            <v>0</v>
          </cell>
          <cell r="FW48">
            <v>0</v>
          </cell>
          <cell r="FX48">
            <v>0</v>
          </cell>
          <cell r="FY48">
            <v>0</v>
          </cell>
          <cell r="FZ48">
            <v>0</v>
          </cell>
          <cell r="GA48">
            <v>0</v>
          </cell>
          <cell r="GB48">
            <v>0</v>
          </cell>
          <cell r="GC48">
            <v>0</v>
          </cell>
          <cell r="GD48">
            <v>0</v>
          </cell>
          <cell r="GE48">
            <v>0</v>
          </cell>
          <cell r="GF48">
            <v>0</v>
          </cell>
          <cell r="GG48">
            <v>0</v>
          </cell>
          <cell r="GH48">
            <v>0</v>
          </cell>
          <cell r="GI48">
            <v>0</v>
          </cell>
          <cell r="GJ48">
            <v>0</v>
          </cell>
          <cell r="GK48">
            <v>0</v>
          </cell>
          <cell r="GL48">
            <v>0</v>
          </cell>
          <cell r="GM48">
            <v>0</v>
          </cell>
          <cell r="GN48">
            <v>0</v>
          </cell>
          <cell r="GO48">
            <v>0</v>
          </cell>
          <cell r="GP48">
            <v>0</v>
          </cell>
          <cell r="GQ48">
            <v>0</v>
          </cell>
          <cell r="GR48">
            <v>0</v>
          </cell>
          <cell r="GS48">
            <v>0</v>
          </cell>
          <cell r="GT48">
            <v>0</v>
          </cell>
          <cell r="GU48">
            <v>0</v>
          </cell>
          <cell r="GV48">
            <v>0</v>
          </cell>
          <cell r="GW48">
            <v>0</v>
          </cell>
          <cell r="GX48" t="str">
            <v/>
          </cell>
          <cell r="GY48">
            <v>0</v>
          </cell>
        </row>
        <row r="49">
          <cell r="D49" t="str">
            <v>08</v>
          </cell>
          <cell r="E49" t="str">
            <v>CUBIERTAS Y CIELOS</v>
          </cell>
          <cell r="F49"/>
          <cell r="G49">
            <v>0</v>
          </cell>
          <cell r="H49" t="str">
            <v>x</v>
          </cell>
          <cell r="I49" t="str">
            <v/>
          </cell>
          <cell r="J49"/>
          <cell r="K49" t="str">
            <v/>
          </cell>
          <cell r="L49" t="str">
            <v>x</v>
          </cell>
          <cell r="M49" t="str">
            <v/>
          </cell>
          <cell r="N49" t="str">
            <v>x</v>
          </cell>
          <cell r="O49" t="str">
            <v/>
          </cell>
          <cell r="P49">
            <v>0</v>
          </cell>
          <cell r="Q49" t="str">
            <v/>
          </cell>
          <cell r="R49" t="str">
            <v>x</v>
          </cell>
          <cell r="S49" t="str">
            <v/>
          </cell>
          <cell r="T49" t="str">
            <v>x</v>
          </cell>
          <cell r="U49" t="str">
            <v/>
          </cell>
          <cell r="V49" t="str">
            <v>x</v>
          </cell>
          <cell r="W49" t="str">
            <v/>
          </cell>
          <cell r="X49">
            <v>0</v>
          </cell>
          <cell r="Y49" t="str">
            <v/>
          </cell>
          <cell r="Z49" t="str">
            <v>x</v>
          </cell>
          <cell r="AA49" t="str">
            <v/>
          </cell>
          <cell r="AB49" t="str">
            <v>x</v>
          </cell>
          <cell r="AC49" t="str">
            <v/>
          </cell>
          <cell r="AD49" t="str">
            <v>x</v>
          </cell>
          <cell r="AE49" t="str">
            <v/>
          </cell>
          <cell r="AF49" t="str">
            <v>x</v>
          </cell>
          <cell r="AG49" t="str">
            <v/>
          </cell>
          <cell r="AH49">
            <v>0</v>
          </cell>
          <cell r="AI49" t="str">
            <v/>
          </cell>
          <cell r="AJ49" t="str">
            <v>x</v>
          </cell>
          <cell r="AK49" t="str">
            <v/>
          </cell>
          <cell r="AL49">
            <v>0</v>
          </cell>
          <cell r="AM49" t="str">
            <v/>
          </cell>
          <cell r="AN49" t="str">
            <v>x</v>
          </cell>
          <cell r="AO49" t="str">
            <v/>
          </cell>
          <cell r="AP49" t="str">
            <v>x</v>
          </cell>
          <cell r="AQ49" t="str">
            <v/>
          </cell>
          <cell r="AR49" t="str">
            <v>x</v>
          </cell>
          <cell r="AS49" t="str">
            <v/>
          </cell>
          <cell r="AT49" t="str">
            <v>x</v>
          </cell>
          <cell r="AU49" t="str">
            <v/>
          </cell>
          <cell r="AV49" t="str">
            <v>x</v>
          </cell>
          <cell r="AW49" t="str">
            <v/>
          </cell>
          <cell r="AX49" t="str">
            <v>x</v>
          </cell>
          <cell r="AY49" t="str">
            <v/>
          </cell>
          <cell r="AZ49" t="str">
            <v>x</v>
          </cell>
          <cell r="BA49" t="str">
            <v/>
          </cell>
          <cell r="BB49">
            <v>0</v>
          </cell>
          <cell r="BC49" t="str">
            <v/>
          </cell>
          <cell r="BD49" t="str">
            <v>x</v>
          </cell>
          <cell r="BE49" t="str">
            <v/>
          </cell>
          <cell r="BF49" t="str">
            <v>x</v>
          </cell>
          <cell r="BG49" t="str">
            <v/>
          </cell>
          <cell r="BH49" t="str">
            <v>x</v>
          </cell>
          <cell r="BI49" t="str">
            <v/>
          </cell>
          <cell r="BJ49" t="str">
            <v>x</v>
          </cell>
          <cell r="BK49" t="str">
            <v/>
          </cell>
          <cell r="BL49" t="str">
            <v>x</v>
          </cell>
          <cell r="BM49" t="str">
            <v/>
          </cell>
          <cell r="BN49" t="str">
            <v>x</v>
          </cell>
          <cell r="BO49" t="str">
            <v/>
          </cell>
          <cell r="BP49" t="str">
            <v>x</v>
          </cell>
          <cell r="BQ49" t="str">
            <v/>
          </cell>
          <cell r="BR49" t="str">
            <v>x</v>
          </cell>
          <cell r="BS49" t="str">
            <v/>
          </cell>
          <cell r="BT49" t="str">
            <v>x</v>
          </cell>
          <cell r="BU49" t="str">
            <v/>
          </cell>
          <cell r="BV49" t="str">
            <v>x</v>
          </cell>
          <cell r="BW49" t="str">
            <v/>
          </cell>
          <cell r="BX49" t="str">
            <v>x</v>
          </cell>
          <cell r="BY49" t="str">
            <v/>
          </cell>
          <cell r="BZ49" t="str">
            <v>x</v>
          </cell>
          <cell r="CA49" t="str">
            <v/>
          </cell>
          <cell r="CB49" t="str">
            <v>x</v>
          </cell>
          <cell r="CC49" t="str">
            <v/>
          </cell>
          <cell r="CD49" t="str">
            <v>x</v>
          </cell>
          <cell r="CE49" t="str">
            <v/>
          </cell>
          <cell r="CF49" t="str">
            <v>x</v>
          </cell>
          <cell r="CG49" t="str">
            <v/>
          </cell>
          <cell r="CH49" t="str">
            <v>x</v>
          </cell>
          <cell r="CI49" t="str">
            <v/>
          </cell>
          <cell r="CJ49">
            <v>0</v>
          </cell>
          <cell r="CK49" t="str">
            <v/>
          </cell>
          <cell r="CL49" t="str">
            <v>x</v>
          </cell>
          <cell r="CM49" t="str">
            <v/>
          </cell>
          <cell r="CN49" t="str">
            <v>x</v>
          </cell>
          <cell r="CO49" t="str">
            <v/>
          </cell>
          <cell r="CP49" t="str">
            <v>x</v>
          </cell>
          <cell r="CQ49" t="str">
            <v/>
          </cell>
          <cell r="CR49" t="str">
            <v>x</v>
          </cell>
          <cell r="CS49" t="str">
            <v/>
          </cell>
          <cell r="CT49" t="str">
            <v>x</v>
          </cell>
          <cell r="CU49" t="str">
            <v/>
          </cell>
          <cell r="CV49" t="str">
            <v>x</v>
          </cell>
          <cell r="CW49" t="str">
            <v/>
          </cell>
          <cell r="CX49" t="str">
            <v>x</v>
          </cell>
          <cell r="CY49" t="str">
            <v/>
          </cell>
          <cell r="CZ49" t="str">
            <v>x</v>
          </cell>
          <cell r="DA49" t="str">
            <v/>
          </cell>
          <cell r="DB49" t="str">
            <v>x</v>
          </cell>
          <cell r="DC49" t="str">
            <v/>
          </cell>
          <cell r="DD49" t="str">
            <v>x</v>
          </cell>
          <cell r="DE49" t="str">
            <v/>
          </cell>
          <cell r="DF49" t="str">
            <v>x</v>
          </cell>
          <cell r="DG49" t="str">
            <v/>
          </cell>
          <cell r="DH49" t="str">
            <v>x</v>
          </cell>
          <cell r="DI49" t="str">
            <v/>
          </cell>
          <cell r="DJ49">
            <v>0</v>
          </cell>
          <cell r="DK49" t="str">
            <v/>
          </cell>
          <cell r="DL49" t="str">
            <v>x</v>
          </cell>
          <cell r="DM49" t="str">
            <v/>
          </cell>
          <cell r="DN49" t="str">
            <v>x</v>
          </cell>
          <cell r="DO49" t="str">
            <v/>
          </cell>
          <cell r="DP49" t="str">
            <v>x</v>
          </cell>
          <cell r="DQ49" t="str">
            <v/>
          </cell>
          <cell r="DR49" t="str">
            <v>x</v>
          </cell>
          <cell r="DS49" t="str">
            <v/>
          </cell>
          <cell r="DT49" t="str">
            <v>x</v>
          </cell>
          <cell r="DU49" t="str">
            <v/>
          </cell>
          <cell r="DV49">
            <v>0</v>
          </cell>
          <cell r="DW49" t="str">
            <v/>
          </cell>
          <cell r="DX49" t="str">
            <v>x</v>
          </cell>
          <cell r="DY49" t="str">
            <v/>
          </cell>
          <cell r="DZ49" t="str">
            <v>x</v>
          </cell>
          <cell r="EA49" t="str">
            <v/>
          </cell>
          <cell r="EB49" t="str">
            <v>x</v>
          </cell>
          <cell r="EC49" t="str">
            <v/>
          </cell>
          <cell r="ED49" t="str">
            <v>x</v>
          </cell>
          <cell r="EE49" t="str">
            <v/>
          </cell>
          <cell r="EF49" t="str">
            <v>x</v>
          </cell>
          <cell r="EG49" t="str">
            <v/>
          </cell>
          <cell r="EH49">
            <v>0</v>
          </cell>
          <cell r="EI49" t="str">
            <v/>
          </cell>
          <cell r="EJ49" t="str">
            <v>x</v>
          </cell>
          <cell r="EK49" t="str">
            <v/>
          </cell>
          <cell r="EL49">
            <v>0</v>
          </cell>
          <cell r="EM49" t="str">
            <v/>
          </cell>
          <cell r="EN49" t="str">
            <v>x</v>
          </cell>
          <cell r="EO49" t="str">
            <v/>
          </cell>
          <cell r="EP49" t="str">
            <v>x</v>
          </cell>
          <cell r="EQ49" t="str">
            <v/>
          </cell>
          <cell r="ER49">
            <v>0</v>
          </cell>
          <cell r="ES49" t="str">
            <v/>
          </cell>
          <cell r="ET49" t="str">
            <v>x</v>
          </cell>
          <cell r="EU49" t="str">
            <v/>
          </cell>
          <cell r="EV49" t="str">
            <v>x</v>
          </cell>
          <cell r="EW49" t="str">
            <v/>
          </cell>
          <cell r="EX49" t="str">
            <v>x</v>
          </cell>
          <cell r="EY49" t="str">
            <v/>
          </cell>
          <cell r="EZ49" t="str">
            <v>x</v>
          </cell>
          <cell r="FA49" t="str">
            <v/>
          </cell>
          <cell r="FB49">
            <v>0</v>
          </cell>
          <cell r="FC49" t="str">
            <v/>
          </cell>
          <cell r="FD49" t="str">
            <v>x</v>
          </cell>
          <cell r="FE49" t="str">
            <v/>
          </cell>
          <cell r="FF49">
            <v>0</v>
          </cell>
          <cell r="FG49" t="str">
            <v/>
          </cell>
          <cell r="FH49" t="str">
            <v>x</v>
          </cell>
          <cell r="FI49" t="str">
            <v/>
          </cell>
          <cell r="FJ49" t="str">
            <v>x</v>
          </cell>
          <cell r="FK49" t="str">
            <v/>
          </cell>
          <cell r="FL49">
            <v>0</v>
          </cell>
          <cell r="FM49" t="str">
            <v/>
          </cell>
          <cell r="FN49" t="str">
            <v>x</v>
          </cell>
          <cell r="FO49" t="str">
            <v/>
          </cell>
          <cell r="FP49">
            <v>0</v>
          </cell>
          <cell r="FQ49" t="str">
            <v/>
          </cell>
          <cell r="FR49" t="str">
            <v>x</v>
          </cell>
          <cell r="FS49" t="str">
            <v/>
          </cell>
          <cell r="FT49" t="str">
            <v>x</v>
          </cell>
          <cell r="FU49" t="str">
            <v/>
          </cell>
          <cell r="FV49">
            <v>0</v>
          </cell>
          <cell r="FW49" t="str">
            <v/>
          </cell>
          <cell r="FX49" t="str">
            <v>x</v>
          </cell>
          <cell r="FY49" t="str">
            <v/>
          </cell>
          <cell r="FZ49" t="str">
            <v>x</v>
          </cell>
          <cell r="GA49" t="str">
            <v/>
          </cell>
          <cell r="GB49" t="str">
            <v>x</v>
          </cell>
          <cell r="GC49" t="str">
            <v/>
          </cell>
          <cell r="GD49" t="str">
            <v>x</v>
          </cell>
          <cell r="GE49" t="str">
            <v/>
          </cell>
          <cell r="GF49">
            <v>0</v>
          </cell>
          <cell r="GG49" t="str">
            <v/>
          </cell>
          <cell r="GH49" t="str">
            <v>x</v>
          </cell>
          <cell r="GI49" t="str">
            <v/>
          </cell>
          <cell r="GJ49" t="str">
            <v>x</v>
          </cell>
          <cell r="GK49" t="str">
            <v/>
          </cell>
          <cell r="GL49" t="str">
            <v>x</v>
          </cell>
          <cell r="GM49" t="str">
            <v/>
          </cell>
          <cell r="GN49" t="str">
            <v>x</v>
          </cell>
          <cell r="GO49" t="str">
            <v/>
          </cell>
          <cell r="GP49" t="str">
            <v>x</v>
          </cell>
          <cell r="GQ49" t="str">
            <v/>
          </cell>
          <cell r="GR49" t="str">
            <v>x</v>
          </cell>
          <cell r="GS49" t="str">
            <v/>
          </cell>
          <cell r="GT49" t="str">
            <v>x</v>
          </cell>
          <cell r="GU49" t="str">
            <v/>
          </cell>
          <cell r="GV49">
            <v>0</v>
          </cell>
          <cell r="GW49" t="str">
            <v/>
          </cell>
          <cell r="GX49">
            <v>79525791</v>
          </cell>
          <cell r="GY49">
            <v>79525791</v>
          </cell>
        </row>
        <row r="50">
          <cell r="D50" t="str">
            <v>08-15</v>
          </cell>
          <cell r="E50" t="str">
            <v>CUBIERTA</v>
          </cell>
          <cell r="F50"/>
          <cell r="G50">
            <v>0</v>
          </cell>
          <cell r="H50" t="str">
            <v>x</v>
          </cell>
          <cell r="I50">
            <v>763568</v>
          </cell>
          <cell r="J50"/>
          <cell r="K50">
            <v>0</v>
          </cell>
          <cell r="L50" t="str">
            <v>x</v>
          </cell>
          <cell r="M50">
            <v>1155087</v>
          </cell>
          <cell r="N50" t="str">
            <v>x</v>
          </cell>
          <cell r="O50">
            <v>763568</v>
          </cell>
          <cell r="P50">
            <v>0</v>
          </cell>
          <cell r="Q50">
            <v>0</v>
          </cell>
          <cell r="R50" t="str">
            <v>x</v>
          </cell>
          <cell r="S50">
            <v>1155087</v>
          </cell>
          <cell r="T50" t="str">
            <v>x</v>
          </cell>
          <cell r="U50">
            <v>1155087</v>
          </cell>
          <cell r="V50" t="str">
            <v>x</v>
          </cell>
          <cell r="W50">
            <v>763568</v>
          </cell>
          <cell r="X50">
            <v>0</v>
          </cell>
          <cell r="Y50">
            <v>0</v>
          </cell>
          <cell r="Z50" t="str">
            <v>x</v>
          </cell>
          <cell r="AA50">
            <v>1155087</v>
          </cell>
          <cell r="AB50" t="str">
            <v>x</v>
          </cell>
          <cell r="AC50">
            <v>1155087</v>
          </cell>
          <cell r="AD50" t="str">
            <v>x</v>
          </cell>
          <cell r="AE50">
            <v>1155087</v>
          </cell>
          <cell r="AF50" t="str">
            <v>x</v>
          </cell>
          <cell r="AG50">
            <v>763568</v>
          </cell>
          <cell r="AH50">
            <v>0</v>
          </cell>
          <cell r="AI50">
            <v>0</v>
          </cell>
          <cell r="AJ50" t="str">
            <v>x</v>
          </cell>
          <cell r="AK50">
            <v>763568</v>
          </cell>
          <cell r="AL50">
            <v>0</v>
          </cell>
          <cell r="AM50">
            <v>0</v>
          </cell>
          <cell r="AN50" t="str">
            <v>x</v>
          </cell>
          <cell r="AO50">
            <v>1155087</v>
          </cell>
          <cell r="AP50" t="str">
            <v>x</v>
          </cell>
          <cell r="AQ50">
            <v>1155087</v>
          </cell>
          <cell r="AR50" t="str">
            <v>x</v>
          </cell>
          <cell r="AS50">
            <v>1155087</v>
          </cell>
          <cell r="AT50" t="str">
            <v>x</v>
          </cell>
          <cell r="AU50">
            <v>1155087</v>
          </cell>
          <cell r="AV50" t="str">
            <v>x</v>
          </cell>
          <cell r="AW50">
            <v>763568</v>
          </cell>
          <cell r="AX50" t="str">
            <v>x</v>
          </cell>
          <cell r="AY50">
            <v>763568</v>
          </cell>
          <cell r="AZ50" t="str">
            <v>x</v>
          </cell>
          <cell r="BA50">
            <v>763568</v>
          </cell>
          <cell r="BB50">
            <v>0</v>
          </cell>
          <cell r="BC50">
            <v>0</v>
          </cell>
          <cell r="BD50" t="str">
            <v>x</v>
          </cell>
          <cell r="BE50">
            <v>1155087</v>
          </cell>
          <cell r="BF50" t="str">
            <v>x</v>
          </cell>
          <cell r="BG50">
            <v>1155087</v>
          </cell>
          <cell r="BH50" t="str">
            <v>x</v>
          </cell>
          <cell r="BI50">
            <v>763568</v>
          </cell>
          <cell r="BJ50" t="str">
            <v>x</v>
          </cell>
          <cell r="BK50">
            <v>1155087</v>
          </cell>
          <cell r="BL50" t="str">
            <v>x</v>
          </cell>
          <cell r="BM50">
            <v>763568</v>
          </cell>
          <cell r="BN50" t="str">
            <v>x</v>
          </cell>
          <cell r="BO50">
            <v>1155087</v>
          </cell>
          <cell r="BP50" t="str">
            <v>x</v>
          </cell>
          <cell r="BQ50">
            <v>1155087</v>
          </cell>
          <cell r="BR50" t="str">
            <v>x</v>
          </cell>
          <cell r="BS50">
            <v>1155087</v>
          </cell>
          <cell r="BT50" t="str">
            <v>x</v>
          </cell>
          <cell r="BU50">
            <v>1155087</v>
          </cell>
          <cell r="BV50" t="str">
            <v>x</v>
          </cell>
          <cell r="BW50">
            <v>1155087</v>
          </cell>
          <cell r="BX50" t="str">
            <v>x</v>
          </cell>
          <cell r="BY50">
            <v>1155087</v>
          </cell>
          <cell r="BZ50" t="str">
            <v>x</v>
          </cell>
          <cell r="CA50">
            <v>763568</v>
          </cell>
          <cell r="CB50" t="str">
            <v>x</v>
          </cell>
          <cell r="CC50">
            <v>1155087</v>
          </cell>
          <cell r="CD50" t="str">
            <v>x</v>
          </cell>
          <cell r="CE50">
            <v>1155087</v>
          </cell>
          <cell r="CF50" t="str">
            <v>x</v>
          </cell>
          <cell r="CG50">
            <v>763568</v>
          </cell>
          <cell r="CH50" t="str">
            <v>x</v>
          </cell>
          <cell r="CI50">
            <v>763568</v>
          </cell>
          <cell r="CJ50">
            <v>0</v>
          </cell>
          <cell r="CK50">
            <v>0</v>
          </cell>
          <cell r="CL50" t="str">
            <v>x</v>
          </cell>
          <cell r="CM50">
            <v>1155087</v>
          </cell>
          <cell r="CN50" t="str">
            <v>x</v>
          </cell>
          <cell r="CO50">
            <v>1155087</v>
          </cell>
          <cell r="CP50" t="str">
            <v>x</v>
          </cell>
          <cell r="CQ50">
            <v>1155087</v>
          </cell>
          <cell r="CR50" t="str">
            <v>x</v>
          </cell>
          <cell r="CS50">
            <v>1155087</v>
          </cell>
          <cell r="CT50" t="str">
            <v>x</v>
          </cell>
          <cell r="CU50">
            <v>1155087</v>
          </cell>
          <cell r="CV50" t="str">
            <v>x</v>
          </cell>
          <cell r="CW50">
            <v>1155087</v>
          </cell>
          <cell r="CX50" t="str">
            <v>x</v>
          </cell>
          <cell r="CY50">
            <v>1155087</v>
          </cell>
          <cell r="CZ50" t="str">
            <v>x</v>
          </cell>
          <cell r="DA50">
            <v>1155087</v>
          </cell>
          <cell r="DB50" t="str">
            <v>x</v>
          </cell>
          <cell r="DC50">
            <v>1155087</v>
          </cell>
          <cell r="DD50" t="str">
            <v>x</v>
          </cell>
          <cell r="DE50">
            <v>1155087</v>
          </cell>
          <cell r="DF50" t="str">
            <v>x</v>
          </cell>
          <cell r="DG50">
            <v>1155087</v>
          </cell>
          <cell r="DH50" t="str">
            <v>x</v>
          </cell>
          <cell r="DI50">
            <v>763568</v>
          </cell>
          <cell r="DJ50">
            <v>0</v>
          </cell>
          <cell r="DK50">
            <v>0</v>
          </cell>
          <cell r="DL50" t="str">
            <v>x</v>
          </cell>
          <cell r="DM50">
            <v>1155087</v>
          </cell>
          <cell r="DN50" t="str">
            <v>x</v>
          </cell>
          <cell r="DO50">
            <v>1155087</v>
          </cell>
          <cell r="DP50" t="str">
            <v>x</v>
          </cell>
          <cell r="DQ50">
            <v>1155087</v>
          </cell>
          <cell r="DR50" t="str">
            <v>x</v>
          </cell>
          <cell r="DS50">
            <v>1155087</v>
          </cell>
          <cell r="DT50" t="str">
            <v>x</v>
          </cell>
          <cell r="DU50">
            <v>763568</v>
          </cell>
          <cell r="DV50">
            <v>0</v>
          </cell>
          <cell r="DW50">
            <v>0</v>
          </cell>
          <cell r="DX50" t="str">
            <v>x</v>
          </cell>
          <cell r="DY50">
            <v>1155087</v>
          </cell>
          <cell r="DZ50" t="str">
            <v>x</v>
          </cell>
          <cell r="EA50">
            <v>1155087</v>
          </cell>
          <cell r="EB50" t="str">
            <v>x</v>
          </cell>
          <cell r="EC50">
            <v>1155087</v>
          </cell>
          <cell r="ED50" t="str">
            <v>x</v>
          </cell>
          <cell r="EE50">
            <v>1155087</v>
          </cell>
          <cell r="EF50" t="str">
            <v>x</v>
          </cell>
          <cell r="EG50">
            <v>763568</v>
          </cell>
          <cell r="EH50">
            <v>0</v>
          </cell>
          <cell r="EI50">
            <v>0</v>
          </cell>
          <cell r="EJ50" t="str">
            <v>x</v>
          </cell>
          <cell r="EK50">
            <v>763568</v>
          </cell>
          <cell r="EL50">
            <v>0</v>
          </cell>
          <cell r="EM50">
            <v>0</v>
          </cell>
          <cell r="EN50" t="str">
            <v>x</v>
          </cell>
          <cell r="EO50">
            <v>1155087</v>
          </cell>
          <cell r="EP50" t="str">
            <v>x</v>
          </cell>
          <cell r="EQ50">
            <v>763568</v>
          </cell>
          <cell r="ER50">
            <v>0</v>
          </cell>
          <cell r="ES50">
            <v>0</v>
          </cell>
          <cell r="ET50" t="str">
            <v>x</v>
          </cell>
          <cell r="EU50">
            <v>1155087</v>
          </cell>
          <cell r="EV50" t="str">
            <v>x</v>
          </cell>
          <cell r="EW50">
            <v>1155087</v>
          </cell>
          <cell r="EX50" t="str">
            <v>x</v>
          </cell>
          <cell r="EY50">
            <v>1155087</v>
          </cell>
          <cell r="EZ50" t="str">
            <v>x</v>
          </cell>
          <cell r="FA50">
            <v>763568</v>
          </cell>
          <cell r="FB50">
            <v>0</v>
          </cell>
          <cell r="FC50">
            <v>0</v>
          </cell>
          <cell r="FD50" t="str">
            <v>x</v>
          </cell>
          <cell r="FE50">
            <v>763568</v>
          </cell>
          <cell r="FF50">
            <v>0</v>
          </cell>
          <cell r="FG50">
            <v>0</v>
          </cell>
          <cell r="FH50" t="str">
            <v>x</v>
          </cell>
          <cell r="FI50">
            <v>1155087</v>
          </cell>
          <cell r="FJ50" t="str">
            <v>x</v>
          </cell>
          <cell r="FK50">
            <v>763568</v>
          </cell>
          <cell r="FL50">
            <v>0</v>
          </cell>
          <cell r="FM50">
            <v>0</v>
          </cell>
          <cell r="FN50" t="str">
            <v>x</v>
          </cell>
          <cell r="FO50">
            <v>763568</v>
          </cell>
          <cell r="FP50">
            <v>0</v>
          </cell>
          <cell r="FQ50">
            <v>0</v>
          </cell>
          <cell r="FR50" t="str">
            <v>x</v>
          </cell>
          <cell r="FS50">
            <v>1155087</v>
          </cell>
          <cell r="FT50" t="str">
            <v>x</v>
          </cell>
          <cell r="FU50">
            <v>763568</v>
          </cell>
          <cell r="FV50">
            <v>0</v>
          </cell>
          <cell r="FW50">
            <v>0</v>
          </cell>
          <cell r="FX50" t="str">
            <v>x</v>
          </cell>
          <cell r="FY50">
            <v>1155087</v>
          </cell>
          <cell r="FZ50" t="str">
            <v>x</v>
          </cell>
          <cell r="GA50">
            <v>1155087</v>
          </cell>
          <cell r="GB50" t="str">
            <v>x</v>
          </cell>
          <cell r="GC50">
            <v>1155087</v>
          </cell>
          <cell r="GD50" t="str">
            <v>x</v>
          </cell>
          <cell r="GE50">
            <v>763568</v>
          </cell>
          <cell r="GF50">
            <v>0</v>
          </cell>
          <cell r="GG50">
            <v>0</v>
          </cell>
          <cell r="GH50" t="str">
            <v>x</v>
          </cell>
          <cell r="GI50">
            <v>1155087</v>
          </cell>
          <cell r="GJ50" t="str">
            <v>x</v>
          </cell>
          <cell r="GK50">
            <v>763568</v>
          </cell>
          <cell r="GL50" t="str">
            <v>x</v>
          </cell>
          <cell r="GM50">
            <v>763568</v>
          </cell>
          <cell r="GN50" t="str">
            <v>x</v>
          </cell>
          <cell r="GO50">
            <v>763568</v>
          </cell>
          <cell r="GP50" t="str">
            <v>x</v>
          </cell>
          <cell r="GQ50">
            <v>763568</v>
          </cell>
          <cell r="GR50" t="str">
            <v>x</v>
          </cell>
          <cell r="GS50">
            <v>1155087</v>
          </cell>
          <cell r="GT50" t="str">
            <v>x</v>
          </cell>
          <cell r="GU50">
            <v>1155087</v>
          </cell>
          <cell r="GV50">
            <v>0</v>
          </cell>
          <cell r="GW50">
            <v>79525791</v>
          </cell>
          <cell r="GX50" t="str">
            <v/>
          </cell>
          <cell r="GY50">
            <v>79525791</v>
          </cell>
        </row>
        <row r="51">
          <cell r="D51" t="str">
            <v>08-15-010</v>
          </cell>
          <cell r="E51" t="str">
            <v>SUMINISTRO, TRANSPORTE E INSTALACION DE CUBIERTA EN TEJA VERDE 2 X 0,95 METROS = 1.55M2. TECHOLINE O SIMILAR, INCLUYE AMARRAS PARA INSTALACION A MADERA, CABALLETE, SISTEMAS DE ANCLAJE A CONCRETO Y DE FIJACION ENTRE ESTAS. LA MEDIDA SERA TOMADA EN PENDIENTE DE CUBIERTA.</v>
          </cell>
          <cell r="F51" t="str">
            <v>M2</v>
          </cell>
          <cell r="G51">
            <v>47571</v>
          </cell>
          <cell r="H51">
            <v>9.67</v>
          </cell>
          <cell r="I51">
            <v>460012</v>
          </cell>
          <cell r="J51"/>
          <cell r="K51">
            <v>0</v>
          </cell>
          <cell r="L51">
            <v>15.21</v>
          </cell>
          <cell r="M51">
            <v>723555</v>
          </cell>
          <cell r="N51">
            <v>9.67</v>
          </cell>
          <cell r="O51">
            <v>460012</v>
          </cell>
          <cell r="P51">
            <v>0</v>
          </cell>
          <cell r="Q51">
            <v>0</v>
          </cell>
          <cell r="R51">
            <v>15.21</v>
          </cell>
          <cell r="S51">
            <v>723555</v>
          </cell>
          <cell r="T51">
            <v>15.21</v>
          </cell>
          <cell r="U51">
            <v>723555</v>
          </cell>
          <cell r="V51">
            <v>9.67</v>
          </cell>
          <cell r="W51">
            <v>460012</v>
          </cell>
          <cell r="X51">
            <v>0</v>
          </cell>
          <cell r="Y51">
            <v>0</v>
          </cell>
          <cell r="Z51">
            <v>15.21</v>
          </cell>
          <cell r="AA51">
            <v>723555</v>
          </cell>
          <cell r="AB51">
            <v>15.21</v>
          </cell>
          <cell r="AC51">
            <v>723555</v>
          </cell>
          <cell r="AD51">
            <v>15.21</v>
          </cell>
          <cell r="AE51">
            <v>723555</v>
          </cell>
          <cell r="AF51">
            <v>9.67</v>
          </cell>
          <cell r="AG51">
            <v>460012</v>
          </cell>
          <cell r="AH51">
            <v>0</v>
          </cell>
          <cell r="AI51">
            <v>0</v>
          </cell>
          <cell r="AJ51">
            <v>9.67</v>
          </cell>
          <cell r="AK51">
            <v>460012</v>
          </cell>
          <cell r="AL51">
            <v>0</v>
          </cell>
          <cell r="AM51">
            <v>0</v>
          </cell>
          <cell r="AN51">
            <v>15.21</v>
          </cell>
          <cell r="AO51">
            <v>723555</v>
          </cell>
          <cell r="AP51">
            <v>15.21</v>
          </cell>
          <cell r="AQ51">
            <v>723555</v>
          </cell>
          <cell r="AR51">
            <v>15.21</v>
          </cell>
          <cell r="AS51">
            <v>723555</v>
          </cell>
          <cell r="AT51">
            <v>15.21</v>
          </cell>
          <cell r="AU51">
            <v>723555</v>
          </cell>
          <cell r="AV51">
            <v>9.67</v>
          </cell>
          <cell r="AW51">
            <v>460012</v>
          </cell>
          <cell r="AX51">
            <v>9.67</v>
          </cell>
          <cell r="AY51">
            <v>460012</v>
          </cell>
          <cell r="AZ51">
            <v>9.67</v>
          </cell>
          <cell r="BA51">
            <v>460012</v>
          </cell>
          <cell r="BB51">
            <v>0</v>
          </cell>
          <cell r="BC51">
            <v>0</v>
          </cell>
          <cell r="BD51">
            <v>15.21</v>
          </cell>
          <cell r="BE51">
            <v>723555</v>
          </cell>
          <cell r="BF51">
            <v>15.21</v>
          </cell>
          <cell r="BG51">
            <v>723555</v>
          </cell>
          <cell r="BH51">
            <v>9.67</v>
          </cell>
          <cell r="BI51">
            <v>460012</v>
          </cell>
          <cell r="BJ51">
            <v>15.21</v>
          </cell>
          <cell r="BK51">
            <v>723555</v>
          </cell>
          <cell r="BL51">
            <v>9.67</v>
          </cell>
          <cell r="BM51">
            <v>460012</v>
          </cell>
          <cell r="BN51">
            <v>15.21</v>
          </cell>
          <cell r="BO51">
            <v>723555</v>
          </cell>
          <cell r="BP51">
            <v>15.21</v>
          </cell>
          <cell r="BQ51">
            <v>723555</v>
          </cell>
          <cell r="BR51">
            <v>15.21</v>
          </cell>
          <cell r="BS51">
            <v>723555</v>
          </cell>
          <cell r="BT51">
            <v>15.21</v>
          </cell>
          <cell r="BU51">
            <v>723555</v>
          </cell>
          <cell r="BV51">
            <v>15.21</v>
          </cell>
          <cell r="BW51">
            <v>723555</v>
          </cell>
          <cell r="BX51">
            <v>15.21</v>
          </cell>
          <cell r="BY51">
            <v>723555</v>
          </cell>
          <cell r="BZ51">
            <v>9.67</v>
          </cell>
          <cell r="CA51">
            <v>460012</v>
          </cell>
          <cell r="CB51">
            <v>15.21</v>
          </cell>
          <cell r="CC51">
            <v>723555</v>
          </cell>
          <cell r="CD51">
            <v>15.21</v>
          </cell>
          <cell r="CE51">
            <v>723555</v>
          </cell>
          <cell r="CF51">
            <v>9.67</v>
          </cell>
          <cell r="CG51">
            <v>460012</v>
          </cell>
          <cell r="CH51">
            <v>9.67</v>
          </cell>
          <cell r="CI51">
            <v>460012</v>
          </cell>
          <cell r="CJ51">
            <v>0</v>
          </cell>
          <cell r="CK51">
            <v>0</v>
          </cell>
          <cell r="CL51">
            <v>15.21</v>
          </cell>
          <cell r="CM51">
            <v>723555</v>
          </cell>
          <cell r="CN51">
            <v>15.21</v>
          </cell>
          <cell r="CO51">
            <v>723555</v>
          </cell>
          <cell r="CP51">
            <v>15.21</v>
          </cell>
          <cell r="CQ51">
            <v>723555</v>
          </cell>
          <cell r="CR51">
            <v>15.21</v>
          </cell>
          <cell r="CS51">
            <v>723555</v>
          </cell>
          <cell r="CT51">
            <v>15.21</v>
          </cell>
          <cell r="CU51">
            <v>723555</v>
          </cell>
          <cell r="CV51">
            <v>15.21</v>
          </cell>
          <cell r="CW51">
            <v>723555</v>
          </cell>
          <cell r="CX51">
            <v>15.21</v>
          </cell>
          <cell r="CY51">
            <v>723555</v>
          </cell>
          <cell r="CZ51">
            <v>15.21</v>
          </cell>
          <cell r="DA51">
            <v>723555</v>
          </cell>
          <cell r="DB51">
            <v>15.21</v>
          </cell>
          <cell r="DC51">
            <v>723555</v>
          </cell>
          <cell r="DD51">
            <v>15.21</v>
          </cell>
          <cell r="DE51">
            <v>723555</v>
          </cell>
          <cell r="DF51">
            <v>15.21</v>
          </cell>
          <cell r="DG51">
            <v>723555</v>
          </cell>
          <cell r="DH51">
            <v>9.67</v>
          </cell>
          <cell r="DI51">
            <v>460012</v>
          </cell>
          <cell r="DJ51">
            <v>0</v>
          </cell>
          <cell r="DK51">
            <v>0</v>
          </cell>
          <cell r="DL51">
            <v>15.21</v>
          </cell>
          <cell r="DM51">
            <v>723555</v>
          </cell>
          <cell r="DN51">
            <v>15.21</v>
          </cell>
          <cell r="DO51">
            <v>723555</v>
          </cell>
          <cell r="DP51">
            <v>15.21</v>
          </cell>
          <cell r="DQ51">
            <v>723555</v>
          </cell>
          <cell r="DR51">
            <v>15.21</v>
          </cell>
          <cell r="DS51">
            <v>723555</v>
          </cell>
          <cell r="DT51">
            <v>9.67</v>
          </cell>
          <cell r="DU51">
            <v>460012</v>
          </cell>
          <cell r="DV51">
            <v>0</v>
          </cell>
          <cell r="DW51">
            <v>0</v>
          </cell>
          <cell r="DX51">
            <v>15.21</v>
          </cell>
          <cell r="DY51">
            <v>723555</v>
          </cell>
          <cell r="DZ51">
            <v>15.21</v>
          </cell>
          <cell r="EA51">
            <v>723555</v>
          </cell>
          <cell r="EB51">
            <v>15.21</v>
          </cell>
          <cell r="EC51">
            <v>723555</v>
          </cell>
          <cell r="ED51">
            <v>15.21</v>
          </cell>
          <cell r="EE51">
            <v>723555</v>
          </cell>
          <cell r="EF51">
            <v>9.67</v>
          </cell>
          <cell r="EG51">
            <v>460012</v>
          </cell>
          <cell r="EH51">
            <v>0</v>
          </cell>
          <cell r="EI51">
            <v>0</v>
          </cell>
          <cell r="EJ51">
            <v>9.67</v>
          </cell>
          <cell r="EK51">
            <v>460012</v>
          </cell>
          <cell r="EL51">
            <v>0</v>
          </cell>
          <cell r="EM51">
            <v>0</v>
          </cell>
          <cell r="EN51">
            <v>15.21</v>
          </cell>
          <cell r="EO51">
            <v>723555</v>
          </cell>
          <cell r="EP51">
            <v>9.67</v>
          </cell>
          <cell r="EQ51">
            <v>460012</v>
          </cell>
          <cell r="ER51">
            <v>0</v>
          </cell>
          <cell r="ES51">
            <v>0</v>
          </cell>
          <cell r="ET51">
            <v>15.21</v>
          </cell>
          <cell r="EU51">
            <v>723555</v>
          </cell>
          <cell r="EV51">
            <v>15.21</v>
          </cell>
          <cell r="EW51">
            <v>723555</v>
          </cell>
          <cell r="EX51">
            <v>15.21</v>
          </cell>
          <cell r="EY51">
            <v>723555</v>
          </cell>
          <cell r="EZ51">
            <v>9.67</v>
          </cell>
          <cell r="FA51">
            <v>460012</v>
          </cell>
          <cell r="FB51">
            <v>0</v>
          </cell>
          <cell r="FC51">
            <v>0</v>
          </cell>
          <cell r="FD51">
            <v>9.67</v>
          </cell>
          <cell r="FE51">
            <v>460012</v>
          </cell>
          <cell r="FF51">
            <v>0</v>
          </cell>
          <cell r="FG51">
            <v>0</v>
          </cell>
          <cell r="FH51">
            <v>15.21</v>
          </cell>
          <cell r="FI51">
            <v>723555</v>
          </cell>
          <cell r="FJ51">
            <v>9.67</v>
          </cell>
          <cell r="FK51">
            <v>460012</v>
          </cell>
          <cell r="FL51">
            <v>0</v>
          </cell>
          <cell r="FM51">
            <v>0</v>
          </cell>
          <cell r="FN51">
            <v>9.67</v>
          </cell>
          <cell r="FO51">
            <v>460012</v>
          </cell>
          <cell r="FP51">
            <v>0</v>
          </cell>
          <cell r="FQ51">
            <v>0</v>
          </cell>
          <cell r="FR51">
            <v>15.21</v>
          </cell>
          <cell r="FS51">
            <v>723555</v>
          </cell>
          <cell r="FT51">
            <v>9.67</v>
          </cell>
          <cell r="FU51">
            <v>460012</v>
          </cell>
          <cell r="FV51">
            <v>0</v>
          </cell>
          <cell r="FW51">
            <v>0</v>
          </cell>
          <cell r="FX51">
            <v>15.21</v>
          </cell>
          <cell r="FY51">
            <v>723555</v>
          </cell>
          <cell r="FZ51">
            <v>15.21</v>
          </cell>
          <cell r="GA51">
            <v>723555</v>
          </cell>
          <cell r="GB51">
            <v>15.21</v>
          </cell>
          <cell r="GC51">
            <v>723555</v>
          </cell>
          <cell r="GD51">
            <v>9.67</v>
          </cell>
          <cell r="GE51">
            <v>460012</v>
          </cell>
          <cell r="GF51">
            <v>0</v>
          </cell>
          <cell r="GG51">
            <v>0</v>
          </cell>
          <cell r="GH51">
            <v>15.21</v>
          </cell>
          <cell r="GI51">
            <v>723555</v>
          </cell>
          <cell r="GJ51">
            <v>9.67</v>
          </cell>
          <cell r="GK51">
            <v>460012</v>
          </cell>
          <cell r="GL51">
            <v>9.67</v>
          </cell>
          <cell r="GM51">
            <v>460012</v>
          </cell>
          <cell r="GN51">
            <v>9.67</v>
          </cell>
          <cell r="GO51">
            <v>460012</v>
          </cell>
          <cell r="GP51">
            <v>9.67</v>
          </cell>
          <cell r="GQ51">
            <v>460012</v>
          </cell>
          <cell r="GR51">
            <v>15.21</v>
          </cell>
          <cell r="GS51">
            <v>723555</v>
          </cell>
          <cell r="GT51">
            <v>15.21</v>
          </cell>
          <cell r="GU51">
            <v>723555</v>
          </cell>
          <cell r="GV51">
            <v>1036.8</v>
          </cell>
          <cell r="GW51">
            <v>49321613</v>
          </cell>
          <cell r="GX51" t="str">
            <v/>
          </cell>
          <cell r="GY51">
            <v>49321613</v>
          </cell>
        </row>
        <row r="52">
          <cell r="D52" t="str">
            <v>08-15-020</v>
          </cell>
          <cell r="E52" t="str">
            <v>SUMINISTRO, TRANSPORTE E INSTALACION DE SOPORTE DURMIENTES DE TEJAS EN MADERA DE 3X4" Y CORREAS DE AMARRE DE 3X2", INCLUYE ANCLAJES Y TODO LO NECESARIO PARA SU CORRECTO FUNCIONAMIENTO.</v>
          </cell>
          <cell r="F52" t="str">
            <v>M2</v>
          </cell>
          <cell r="G52">
            <v>23787</v>
          </cell>
          <cell r="H52">
            <v>9.67</v>
          </cell>
          <cell r="I52">
            <v>230020</v>
          </cell>
          <cell r="J52"/>
          <cell r="K52">
            <v>0</v>
          </cell>
          <cell r="L52">
            <v>15.21</v>
          </cell>
          <cell r="M52">
            <v>361800</v>
          </cell>
          <cell r="N52">
            <v>9.67</v>
          </cell>
          <cell r="O52">
            <v>230020</v>
          </cell>
          <cell r="P52">
            <v>0</v>
          </cell>
          <cell r="Q52">
            <v>0</v>
          </cell>
          <cell r="R52">
            <v>15.21</v>
          </cell>
          <cell r="S52">
            <v>361800</v>
          </cell>
          <cell r="T52">
            <v>15.21</v>
          </cell>
          <cell r="U52">
            <v>361800</v>
          </cell>
          <cell r="V52">
            <v>9.67</v>
          </cell>
          <cell r="W52">
            <v>230020</v>
          </cell>
          <cell r="X52">
            <v>0</v>
          </cell>
          <cell r="Y52">
            <v>0</v>
          </cell>
          <cell r="Z52">
            <v>15.21</v>
          </cell>
          <cell r="AA52">
            <v>361800</v>
          </cell>
          <cell r="AB52">
            <v>15.21</v>
          </cell>
          <cell r="AC52">
            <v>361800</v>
          </cell>
          <cell r="AD52">
            <v>15.21</v>
          </cell>
          <cell r="AE52">
            <v>361800</v>
          </cell>
          <cell r="AF52">
            <v>9.67</v>
          </cell>
          <cell r="AG52">
            <v>230020</v>
          </cell>
          <cell r="AH52">
            <v>0</v>
          </cell>
          <cell r="AI52">
            <v>0</v>
          </cell>
          <cell r="AJ52">
            <v>9.67</v>
          </cell>
          <cell r="AK52">
            <v>230020</v>
          </cell>
          <cell r="AL52">
            <v>0</v>
          </cell>
          <cell r="AM52">
            <v>0</v>
          </cell>
          <cell r="AN52">
            <v>15.21</v>
          </cell>
          <cell r="AO52">
            <v>361800</v>
          </cell>
          <cell r="AP52">
            <v>15.21</v>
          </cell>
          <cell r="AQ52">
            <v>361800</v>
          </cell>
          <cell r="AR52">
            <v>15.21</v>
          </cell>
          <cell r="AS52">
            <v>361800</v>
          </cell>
          <cell r="AT52">
            <v>15.21</v>
          </cell>
          <cell r="AU52">
            <v>361800</v>
          </cell>
          <cell r="AV52">
            <v>9.67</v>
          </cell>
          <cell r="AW52">
            <v>230020</v>
          </cell>
          <cell r="AX52">
            <v>9.67</v>
          </cell>
          <cell r="AY52">
            <v>230020</v>
          </cell>
          <cell r="AZ52">
            <v>9.67</v>
          </cell>
          <cell r="BA52">
            <v>230020</v>
          </cell>
          <cell r="BB52">
            <v>0</v>
          </cell>
          <cell r="BC52">
            <v>0</v>
          </cell>
          <cell r="BD52">
            <v>15.21</v>
          </cell>
          <cell r="BE52">
            <v>361800</v>
          </cell>
          <cell r="BF52">
            <v>15.21</v>
          </cell>
          <cell r="BG52">
            <v>361800</v>
          </cell>
          <cell r="BH52">
            <v>9.67</v>
          </cell>
          <cell r="BI52">
            <v>230020</v>
          </cell>
          <cell r="BJ52">
            <v>15.21</v>
          </cell>
          <cell r="BK52">
            <v>361800</v>
          </cell>
          <cell r="BL52">
            <v>9.67</v>
          </cell>
          <cell r="BM52">
            <v>230020</v>
          </cell>
          <cell r="BN52">
            <v>15.21</v>
          </cell>
          <cell r="BO52">
            <v>361800</v>
          </cell>
          <cell r="BP52">
            <v>15.21</v>
          </cell>
          <cell r="BQ52">
            <v>361800</v>
          </cell>
          <cell r="BR52">
            <v>15.21</v>
          </cell>
          <cell r="BS52">
            <v>361800</v>
          </cell>
          <cell r="BT52">
            <v>15.21</v>
          </cell>
          <cell r="BU52">
            <v>361800</v>
          </cell>
          <cell r="BV52">
            <v>15.21</v>
          </cell>
          <cell r="BW52">
            <v>361800</v>
          </cell>
          <cell r="BX52">
            <v>15.21</v>
          </cell>
          <cell r="BY52">
            <v>361800</v>
          </cell>
          <cell r="BZ52">
            <v>9.67</v>
          </cell>
          <cell r="CA52">
            <v>230020</v>
          </cell>
          <cell r="CB52">
            <v>15.21</v>
          </cell>
          <cell r="CC52">
            <v>361800</v>
          </cell>
          <cell r="CD52">
            <v>15.21</v>
          </cell>
          <cell r="CE52">
            <v>361800</v>
          </cell>
          <cell r="CF52">
            <v>9.67</v>
          </cell>
          <cell r="CG52">
            <v>230020</v>
          </cell>
          <cell r="CH52">
            <v>9.67</v>
          </cell>
          <cell r="CI52">
            <v>230020</v>
          </cell>
          <cell r="CJ52">
            <v>0</v>
          </cell>
          <cell r="CK52">
            <v>0</v>
          </cell>
          <cell r="CL52">
            <v>15.21</v>
          </cell>
          <cell r="CM52">
            <v>361800</v>
          </cell>
          <cell r="CN52">
            <v>15.21</v>
          </cell>
          <cell r="CO52">
            <v>361800</v>
          </cell>
          <cell r="CP52">
            <v>15.21</v>
          </cell>
          <cell r="CQ52">
            <v>361800</v>
          </cell>
          <cell r="CR52">
            <v>15.21</v>
          </cell>
          <cell r="CS52">
            <v>361800</v>
          </cell>
          <cell r="CT52">
            <v>15.21</v>
          </cell>
          <cell r="CU52">
            <v>361800</v>
          </cell>
          <cell r="CV52">
            <v>15.21</v>
          </cell>
          <cell r="CW52">
            <v>361800</v>
          </cell>
          <cell r="CX52">
            <v>15.21</v>
          </cell>
          <cell r="CY52">
            <v>361800</v>
          </cell>
          <cell r="CZ52">
            <v>15.21</v>
          </cell>
          <cell r="DA52">
            <v>361800</v>
          </cell>
          <cell r="DB52">
            <v>15.21</v>
          </cell>
          <cell r="DC52">
            <v>361800</v>
          </cell>
          <cell r="DD52">
            <v>15.21</v>
          </cell>
          <cell r="DE52">
            <v>361800</v>
          </cell>
          <cell r="DF52">
            <v>15.21</v>
          </cell>
          <cell r="DG52">
            <v>361800</v>
          </cell>
          <cell r="DH52">
            <v>9.67</v>
          </cell>
          <cell r="DI52">
            <v>230020</v>
          </cell>
          <cell r="DJ52">
            <v>0</v>
          </cell>
          <cell r="DK52">
            <v>0</v>
          </cell>
          <cell r="DL52">
            <v>15.21</v>
          </cell>
          <cell r="DM52">
            <v>361800</v>
          </cell>
          <cell r="DN52">
            <v>15.21</v>
          </cell>
          <cell r="DO52">
            <v>361800</v>
          </cell>
          <cell r="DP52">
            <v>15.21</v>
          </cell>
          <cell r="DQ52">
            <v>361800</v>
          </cell>
          <cell r="DR52">
            <v>15.21</v>
          </cell>
          <cell r="DS52">
            <v>361800</v>
          </cell>
          <cell r="DT52">
            <v>9.67</v>
          </cell>
          <cell r="DU52">
            <v>230020</v>
          </cell>
          <cell r="DV52">
            <v>0</v>
          </cell>
          <cell r="DW52">
            <v>0</v>
          </cell>
          <cell r="DX52">
            <v>15.21</v>
          </cell>
          <cell r="DY52">
            <v>361800</v>
          </cell>
          <cell r="DZ52">
            <v>15.21</v>
          </cell>
          <cell r="EA52">
            <v>361800</v>
          </cell>
          <cell r="EB52">
            <v>15.21</v>
          </cell>
          <cell r="EC52">
            <v>361800</v>
          </cell>
          <cell r="ED52">
            <v>15.21</v>
          </cell>
          <cell r="EE52">
            <v>361800</v>
          </cell>
          <cell r="EF52">
            <v>9.67</v>
          </cell>
          <cell r="EG52">
            <v>230020</v>
          </cell>
          <cell r="EH52">
            <v>0</v>
          </cell>
          <cell r="EI52">
            <v>0</v>
          </cell>
          <cell r="EJ52">
            <v>9.67</v>
          </cell>
          <cell r="EK52">
            <v>230020</v>
          </cell>
          <cell r="EL52">
            <v>0</v>
          </cell>
          <cell r="EM52">
            <v>0</v>
          </cell>
          <cell r="EN52">
            <v>15.21</v>
          </cell>
          <cell r="EO52">
            <v>361800</v>
          </cell>
          <cell r="EP52">
            <v>9.67</v>
          </cell>
          <cell r="EQ52">
            <v>230020</v>
          </cell>
          <cell r="ER52">
            <v>0</v>
          </cell>
          <cell r="ES52">
            <v>0</v>
          </cell>
          <cell r="ET52">
            <v>15.21</v>
          </cell>
          <cell r="EU52">
            <v>361800</v>
          </cell>
          <cell r="EV52">
            <v>15.21</v>
          </cell>
          <cell r="EW52">
            <v>361800</v>
          </cell>
          <cell r="EX52">
            <v>15.21</v>
          </cell>
          <cell r="EY52">
            <v>361800</v>
          </cell>
          <cell r="EZ52">
            <v>9.67</v>
          </cell>
          <cell r="FA52">
            <v>230020</v>
          </cell>
          <cell r="FB52">
            <v>0</v>
          </cell>
          <cell r="FC52">
            <v>0</v>
          </cell>
          <cell r="FD52">
            <v>9.67</v>
          </cell>
          <cell r="FE52">
            <v>230020</v>
          </cell>
          <cell r="FF52">
            <v>0</v>
          </cell>
          <cell r="FG52">
            <v>0</v>
          </cell>
          <cell r="FH52">
            <v>15.21</v>
          </cell>
          <cell r="FI52">
            <v>361800</v>
          </cell>
          <cell r="FJ52">
            <v>9.67</v>
          </cell>
          <cell r="FK52">
            <v>230020</v>
          </cell>
          <cell r="FL52">
            <v>0</v>
          </cell>
          <cell r="FM52">
            <v>0</v>
          </cell>
          <cell r="FN52">
            <v>9.67</v>
          </cell>
          <cell r="FO52">
            <v>230020</v>
          </cell>
          <cell r="FP52">
            <v>0</v>
          </cell>
          <cell r="FQ52">
            <v>0</v>
          </cell>
          <cell r="FR52">
            <v>15.21</v>
          </cell>
          <cell r="FS52">
            <v>361800</v>
          </cell>
          <cell r="FT52">
            <v>9.67</v>
          </cell>
          <cell r="FU52">
            <v>230020</v>
          </cell>
          <cell r="FV52">
            <v>0</v>
          </cell>
          <cell r="FW52">
            <v>0</v>
          </cell>
          <cell r="FX52">
            <v>15.21</v>
          </cell>
          <cell r="FY52">
            <v>361800</v>
          </cell>
          <cell r="FZ52">
            <v>15.21</v>
          </cell>
          <cell r="GA52">
            <v>361800</v>
          </cell>
          <cell r="GB52">
            <v>15.21</v>
          </cell>
          <cell r="GC52">
            <v>361800</v>
          </cell>
          <cell r="GD52">
            <v>9.67</v>
          </cell>
          <cell r="GE52">
            <v>230020</v>
          </cell>
          <cell r="GF52">
            <v>0</v>
          </cell>
          <cell r="GG52">
            <v>0</v>
          </cell>
          <cell r="GH52">
            <v>15.21</v>
          </cell>
          <cell r="GI52">
            <v>361800</v>
          </cell>
          <cell r="GJ52">
            <v>9.67</v>
          </cell>
          <cell r="GK52">
            <v>230020</v>
          </cell>
          <cell r="GL52">
            <v>9.67</v>
          </cell>
          <cell r="GM52">
            <v>230020</v>
          </cell>
          <cell r="GN52">
            <v>9.67</v>
          </cell>
          <cell r="GO52">
            <v>230020</v>
          </cell>
          <cell r="GP52">
            <v>9.67</v>
          </cell>
          <cell r="GQ52">
            <v>230020</v>
          </cell>
          <cell r="GR52">
            <v>15.21</v>
          </cell>
          <cell r="GS52">
            <v>361800</v>
          </cell>
          <cell r="GT52">
            <v>15.21</v>
          </cell>
          <cell r="GU52">
            <v>361800</v>
          </cell>
          <cell r="GV52">
            <v>1036.8</v>
          </cell>
          <cell r="GW52">
            <v>24662362</v>
          </cell>
          <cell r="GX52" t="str">
            <v/>
          </cell>
          <cell r="GY52">
            <v>24662362</v>
          </cell>
        </row>
        <row r="53">
          <cell r="D53" t="str">
            <v>08-15-030</v>
          </cell>
          <cell r="E53" t="str">
            <v>SUMINISTRO, TRANSPORTE E INSTALACION DE VIGA EN MADERA PARA SOPORTE DE CUBIERTA EN ABARCO O SIMILAR, DE 10X10 CM INCLUYE ANCLAJES Y TODO LO NECESARIO PARA SU CORRECTO FUNCIONAMIENTO.</v>
          </cell>
          <cell r="F53" t="str">
            <v>M</v>
          </cell>
          <cell r="G53">
            <v>21131</v>
          </cell>
          <cell r="H53">
            <v>3.48</v>
          </cell>
          <cell r="I53">
            <v>73536</v>
          </cell>
          <cell r="J53"/>
          <cell r="K53">
            <v>0</v>
          </cell>
          <cell r="L53">
            <v>3.3</v>
          </cell>
          <cell r="M53">
            <v>69732</v>
          </cell>
          <cell r="N53">
            <v>3.48</v>
          </cell>
          <cell r="O53">
            <v>73536</v>
          </cell>
          <cell r="P53">
            <v>0</v>
          </cell>
          <cell r="Q53">
            <v>0</v>
          </cell>
          <cell r="R53">
            <v>3.3</v>
          </cell>
          <cell r="S53">
            <v>69732</v>
          </cell>
          <cell r="T53">
            <v>3.3</v>
          </cell>
          <cell r="U53">
            <v>69732</v>
          </cell>
          <cell r="V53">
            <v>3.48</v>
          </cell>
          <cell r="W53">
            <v>73536</v>
          </cell>
          <cell r="X53">
            <v>0</v>
          </cell>
          <cell r="Y53">
            <v>0</v>
          </cell>
          <cell r="Z53">
            <v>3.3</v>
          </cell>
          <cell r="AA53">
            <v>69732</v>
          </cell>
          <cell r="AB53">
            <v>3.3</v>
          </cell>
          <cell r="AC53">
            <v>69732</v>
          </cell>
          <cell r="AD53">
            <v>3.3</v>
          </cell>
          <cell r="AE53">
            <v>69732</v>
          </cell>
          <cell r="AF53">
            <v>3.48</v>
          </cell>
          <cell r="AG53">
            <v>73536</v>
          </cell>
          <cell r="AH53">
            <v>0</v>
          </cell>
          <cell r="AI53">
            <v>0</v>
          </cell>
          <cell r="AJ53">
            <v>3.48</v>
          </cell>
          <cell r="AK53">
            <v>73536</v>
          </cell>
          <cell r="AL53">
            <v>0</v>
          </cell>
          <cell r="AM53">
            <v>0</v>
          </cell>
          <cell r="AN53">
            <v>3.3</v>
          </cell>
          <cell r="AO53">
            <v>69732</v>
          </cell>
          <cell r="AP53">
            <v>3.3</v>
          </cell>
          <cell r="AQ53">
            <v>69732</v>
          </cell>
          <cell r="AR53">
            <v>3.3</v>
          </cell>
          <cell r="AS53">
            <v>69732</v>
          </cell>
          <cell r="AT53">
            <v>3.3</v>
          </cell>
          <cell r="AU53">
            <v>69732</v>
          </cell>
          <cell r="AV53">
            <v>3.48</v>
          </cell>
          <cell r="AW53">
            <v>73536</v>
          </cell>
          <cell r="AX53">
            <v>3.48</v>
          </cell>
          <cell r="AY53">
            <v>73536</v>
          </cell>
          <cell r="AZ53">
            <v>3.48</v>
          </cell>
          <cell r="BA53">
            <v>73536</v>
          </cell>
          <cell r="BB53">
            <v>0</v>
          </cell>
          <cell r="BC53">
            <v>0</v>
          </cell>
          <cell r="BD53">
            <v>3.3</v>
          </cell>
          <cell r="BE53">
            <v>69732</v>
          </cell>
          <cell r="BF53">
            <v>3.3</v>
          </cell>
          <cell r="BG53">
            <v>69732</v>
          </cell>
          <cell r="BH53">
            <v>3.48</v>
          </cell>
          <cell r="BI53">
            <v>73536</v>
          </cell>
          <cell r="BJ53">
            <v>3.3</v>
          </cell>
          <cell r="BK53">
            <v>69732</v>
          </cell>
          <cell r="BL53">
            <v>3.48</v>
          </cell>
          <cell r="BM53">
            <v>73536</v>
          </cell>
          <cell r="BN53">
            <v>3.3</v>
          </cell>
          <cell r="BO53">
            <v>69732</v>
          </cell>
          <cell r="BP53">
            <v>3.3</v>
          </cell>
          <cell r="BQ53">
            <v>69732</v>
          </cell>
          <cell r="BR53">
            <v>3.3</v>
          </cell>
          <cell r="BS53">
            <v>69732</v>
          </cell>
          <cell r="BT53">
            <v>3.3</v>
          </cell>
          <cell r="BU53">
            <v>69732</v>
          </cell>
          <cell r="BV53">
            <v>3.3</v>
          </cell>
          <cell r="BW53">
            <v>69732</v>
          </cell>
          <cell r="BX53">
            <v>3.3</v>
          </cell>
          <cell r="BY53">
            <v>69732</v>
          </cell>
          <cell r="BZ53">
            <v>3.48</v>
          </cell>
          <cell r="CA53">
            <v>73536</v>
          </cell>
          <cell r="CB53">
            <v>3.3</v>
          </cell>
          <cell r="CC53">
            <v>69732</v>
          </cell>
          <cell r="CD53">
            <v>3.3</v>
          </cell>
          <cell r="CE53">
            <v>69732</v>
          </cell>
          <cell r="CF53">
            <v>3.48</v>
          </cell>
          <cell r="CG53">
            <v>73536</v>
          </cell>
          <cell r="CH53">
            <v>3.48</v>
          </cell>
          <cell r="CI53">
            <v>73536</v>
          </cell>
          <cell r="CJ53">
            <v>0</v>
          </cell>
          <cell r="CK53">
            <v>0</v>
          </cell>
          <cell r="CL53">
            <v>3.3</v>
          </cell>
          <cell r="CM53">
            <v>69732</v>
          </cell>
          <cell r="CN53">
            <v>3.3</v>
          </cell>
          <cell r="CO53">
            <v>69732</v>
          </cell>
          <cell r="CP53">
            <v>3.3</v>
          </cell>
          <cell r="CQ53">
            <v>69732</v>
          </cell>
          <cell r="CR53">
            <v>3.3</v>
          </cell>
          <cell r="CS53">
            <v>69732</v>
          </cell>
          <cell r="CT53">
            <v>3.3</v>
          </cell>
          <cell r="CU53">
            <v>69732</v>
          </cell>
          <cell r="CV53">
            <v>3.3</v>
          </cell>
          <cell r="CW53">
            <v>69732</v>
          </cell>
          <cell r="CX53">
            <v>3.3</v>
          </cell>
          <cell r="CY53">
            <v>69732</v>
          </cell>
          <cell r="CZ53">
            <v>3.3</v>
          </cell>
          <cell r="DA53">
            <v>69732</v>
          </cell>
          <cell r="DB53">
            <v>3.3</v>
          </cell>
          <cell r="DC53">
            <v>69732</v>
          </cell>
          <cell r="DD53">
            <v>3.3</v>
          </cell>
          <cell r="DE53">
            <v>69732</v>
          </cell>
          <cell r="DF53">
            <v>3.3</v>
          </cell>
          <cell r="DG53">
            <v>69732</v>
          </cell>
          <cell r="DH53">
            <v>3.48</v>
          </cell>
          <cell r="DI53">
            <v>73536</v>
          </cell>
          <cell r="DJ53">
            <v>0</v>
          </cell>
          <cell r="DK53">
            <v>0</v>
          </cell>
          <cell r="DL53">
            <v>3.3</v>
          </cell>
          <cell r="DM53">
            <v>69732</v>
          </cell>
          <cell r="DN53">
            <v>3.3</v>
          </cell>
          <cell r="DO53">
            <v>69732</v>
          </cell>
          <cell r="DP53">
            <v>3.3</v>
          </cell>
          <cell r="DQ53">
            <v>69732</v>
          </cell>
          <cell r="DR53">
            <v>3.3</v>
          </cell>
          <cell r="DS53">
            <v>69732</v>
          </cell>
          <cell r="DT53">
            <v>3.48</v>
          </cell>
          <cell r="DU53">
            <v>73536</v>
          </cell>
          <cell r="DV53">
            <v>0</v>
          </cell>
          <cell r="DW53">
            <v>0</v>
          </cell>
          <cell r="DX53">
            <v>3.3</v>
          </cell>
          <cell r="DY53">
            <v>69732</v>
          </cell>
          <cell r="DZ53">
            <v>3.3</v>
          </cell>
          <cell r="EA53">
            <v>69732</v>
          </cell>
          <cell r="EB53">
            <v>3.3</v>
          </cell>
          <cell r="EC53">
            <v>69732</v>
          </cell>
          <cell r="ED53">
            <v>3.3</v>
          </cell>
          <cell r="EE53">
            <v>69732</v>
          </cell>
          <cell r="EF53">
            <v>3.48</v>
          </cell>
          <cell r="EG53">
            <v>73536</v>
          </cell>
          <cell r="EH53">
            <v>0</v>
          </cell>
          <cell r="EI53">
            <v>0</v>
          </cell>
          <cell r="EJ53">
            <v>3.48</v>
          </cell>
          <cell r="EK53">
            <v>73536</v>
          </cell>
          <cell r="EL53">
            <v>0</v>
          </cell>
          <cell r="EM53">
            <v>0</v>
          </cell>
          <cell r="EN53">
            <v>3.3</v>
          </cell>
          <cell r="EO53">
            <v>69732</v>
          </cell>
          <cell r="EP53">
            <v>3.48</v>
          </cell>
          <cell r="EQ53">
            <v>73536</v>
          </cell>
          <cell r="ER53">
            <v>0</v>
          </cell>
          <cell r="ES53">
            <v>0</v>
          </cell>
          <cell r="ET53">
            <v>3.3</v>
          </cell>
          <cell r="EU53">
            <v>69732</v>
          </cell>
          <cell r="EV53">
            <v>3.3</v>
          </cell>
          <cell r="EW53">
            <v>69732</v>
          </cell>
          <cell r="EX53">
            <v>3.3</v>
          </cell>
          <cell r="EY53">
            <v>69732</v>
          </cell>
          <cell r="EZ53">
            <v>3.48</v>
          </cell>
          <cell r="FA53">
            <v>73536</v>
          </cell>
          <cell r="FB53">
            <v>0</v>
          </cell>
          <cell r="FC53">
            <v>0</v>
          </cell>
          <cell r="FD53">
            <v>3.48</v>
          </cell>
          <cell r="FE53">
            <v>73536</v>
          </cell>
          <cell r="FF53">
            <v>0</v>
          </cell>
          <cell r="FG53">
            <v>0</v>
          </cell>
          <cell r="FH53">
            <v>3.3</v>
          </cell>
          <cell r="FI53">
            <v>69732</v>
          </cell>
          <cell r="FJ53">
            <v>3.48</v>
          </cell>
          <cell r="FK53">
            <v>73536</v>
          </cell>
          <cell r="FL53">
            <v>0</v>
          </cell>
          <cell r="FM53">
            <v>0</v>
          </cell>
          <cell r="FN53">
            <v>3.48</v>
          </cell>
          <cell r="FO53">
            <v>73536</v>
          </cell>
          <cell r="FP53">
            <v>0</v>
          </cell>
          <cell r="FQ53">
            <v>0</v>
          </cell>
          <cell r="FR53">
            <v>3.3</v>
          </cell>
          <cell r="FS53">
            <v>69732</v>
          </cell>
          <cell r="FT53">
            <v>3.48</v>
          </cell>
          <cell r="FU53">
            <v>73536</v>
          </cell>
          <cell r="FV53">
            <v>0</v>
          </cell>
          <cell r="FW53">
            <v>0</v>
          </cell>
          <cell r="FX53">
            <v>3.3</v>
          </cell>
          <cell r="FY53">
            <v>69732</v>
          </cell>
          <cell r="FZ53">
            <v>3.3</v>
          </cell>
          <cell r="GA53">
            <v>69732</v>
          </cell>
          <cell r="GB53">
            <v>3.3</v>
          </cell>
          <cell r="GC53">
            <v>69732</v>
          </cell>
          <cell r="GD53">
            <v>3.48</v>
          </cell>
          <cell r="GE53">
            <v>73536</v>
          </cell>
          <cell r="GF53">
            <v>0</v>
          </cell>
          <cell r="GG53">
            <v>0</v>
          </cell>
          <cell r="GH53">
            <v>3.3</v>
          </cell>
          <cell r="GI53">
            <v>69732</v>
          </cell>
          <cell r="GJ53">
            <v>3.48</v>
          </cell>
          <cell r="GK53">
            <v>73536</v>
          </cell>
          <cell r="GL53">
            <v>3.48</v>
          </cell>
          <cell r="GM53">
            <v>73536</v>
          </cell>
          <cell r="GN53">
            <v>3.48</v>
          </cell>
          <cell r="GO53">
            <v>73536</v>
          </cell>
          <cell r="GP53">
            <v>3.48</v>
          </cell>
          <cell r="GQ53">
            <v>73536</v>
          </cell>
          <cell r="GR53">
            <v>3.3</v>
          </cell>
          <cell r="GS53">
            <v>69732</v>
          </cell>
          <cell r="GT53">
            <v>3.3</v>
          </cell>
          <cell r="GU53">
            <v>69732</v>
          </cell>
          <cell r="GV53">
            <v>262.26</v>
          </cell>
          <cell r="GW53">
            <v>5541816</v>
          </cell>
          <cell r="GX53" t="str">
            <v/>
          </cell>
          <cell r="GY53">
            <v>5541816</v>
          </cell>
        </row>
        <row r="54">
          <cell r="D54" t="str">
            <v>09</v>
          </cell>
          <cell r="E54" t="str">
            <v>RECUBRIMIENTOS</v>
          </cell>
          <cell r="F54"/>
          <cell r="G54">
            <v>0</v>
          </cell>
          <cell r="H54" t="str">
            <v>x</v>
          </cell>
          <cell r="I54" t="str">
            <v/>
          </cell>
          <cell r="J54"/>
          <cell r="K54" t="str">
            <v/>
          </cell>
          <cell r="L54" t="str">
            <v>x</v>
          </cell>
          <cell r="M54" t="str">
            <v/>
          </cell>
          <cell r="N54" t="str">
            <v>x</v>
          </cell>
          <cell r="O54" t="str">
            <v/>
          </cell>
          <cell r="P54">
            <v>0</v>
          </cell>
          <cell r="Q54" t="str">
            <v/>
          </cell>
          <cell r="R54" t="str">
            <v>x</v>
          </cell>
          <cell r="S54" t="str">
            <v/>
          </cell>
          <cell r="T54" t="str">
            <v>x</v>
          </cell>
          <cell r="U54" t="str">
            <v/>
          </cell>
          <cell r="V54" t="str">
            <v>x</v>
          </cell>
          <cell r="W54" t="str">
            <v/>
          </cell>
          <cell r="X54">
            <v>0</v>
          </cell>
          <cell r="Y54" t="str">
            <v/>
          </cell>
          <cell r="Z54" t="str">
            <v>x</v>
          </cell>
          <cell r="AA54" t="str">
            <v/>
          </cell>
          <cell r="AB54" t="str">
            <v>x</v>
          </cell>
          <cell r="AC54" t="str">
            <v/>
          </cell>
          <cell r="AD54" t="str">
            <v>x</v>
          </cell>
          <cell r="AE54" t="str">
            <v/>
          </cell>
          <cell r="AF54" t="str">
            <v>x</v>
          </cell>
          <cell r="AG54" t="str">
            <v/>
          </cell>
          <cell r="AH54">
            <v>0</v>
          </cell>
          <cell r="AI54" t="str">
            <v/>
          </cell>
          <cell r="AJ54" t="str">
            <v>x</v>
          </cell>
          <cell r="AK54" t="str">
            <v/>
          </cell>
          <cell r="AL54">
            <v>0</v>
          </cell>
          <cell r="AM54" t="str">
            <v/>
          </cell>
          <cell r="AN54" t="str">
            <v>x</v>
          </cell>
          <cell r="AO54" t="str">
            <v/>
          </cell>
          <cell r="AP54" t="str">
            <v>x</v>
          </cell>
          <cell r="AQ54" t="str">
            <v/>
          </cell>
          <cell r="AR54" t="str">
            <v>x</v>
          </cell>
          <cell r="AS54" t="str">
            <v/>
          </cell>
          <cell r="AT54" t="str">
            <v>x</v>
          </cell>
          <cell r="AU54" t="str">
            <v/>
          </cell>
          <cell r="AV54" t="str">
            <v>x</v>
          </cell>
          <cell r="AW54" t="str">
            <v/>
          </cell>
          <cell r="AX54" t="str">
            <v>x</v>
          </cell>
          <cell r="AY54" t="str">
            <v/>
          </cell>
          <cell r="AZ54" t="str">
            <v>x</v>
          </cell>
          <cell r="BA54" t="str">
            <v/>
          </cell>
          <cell r="BB54">
            <v>0</v>
          </cell>
          <cell r="BC54" t="str">
            <v/>
          </cell>
          <cell r="BD54" t="str">
            <v>x</v>
          </cell>
          <cell r="BE54" t="str">
            <v/>
          </cell>
          <cell r="BF54" t="str">
            <v>x</v>
          </cell>
          <cell r="BG54" t="str">
            <v/>
          </cell>
          <cell r="BH54" t="str">
            <v>x</v>
          </cell>
          <cell r="BI54" t="str">
            <v/>
          </cell>
          <cell r="BJ54" t="str">
            <v>x</v>
          </cell>
          <cell r="BK54" t="str">
            <v/>
          </cell>
          <cell r="BL54" t="str">
            <v>x</v>
          </cell>
          <cell r="BM54" t="str">
            <v/>
          </cell>
          <cell r="BN54" t="str">
            <v>x</v>
          </cell>
          <cell r="BO54" t="str">
            <v/>
          </cell>
          <cell r="BP54" t="str">
            <v>x</v>
          </cell>
          <cell r="BQ54" t="str">
            <v/>
          </cell>
          <cell r="BR54" t="str">
            <v>x</v>
          </cell>
          <cell r="BS54" t="str">
            <v/>
          </cell>
          <cell r="BT54" t="str">
            <v>x</v>
          </cell>
          <cell r="BU54" t="str">
            <v/>
          </cell>
          <cell r="BV54" t="str">
            <v>x</v>
          </cell>
          <cell r="BW54" t="str">
            <v/>
          </cell>
          <cell r="BX54" t="str">
            <v>x</v>
          </cell>
          <cell r="BY54" t="str">
            <v/>
          </cell>
          <cell r="BZ54" t="str">
            <v>x</v>
          </cell>
          <cell r="CA54" t="str">
            <v/>
          </cell>
          <cell r="CB54" t="str">
            <v>x</v>
          </cell>
          <cell r="CC54" t="str">
            <v/>
          </cell>
          <cell r="CD54" t="str">
            <v>x</v>
          </cell>
          <cell r="CE54" t="str">
            <v/>
          </cell>
          <cell r="CF54" t="str">
            <v>x</v>
          </cell>
          <cell r="CG54" t="str">
            <v/>
          </cell>
          <cell r="CH54" t="str">
            <v>x</v>
          </cell>
          <cell r="CI54" t="str">
            <v/>
          </cell>
          <cell r="CJ54">
            <v>0</v>
          </cell>
          <cell r="CK54" t="str">
            <v/>
          </cell>
          <cell r="CL54" t="str">
            <v>x</v>
          </cell>
          <cell r="CM54" t="str">
            <v/>
          </cell>
          <cell r="CN54" t="str">
            <v>x</v>
          </cell>
          <cell r="CO54" t="str">
            <v/>
          </cell>
          <cell r="CP54" t="str">
            <v>x</v>
          </cell>
          <cell r="CQ54" t="str">
            <v/>
          </cell>
          <cell r="CR54" t="str">
            <v>x</v>
          </cell>
          <cell r="CS54" t="str">
            <v/>
          </cell>
          <cell r="CT54" t="str">
            <v>x</v>
          </cell>
          <cell r="CU54" t="str">
            <v/>
          </cell>
          <cell r="CV54" t="str">
            <v>x</v>
          </cell>
          <cell r="CW54" t="str">
            <v/>
          </cell>
          <cell r="CX54" t="str">
            <v>x</v>
          </cell>
          <cell r="CY54" t="str">
            <v/>
          </cell>
          <cell r="CZ54" t="str">
            <v>x</v>
          </cell>
          <cell r="DA54" t="str">
            <v/>
          </cell>
          <cell r="DB54" t="str">
            <v>x</v>
          </cell>
          <cell r="DC54" t="str">
            <v/>
          </cell>
          <cell r="DD54" t="str">
            <v>x</v>
          </cell>
          <cell r="DE54" t="str">
            <v/>
          </cell>
          <cell r="DF54" t="str">
            <v>x</v>
          </cell>
          <cell r="DG54" t="str">
            <v/>
          </cell>
          <cell r="DH54" t="str">
            <v>x</v>
          </cell>
          <cell r="DI54" t="str">
            <v/>
          </cell>
          <cell r="DJ54">
            <v>0</v>
          </cell>
          <cell r="DK54" t="str">
            <v/>
          </cell>
          <cell r="DL54" t="str">
            <v>x</v>
          </cell>
          <cell r="DM54" t="str">
            <v/>
          </cell>
          <cell r="DN54" t="str">
            <v>x</v>
          </cell>
          <cell r="DO54" t="str">
            <v/>
          </cell>
          <cell r="DP54" t="str">
            <v>x</v>
          </cell>
          <cell r="DQ54" t="str">
            <v/>
          </cell>
          <cell r="DR54" t="str">
            <v>x</v>
          </cell>
          <cell r="DS54" t="str">
            <v/>
          </cell>
          <cell r="DT54" t="str">
            <v>x</v>
          </cell>
          <cell r="DU54" t="str">
            <v/>
          </cell>
          <cell r="DV54">
            <v>0</v>
          </cell>
          <cell r="DW54" t="str">
            <v/>
          </cell>
          <cell r="DX54" t="str">
            <v>x</v>
          </cell>
          <cell r="DY54" t="str">
            <v/>
          </cell>
          <cell r="DZ54" t="str">
            <v>x</v>
          </cell>
          <cell r="EA54" t="str">
            <v/>
          </cell>
          <cell r="EB54" t="str">
            <v>x</v>
          </cell>
          <cell r="EC54" t="str">
            <v/>
          </cell>
          <cell r="ED54" t="str">
            <v>x</v>
          </cell>
          <cell r="EE54" t="str">
            <v/>
          </cell>
          <cell r="EF54" t="str">
            <v>x</v>
          </cell>
          <cell r="EG54" t="str">
            <v/>
          </cell>
          <cell r="EH54">
            <v>0</v>
          </cell>
          <cell r="EI54" t="str">
            <v/>
          </cell>
          <cell r="EJ54" t="str">
            <v>x</v>
          </cell>
          <cell r="EK54" t="str">
            <v/>
          </cell>
          <cell r="EL54">
            <v>0</v>
          </cell>
          <cell r="EM54" t="str">
            <v/>
          </cell>
          <cell r="EN54" t="str">
            <v>x</v>
          </cell>
          <cell r="EO54" t="str">
            <v/>
          </cell>
          <cell r="EP54" t="str">
            <v>x</v>
          </cell>
          <cell r="EQ54" t="str">
            <v/>
          </cell>
          <cell r="ER54">
            <v>0</v>
          </cell>
          <cell r="ES54" t="str">
            <v/>
          </cell>
          <cell r="ET54" t="str">
            <v>x</v>
          </cell>
          <cell r="EU54" t="str">
            <v/>
          </cell>
          <cell r="EV54" t="str">
            <v>x</v>
          </cell>
          <cell r="EW54" t="str">
            <v/>
          </cell>
          <cell r="EX54" t="str">
            <v>x</v>
          </cell>
          <cell r="EY54" t="str">
            <v/>
          </cell>
          <cell r="EZ54" t="str">
            <v>x</v>
          </cell>
          <cell r="FA54" t="str">
            <v/>
          </cell>
          <cell r="FB54">
            <v>0</v>
          </cell>
          <cell r="FC54" t="str">
            <v/>
          </cell>
          <cell r="FD54" t="str">
            <v>x</v>
          </cell>
          <cell r="FE54" t="str">
            <v/>
          </cell>
          <cell r="FF54">
            <v>0</v>
          </cell>
          <cell r="FG54" t="str">
            <v/>
          </cell>
          <cell r="FH54" t="str">
            <v>x</v>
          </cell>
          <cell r="FI54" t="str">
            <v/>
          </cell>
          <cell r="FJ54" t="str">
            <v>x</v>
          </cell>
          <cell r="FK54" t="str">
            <v/>
          </cell>
          <cell r="FL54">
            <v>0</v>
          </cell>
          <cell r="FM54" t="str">
            <v/>
          </cell>
          <cell r="FN54" t="str">
            <v>x</v>
          </cell>
          <cell r="FO54" t="str">
            <v/>
          </cell>
          <cell r="FP54">
            <v>0</v>
          </cell>
          <cell r="FQ54" t="str">
            <v/>
          </cell>
          <cell r="FR54" t="str">
            <v>x</v>
          </cell>
          <cell r="FS54" t="str">
            <v/>
          </cell>
          <cell r="FT54" t="str">
            <v>x</v>
          </cell>
          <cell r="FU54" t="str">
            <v/>
          </cell>
          <cell r="FV54">
            <v>0</v>
          </cell>
          <cell r="FW54" t="str">
            <v/>
          </cell>
          <cell r="FX54" t="str">
            <v>x</v>
          </cell>
          <cell r="FY54" t="str">
            <v/>
          </cell>
          <cell r="FZ54" t="str">
            <v>x</v>
          </cell>
          <cell r="GA54" t="str">
            <v/>
          </cell>
          <cell r="GB54" t="str">
            <v>x</v>
          </cell>
          <cell r="GC54" t="str">
            <v/>
          </cell>
          <cell r="GD54" t="str">
            <v>x</v>
          </cell>
          <cell r="GE54" t="str">
            <v/>
          </cell>
          <cell r="GF54">
            <v>0</v>
          </cell>
          <cell r="GG54" t="str">
            <v/>
          </cell>
          <cell r="GH54" t="str">
            <v>x</v>
          </cell>
          <cell r="GI54" t="str">
            <v/>
          </cell>
          <cell r="GJ54" t="str">
            <v>x</v>
          </cell>
          <cell r="GK54" t="str">
            <v/>
          </cell>
          <cell r="GL54" t="str">
            <v>x</v>
          </cell>
          <cell r="GM54" t="str">
            <v/>
          </cell>
          <cell r="GN54" t="str">
            <v>x</v>
          </cell>
          <cell r="GO54" t="str">
            <v/>
          </cell>
          <cell r="GP54" t="str">
            <v>x</v>
          </cell>
          <cell r="GQ54" t="str">
            <v/>
          </cell>
          <cell r="GR54" t="str">
            <v>x</v>
          </cell>
          <cell r="GS54" t="str">
            <v/>
          </cell>
          <cell r="GT54" t="str">
            <v>x</v>
          </cell>
          <cell r="GU54" t="str">
            <v/>
          </cell>
          <cell r="GV54">
            <v>0</v>
          </cell>
          <cell r="GW54" t="str">
            <v/>
          </cell>
          <cell r="GX54">
            <v>19872314</v>
          </cell>
          <cell r="GY54">
            <v>19872314</v>
          </cell>
        </row>
        <row r="55">
          <cell r="D55" t="str">
            <v>09-10</v>
          </cell>
          <cell r="E55" t="str">
            <v>REVOQUES</v>
          </cell>
          <cell r="F55"/>
          <cell r="G55">
            <v>0</v>
          </cell>
          <cell r="H55" t="str">
            <v>x</v>
          </cell>
          <cell r="I55">
            <v>307211</v>
          </cell>
          <cell r="J55"/>
          <cell r="K55">
            <v>0</v>
          </cell>
          <cell r="L55" t="str">
            <v/>
          </cell>
          <cell r="M55">
            <v>0</v>
          </cell>
          <cell r="N55" t="str">
            <v>x</v>
          </cell>
          <cell r="O55">
            <v>307211</v>
          </cell>
          <cell r="P55">
            <v>0</v>
          </cell>
          <cell r="Q55">
            <v>0</v>
          </cell>
          <cell r="R55" t="str">
            <v/>
          </cell>
          <cell r="S55">
            <v>0</v>
          </cell>
          <cell r="T55" t="str">
            <v/>
          </cell>
          <cell r="U55">
            <v>0</v>
          </cell>
          <cell r="V55" t="str">
            <v>x</v>
          </cell>
          <cell r="W55">
            <v>307211</v>
          </cell>
          <cell r="X55">
            <v>0</v>
          </cell>
          <cell r="Y55">
            <v>0</v>
          </cell>
          <cell r="Z55" t="str">
            <v/>
          </cell>
          <cell r="AA55">
            <v>0</v>
          </cell>
          <cell r="AB55" t="str">
            <v/>
          </cell>
          <cell r="AC55">
            <v>0</v>
          </cell>
          <cell r="AD55" t="str">
            <v/>
          </cell>
          <cell r="AE55">
            <v>0</v>
          </cell>
          <cell r="AF55" t="str">
            <v>x</v>
          </cell>
          <cell r="AG55">
            <v>307211</v>
          </cell>
          <cell r="AH55">
            <v>0</v>
          </cell>
          <cell r="AI55">
            <v>0</v>
          </cell>
          <cell r="AJ55" t="str">
            <v>x</v>
          </cell>
          <cell r="AK55">
            <v>307211</v>
          </cell>
          <cell r="AL55">
            <v>0</v>
          </cell>
          <cell r="AM55">
            <v>0</v>
          </cell>
          <cell r="AN55" t="str">
            <v/>
          </cell>
          <cell r="AO55">
            <v>0</v>
          </cell>
          <cell r="AP55" t="str">
            <v/>
          </cell>
          <cell r="AQ55">
            <v>0</v>
          </cell>
          <cell r="AR55" t="str">
            <v/>
          </cell>
          <cell r="AS55">
            <v>0</v>
          </cell>
          <cell r="AT55" t="str">
            <v/>
          </cell>
          <cell r="AU55">
            <v>0</v>
          </cell>
          <cell r="AV55" t="str">
            <v>x</v>
          </cell>
          <cell r="AW55">
            <v>307211</v>
          </cell>
          <cell r="AX55" t="str">
            <v>x</v>
          </cell>
          <cell r="AY55">
            <v>307211</v>
          </cell>
          <cell r="AZ55" t="str">
            <v>x</v>
          </cell>
          <cell r="BA55">
            <v>307211</v>
          </cell>
          <cell r="BB55">
            <v>0</v>
          </cell>
          <cell r="BC55">
            <v>0</v>
          </cell>
          <cell r="BD55" t="str">
            <v/>
          </cell>
          <cell r="BE55">
            <v>0</v>
          </cell>
          <cell r="BF55" t="str">
            <v/>
          </cell>
          <cell r="BG55">
            <v>0</v>
          </cell>
          <cell r="BH55" t="str">
            <v>x</v>
          </cell>
          <cell r="BI55">
            <v>307211</v>
          </cell>
          <cell r="BJ55" t="str">
            <v/>
          </cell>
          <cell r="BK55">
            <v>0</v>
          </cell>
          <cell r="BL55" t="str">
            <v>x</v>
          </cell>
          <cell r="BM55">
            <v>307211</v>
          </cell>
          <cell r="BN55" t="str">
            <v/>
          </cell>
          <cell r="BO55">
            <v>0</v>
          </cell>
          <cell r="BP55" t="str">
            <v/>
          </cell>
          <cell r="BQ55">
            <v>0</v>
          </cell>
          <cell r="BR55" t="str">
            <v/>
          </cell>
          <cell r="BS55">
            <v>0</v>
          </cell>
          <cell r="BT55" t="str">
            <v/>
          </cell>
          <cell r="BU55">
            <v>0</v>
          </cell>
          <cell r="BV55" t="str">
            <v/>
          </cell>
          <cell r="BW55">
            <v>0</v>
          </cell>
          <cell r="BX55" t="str">
            <v/>
          </cell>
          <cell r="BY55">
            <v>0</v>
          </cell>
          <cell r="BZ55" t="str">
            <v>x</v>
          </cell>
          <cell r="CA55">
            <v>307211</v>
          </cell>
          <cell r="CB55" t="str">
            <v/>
          </cell>
          <cell r="CC55">
            <v>0</v>
          </cell>
          <cell r="CD55" t="str">
            <v/>
          </cell>
          <cell r="CE55">
            <v>0</v>
          </cell>
          <cell r="CF55" t="str">
            <v>x</v>
          </cell>
          <cell r="CG55">
            <v>307211</v>
          </cell>
          <cell r="CH55" t="str">
            <v>x</v>
          </cell>
          <cell r="CI55">
            <v>307211</v>
          </cell>
          <cell r="CJ55">
            <v>0</v>
          </cell>
          <cell r="CK55">
            <v>0</v>
          </cell>
          <cell r="CL55" t="str">
            <v/>
          </cell>
          <cell r="CM55">
            <v>0</v>
          </cell>
          <cell r="CN55" t="str">
            <v/>
          </cell>
          <cell r="CO55">
            <v>0</v>
          </cell>
          <cell r="CP55" t="str">
            <v/>
          </cell>
          <cell r="CQ55">
            <v>0</v>
          </cell>
          <cell r="CR55" t="str">
            <v/>
          </cell>
          <cell r="CS55">
            <v>0</v>
          </cell>
          <cell r="CT55" t="str">
            <v/>
          </cell>
          <cell r="CU55">
            <v>0</v>
          </cell>
          <cell r="CV55" t="str">
            <v/>
          </cell>
          <cell r="CW55">
            <v>0</v>
          </cell>
          <cell r="CX55" t="str">
            <v/>
          </cell>
          <cell r="CY55">
            <v>0</v>
          </cell>
          <cell r="CZ55" t="str">
            <v/>
          </cell>
          <cell r="DA55">
            <v>0</v>
          </cell>
          <cell r="DB55" t="str">
            <v/>
          </cell>
          <cell r="DC55">
            <v>0</v>
          </cell>
          <cell r="DD55" t="str">
            <v/>
          </cell>
          <cell r="DE55">
            <v>0</v>
          </cell>
          <cell r="DF55" t="str">
            <v/>
          </cell>
          <cell r="DG55">
            <v>0</v>
          </cell>
          <cell r="DH55" t="str">
            <v>x</v>
          </cell>
          <cell r="DI55">
            <v>307211</v>
          </cell>
          <cell r="DJ55">
            <v>0</v>
          </cell>
          <cell r="DK55">
            <v>0</v>
          </cell>
          <cell r="DL55" t="str">
            <v/>
          </cell>
          <cell r="DM55">
            <v>0</v>
          </cell>
          <cell r="DN55" t="str">
            <v/>
          </cell>
          <cell r="DO55">
            <v>0</v>
          </cell>
          <cell r="DP55" t="str">
            <v/>
          </cell>
          <cell r="DQ55">
            <v>0</v>
          </cell>
          <cell r="DR55" t="str">
            <v/>
          </cell>
          <cell r="DS55">
            <v>0</v>
          </cell>
          <cell r="DT55" t="str">
            <v>x</v>
          </cell>
          <cell r="DU55">
            <v>307211</v>
          </cell>
          <cell r="DV55">
            <v>0</v>
          </cell>
          <cell r="DW55">
            <v>0</v>
          </cell>
          <cell r="DX55" t="str">
            <v/>
          </cell>
          <cell r="DY55">
            <v>0</v>
          </cell>
          <cell r="DZ55" t="str">
            <v/>
          </cell>
          <cell r="EA55">
            <v>0</v>
          </cell>
          <cell r="EB55" t="str">
            <v/>
          </cell>
          <cell r="EC55">
            <v>0</v>
          </cell>
          <cell r="ED55" t="str">
            <v/>
          </cell>
          <cell r="EE55">
            <v>0</v>
          </cell>
          <cell r="EF55" t="str">
            <v>x</v>
          </cell>
          <cell r="EG55">
            <v>307211</v>
          </cell>
          <cell r="EH55">
            <v>0</v>
          </cell>
          <cell r="EI55">
            <v>0</v>
          </cell>
          <cell r="EJ55" t="str">
            <v>x</v>
          </cell>
          <cell r="EK55">
            <v>307211</v>
          </cell>
          <cell r="EL55">
            <v>0</v>
          </cell>
          <cell r="EM55">
            <v>0</v>
          </cell>
          <cell r="EN55" t="str">
            <v/>
          </cell>
          <cell r="EO55">
            <v>0</v>
          </cell>
          <cell r="EP55" t="str">
            <v>x</v>
          </cell>
          <cell r="EQ55">
            <v>307211</v>
          </cell>
          <cell r="ER55">
            <v>0</v>
          </cell>
          <cell r="ES55">
            <v>0</v>
          </cell>
          <cell r="ET55" t="str">
            <v/>
          </cell>
          <cell r="EU55">
            <v>0</v>
          </cell>
          <cell r="EV55" t="str">
            <v/>
          </cell>
          <cell r="EW55">
            <v>0</v>
          </cell>
          <cell r="EX55" t="str">
            <v/>
          </cell>
          <cell r="EY55">
            <v>0</v>
          </cell>
          <cell r="EZ55" t="str">
            <v>x</v>
          </cell>
          <cell r="FA55">
            <v>307211</v>
          </cell>
          <cell r="FB55">
            <v>0</v>
          </cell>
          <cell r="FC55">
            <v>0</v>
          </cell>
          <cell r="FD55" t="str">
            <v>x</v>
          </cell>
          <cell r="FE55">
            <v>307211</v>
          </cell>
          <cell r="FF55">
            <v>0</v>
          </cell>
          <cell r="FG55">
            <v>0</v>
          </cell>
          <cell r="FH55" t="str">
            <v/>
          </cell>
          <cell r="FI55">
            <v>0</v>
          </cell>
          <cell r="FJ55" t="str">
            <v>x</v>
          </cell>
          <cell r="FK55">
            <v>307211</v>
          </cell>
          <cell r="FL55">
            <v>0</v>
          </cell>
          <cell r="FM55">
            <v>0</v>
          </cell>
          <cell r="FN55" t="str">
            <v>x</v>
          </cell>
          <cell r="FO55">
            <v>307211</v>
          </cell>
          <cell r="FP55">
            <v>0</v>
          </cell>
          <cell r="FQ55">
            <v>0</v>
          </cell>
          <cell r="FR55" t="str">
            <v/>
          </cell>
          <cell r="FS55">
            <v>0</v>
          </cell>
          <cell r="FT55" t="str">
            <v>x</v>
          </cell>
          <cell r="FU55">
            <v>307211</v>
          </cell>
          <cell r="FV55">
            <v>0</v>
          </cell>
          <cell r="FW55">
            <v>0</v>
          </cell>
          <cell r="FX55" t="str">
            <v/>
          </cell>
          <cell r="FY55">
            <v>0</v>
          </cell>
          <cell r="FZ55" t="str">
            <v/>
          </cell>
          <cell r="GA55">
            <v>0</v>
          </cell>
          <cell r="GB55" t="str">
            <v/>
          </cell>
          <cell r="GC55">
            <v>0</v>
          </cell>
          <cell r="GD55" t="str">
            <v>x</v>
          </cell>
          <cell r="GE55">
            <v>307211</v>
          </cell>
          <cell r="GF55">
            <v>0</v>
          </cell>
          <cell r="GG55">
            <v>0</v>
          </cell>
          <cell r="GH55" t="str">
            <v/>
          </cell>
          <cell r="GI55">
            <v>0</v>
          </cell>
          <cell r="GJ55" t="str">
            <v>x</v>
          </cell>
          <cell r="GK55">
            <v>307211</v>
          </cell>
          <cell r="GL55" t="str">
            <v>x</v>
          </cell>
          <cell r="GM55">
            <v>307211</v>
          </cell>
          <cell r="GN55" t="str">
            <v>x</v>
          </cell>
          <cell r="GO55">
            <v>307211</v>
          </cell>
          <cell r="GP55" t="str">
            <v>x</v>
          </cell>
          <cell r="GQ55">
            <v>307211</v>
          </cell>
          <cell r="GR55" t="str">
            <v/>
          </cell>
          <cell r="GS55">
            <v>0</v>
          </cell>
          <cell r="GT55" t="str">
            <v/>
          </cell>
          <cell r="GU55">
            <v>0</v>
          </cell>
          <cell r="GV55">
            <v>0</v>
          </cell>
          <cell r="GW55">
            <v>8294609</v>
          </cell>
          <cell r="GX55" t="str">
            <v/>
          </cell>
          <cell r="GY55">
            <v>8294609</v>
          </cell>
        </row>
        <row r="56">
          <cell r="D56" t="str">
            <v>09-10-010</v>
          </cell>
          <cell r="E56" t="str">
            <v>SUMINISTRO E INSTALACION DE REVOQUE EN UN ESPESOR MINIMO DE 2 CM Y PULIDO CON LLANA DE MADERA. RELACION 1:4 CON ADICION DE IMPERMEABILIZANTE INTEGRAL; INCLUYE FAJAS, RANURAS, FILETES Y TODOS LOS MATERIALES NECESARIOS PARA SU CORRECTA EJECUCION.</v>
          </cell>
          <cell r="F56" t="str">
            <v>M2</v>
          </cell>
          <cell r="G56">
            <v>23837</v>
          </cell>
          <cell r="H56">
            <v>12.888</v>
          </cell>
          <cell r="I56">
            <v>307211</v>
          </cell>
          <cell r="J56"/>
          <cell r="K56">
            <v>0</v>
          </cell>
          <cell r="L56"/>
          <cell r="M56">
            <v>0</v>
          </cell>
          <cell r="N56">
            <v>12.888</v>
          </cell>
          <cell r="O56">
            <v>307211</v>
          </cell>
          <cell r="P56">
            <v>0</v>
          </cell>
          <cell r="Q56">
            <v>0</v>
          </cell>
          <cell r="R56">
            <v>0</v>
          </cell>
          <cell r="S56">
            <v>0</v>
          </cell>
          <cell r="T56">
            <v>0</v>
          </cell>
          <cell r="U56">
            <v>0</v>
          </cell>
          <cell r="V56">
            <v>12.888</v>
          </cell>
          <cell r="W56">
            <v>307211</v>
          </cell>
          <cell r="X56">
            <v>0</v>
          </cell>
          <cell r="Y56">
            <v>0</v>
          </cell>
          <cell r="Z56">
            <v>0</v>
          </cell>
          <cell r="AA56">
            <v>0</v>
          </cell>
          <cell r="AB56">
            <v>0</v>
          </cell>
          <cell r="AC56">
            <v>0</v>
          </cell>
          <cell r="AD56">
            <v>0</v>
          </cell>
          <cell r="AE56">
            <v>0</v>
          </cell>
          <cell r="AF56">
            <v>12.888</v>
          </cell>
          <cell r="AG56">
            <v>307211</v>
          </cell>
          <cell r="AH56">
            <v>0</v>
          </cell>
          <cell r="AI56">
            <v>0</v>
          </cell>
          <cell r="AJ56">
            <v>12.888</v>
          </cell>
          <cell r="AK56">
            <v>307211</v>
          </cell>
          <cell r="AL56">
            <v>0</v>
          </cell>
          <cell r="AM56">
            <v>0</v>
          </cell>
          <cell r="AN56">
            <v>0</v>
          </cell>
          <cell r="AO56">
            <v>0</v>
          </cell>
          <cell r="AP56">
            <v>0</v>
          </cell>
          <cell r="AQ56">
            <v>0</v>
          </cell>
          <cell r="AR56">
            <v>0</v>
          </cell>
          <cell r="AS56">
            <v>0</v>
          </cell>
          <cell r="AT56">
            <v>0</v>
          </cell>
          <cell r="AU56">
            <v>0</v>
          </cell>
          <cell r="AV56">
            <v>12.888</v>
          </cell>
          <cell r="AW56">
            <v>307211</v>
          </cell>
          <cell r="AX56">
            <v>12.888</v>
          </cell>
          <cell r="AY56">
            <v>307211</v>
          </cell>
          <cell r="AZ56">
            <v>12.888</v>
          </cell>
          <cell r="BA56">
            <v>307211</v>
          </cell>
          <cell r="BB56">
            <v>0</v>
          </cell>
          <cell r="BC56">
            <v>0</v>
          </cell>
          <cell r="BD56">
            <v>0</v>
          </cell>
          <cell r="BE56">
            <v>0</v>
          </cell>
          <cell r="BF56">
            <v>0</v>
          </cell>
          <cell r="BG56">
            <v>0</v>
          </cell>
          <cell r="BH56">
            <v>12.888</v>
          </cell>
          <cell r="BI56">
            <v>307211</v>
          </cell>
          <cell r="BJ56">
            <v>0</v>
          </cell>
          <cell r="BK56">
            <v>0</v>
          </cell>
          <cell r="BL56">
            <v>12.888</v>
          </cell>
          <cell r="BM56">
            <v>307211</v>
          </cell>
          <cell r="BN56">
            <v>0</v>
          </cell>
          <cell r="BO56">
            <v>0</v>
          </cell>
          <cell r="BP56">
            <v>0</v>
          </cell>
          <cell r="BQ56">
            <v>0</v>
          </cell>
          <cell r="BR56">
            <v>0</v>
          </cell>
          <cell r="BS56">
            <v>0</v>
          </cell>
          <cell r="BT56">
            <v>0</v>
          </cell>
          <cell r="BU56">
            <v>0</v>
          </cell>
          <cell r="BV56">
            <v>0</v>
          </cell>
          <cell r="BW56">
            <v>0</v>
          </cell>
          <cell r="BX56">
            <v>0</v>
          </cell>
          <cell r="BY56">
            <v>0</v>
          </cell>
          <cell r="BZ56">
            <v>12.888</v>
          </cell>
          <cell r="CA56">
            <v>307211</v>
          </cell>
          <cell r="CB56">
            <v>0</v>
          </cell>
          <cell r="CC56">
            <v>0</v>
          </cell>
          <cell r="CD56">
            <v>0</v>
          </cell>
          <cell r="CE56">
            <v>0</v>
          </cell>
          <cell r="CF56">
            <v>12.888</v>
          </cell>
          <cell r="CG56">
            <v>307211</v>
          </cell>
          <cell r="CH56">
            <v>12.888</v>
          </cell>
          <cell r="CI56">
            <v>307211</v>
          </cell>
          <cell r="CJ56">
            <v>0</v>
          </cell>
          <cell r="CK56">
            <v>0</v>
          </cell>
          <cell r="CL56">
            <v>0</v>
          </cell>
          <cell r="CM56">
            <v>0</v>
          </cell>
          <cell r="CN56">
            <v>0</v>
          </cell>
          <cell r="CO56">
            <v>0</v>
          </cell>
          <cell r="CP56">
            <v>0</v>
          </cell>
          <cell r="CQ56">
            <v>0</v>
          </cell>
          <cell r="CR56">
            <v>0</v>
          </cell>
          <cell r="CS56">
            <v>0</v>
          </cell>
          <cell r="CT56">
            <v>0</v>
          </cell>
          <cell r="CU56">
            <v>0</v>
          </cell>
          <cell r="CV56">
            <v>0</v>
          </cell>
          <cell r="CW56">
            <v>0</v>
          </cell>
          <cell r="CX56">
            <v>0</v>
          </cell>
          <cell r="CY56">
            <v>0</v>
          </cell>
          <cell r="CZ56">
            <v>0</v>
          </cell>
          <cell r="DA56">
            <v>0</v>
          </cell>
          <cell r="DB56">
            <v>0</v>
          </cell>
          <cell r="DC56">
            <v>0</v>
          </cell>
          <cell r="DD56">
            <v>0</v>
          </cell>
          <cell r="DE56">
            <v>0</v>
          </cell>
          <cell r="DF56">
            <v>0</v>
          </cell>
          <cell r="DG56">
            <v>0</v>
          </cell>
          <cell r="DH56">
            <v>12.888</v>
          </cell>
          <cell r="DI56">
            <v>307211</v>
          </cell>
          <cell r="DJ56">
            <v>0</v>
          </cell>
          <cell r="DK56">
            <v>0</v>
          </cell>
          <cell r="DL56">
            <v>0</v>
          </cell>
          <cell r="DM56">
            <v>0</v>
          </cell>
          <cell r="DN56">
            <v>0</v>
          </cell>
          <cell r="DO56">
            <v>0</v>
          </cell>
          <cell r="DP56">
            <v>0</v>
          </cell>
          <cell r="DQ56">
            <v>0</v>
          </cell>
          <cell r="DR56">
            <v>0</v>
          </cell>
          <cell r="DS56">
            <v>0</v>
          </cell>
          <cell r="DT56">
            <v>12.888</v>
          </cell>
          <cell r="DU56">
            <v>307211</v>
          </cell>
          <cell r="DV56">
            <v>0</v>
          </cell>
          <cell r="DW56">
            <v>0</v>
          </cell>
          <cell r="DX56">
            <v>0</v>
          </cell>
          <cell r="DY56">
            <v>0</v>
          </cell>
          <cell r="DZ56">
            <v>0</v>
          </cell>
          <cell r="EA56">
            <v>0</v>
          </cell>
          <cell r="EB56">
            <v>0</v>
          </cell>
          <cell r="EC56">
            <v>0</v>
          </cell>
          <cell r="ED56">
            <v>0</v>
          </cell>
          <cell r="EE56">
            <v>0</v>
          </cell>
          <cell r="EF56">
            <v>12.888</v>
          </cell>
          <cell r="EG56">
            <v>307211</v>
          </cell>
          <cell r="EH56">
            <v>0</v>
          </cell>
          <cell r="EI56">
            <v>0</v>
          </cell>
          <cell r="EJ56">
            <v>12.888</v>
          </cell>
          <cell r="EK56">
            <v>307211</v>
          </cell>
          <cell r="EL56">
            <v>0</v>
          </cell>
          <cell r="EM56">
            <v>0</v>
          </cell>
          <cell r="EN56">
            <v>0</v>
          </cell>
          <cell r="EO56">
            <v>0</v>
          </cell>
          <cell r="EP56">
            <v>12.888</v>
          </cell>
          <cell r="EQ56">
            <v>307211</v>
          </cell>
          <cell r="ER56">
            <v>0</v>
          </cell>
          <cell r="ES56">
            <v>0</v>
          </cell>
          <cell r="ET56">
            <v>0</v>
          </cell>
          <cell r="EU56">
            <v>0</v>
          </cell>
          <cell r="EV56">
            <v>0</v>
          </cell>
          <cell r="EW56">
            <v>0</v>
          </cell>
          <cell r="EX56">
            <v>0</v>
          </cell>
          <cell r="EY56">
            <v>0</v>
          </cell>
          <cell r="EZ56">
            <v>12.888</v>
          </cell>
          <cell r="FA56">
            <v>307211</v>
          </cell>
          <cell r="FB56">
            <v>0</v>
          </cell>
          <cell r="FC56">
            <v>0</v>
          </cell>
          <cell r="FD56">
            <v>12.888</v>
          </cell>
          <cell r="FE56">
            <v>307211</v>
          </cell>
          <cell r="FF56">
            <v>0</v>
          </cell>
          <cell r="FG56">
            <v>0</v>
          </cell>
          <cell r="FH56">
            <v>0</v>
          </cell>
          <cell r="FI56">
            <v>0</v>
          </cell>
          <cell r="FJ56">
            <v>12.888</v>
          </cell>
          <cell r="FK56">
            <v>307211</v>
          </cell>
          <cell r="FL56">
            <v>0</v>
          </cell>
          <cell r="FM56">
            <v>0</v>
          </cell>
          <cell r="FN56">
            <v>12.888</v>
          </cell>
          <cell r="FO56">
            <v>307211</v>
          </cell>
          <cell r="FP56">
            <v>0</v>
          </cell>
          <cell r="FQ56">
            <v>0</v>
          </cell>
          <cell r="FR56">
            <v>0</v>
          </cell>
          <cell r="FS56">
            <v>0</v>
          </cell>
          <cell r="FT56">
            <v>12.888</v>
          </cell>
          <cell r="FU56">
            <v>307211</v>
          </cell>
          <cell r="FV56">
            <v>0</v>
          </cell>
          <cell r="FW56">
            <v>0</v>
          </cell>
          <cell r="FX56">
            <v>0</v>
          </cell>
          <cell r="FY56">
            <v>0</v>
          </cell>
          <cell r="FZ56">
            <v>0</v>
          </cell>
          <cell r="GA56">
            <v>0</v>
          </cell>
          <cell r="GB56">
            <v>0</v>
          </cell>
          <cell r="GC56">
            <v>0</v>
          </cell>
          <cell r="GD56">
            <v>12.888</v>
          </cell>
          <cell r="GE56">
            <v>307211</v>
          </cell>
          <cell r="GF56">
            <v>0</v>
          </cell>
          <cell r="GG56">
            <v>0</v>
          </cell>
          <cell r="GH56">
            <v>0</v>
          </cell>
          <cell r="GI56">
            <v>0</v>
          </cell>
          <cell r="GJ56">
            <v>12.888</v>
          </cell>
          <cell r="GK56">
            <v>307211</v>
          </cell>
          <cell r="GL56">
            <v>12.888</v>
          </cell>
          <cell r="GM56">
            <v>307211</v>
          </cell>
          <cell r="GN56">
            <v>12.888</v>
          </cell>
          <cell r="GO56">
            <v>307211</v>
          </cell>
          <cell r="GP56">
            <v>12.888</v>
          </cell>
          <cell r="GQ56">
            <v>307211</v>
          </cell>
          <cell r="GR56">
            <v>0</v>
          </cell>
          <cell r="GS56">
            <v>0</v>
          </cell>
          <cell r="GT56">
            <v>0</v>
          </cell>
          <cell r="GU56">
            <v>0</v>
          </cell>
          <cell r="GV56">
            <v>347.97200000000004</v>
          </cell>
          <cell r="GW56">
            <v>8294609</v>
          </cell>
          <cell r="GX56" t="str">
            <v/>
          </cell>
          <cell r="GY56">
            <v>8294609</v>
          </cell>
        </row>
        <row r="57">
          <cell r="D57" t="str">
            <v>09-10-050</v>
          </cell>
          <cell r="E57" t="str">
            <v>ELABORACION DE FILETES, FAJAS Y RANURAS EN REVOQUES; INCLUYE TODOS LOS ELEMENTOS NECESARIOS PARA SU CORRECTA EJECUCION.</v>
          </cell>
          <cell r="F57" t="str">
            <v>M</v>
          </cell>
          <cell r="G57">
            <v>6591</v>
          </cell>
          <cell r="H57"/>
          <cell r="I57">
            <v>0</v>
          </cell>
          <cell r="J57"/>
          <cell r="K57">
            <v>0</v>
          </cell>
          <cell r="L57"/>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cell r="CJ57">
            <v>0</v>
          </cell>
          <cell r="CK57">
            <v>0</v>
          </cell>
          <cell r="CL57">
            <v>0</v>
          </cell>
          <cell r="CM57">
            <v>0</v>
          </cell>
          <cell r="CN57">
            <v>0</v>
          </cell>
          <cell r="CO57">
            <v>0</v>
          </cell>
          <cell r="CP57">
            <v>0</v>
          </cell>
          <cell r="CQ57">
            <v>0</v>
          </cell>
          <cell r="CR57">
            <v>0</v>
          </cell>
          <cell r="CS57">
            <v>0</v>
          </cell>
          <cell r="CT57">
            <v>0</v>
          </cell>
          <cell r="CU57">
            <v>0</v>
          </cell>
          <cell r="CV57">
            <v>0</v>
          </cell>
          <cell r="CW57">
            <v>0</v>
          </cell>
          <cell r="CX57">
            <v>0</v>
          </cell>
          <cell r="CY57">
            <v>0</v>
          </cell>
          <cell r="CZ57">
            <v>0</v>
          </cell>
          <cell r="DA57">
            <v>0</v>
          </cell>
          <cell r="DB57">
            <v>0</v>
          </cell>
          <cell r="DC57">
            <v>0</v>
          </cell>
          <cell r="DD57">
            <v>0</v>
          </cell>
          <cell r="DE57">
            <v>0</v>
          </cell>
          <cell r="DF57">
            <v>0</v>
          </cell>
          <cell r="DG57">
            <v>0</v>
          </cell>
          <cell r="DH57">
            <v>0</v>
          </cell>
          <cell r="DI57">
            <v>0</v>
          </cell>
          <cell r="DJ57">
            <v>0</v>
          </cell>
          <cell r="DK57">
            <v>0</v>
          </cell>
          <cell r="DL57">
            <v>0</v>
          </cell>
          <cell r="DM57">
            <v>0</v>
          </cell>
          <cell r="DN57">
            <v>0</v>
          </cell>
          <cell r="DO57">
            <v>0</v>
          </cell>
          <cell r="DP57">
            <v>0</v>
          </cell>
          <cell r="DQ57">
            <v>0</v>
          </cell>
          <cell r="DR57">
            <v>0</v>
          </cell>
          <cell r="DS57">
            <v>0</v>
          </cell>
          <cell r="DT57">
            <v>0</v>
          </cell>
          <cell r="DU57">
            <v>0</v>
          </cell>
          <cell r="DV57">
            <v>0</v>
          </cell>
          <cell r="DW57">
            <v>0</v>
          </cell>
          <cell r="DX57">
            <v>0</v>
          </cell>
          <cell r="DY57">
            <v>0</v>
          </cell>
          <cell r="DZ57">
            <v>0</v>
          </cell>
          <cell r="EA57">
            <v>0</v>
          </cell>
          <cell r="EB57">
            <v>0</v>
          </cell>
          <cell r="EC57">
            <v>0</v>
          </cell>
          <cell r="ED57">
            <v>0</v>
          </cell>
          <cell r="EE57">
            <v>0</v>
          </cell>
          <cell r="EF57">
            <v>0</v>
          </cell>
          <cell r="EG57">
            <v>0</v>
          </cell>
          <cell r="EH57">
            <v>0</v>
          </cell>
          <cell r="EI57">
            <v>0</v>
          </cell>
          <cell r="EJ57">
            <v>0</v>
          </cell>
          <cell r="EK57">
            <v>0</v>
          </cell>
          <cell r="EL57">
            <v>0</v>
          </cell>
          <cell r="EM57">
            <v>0</v>
          </cell>
          <cell r="EN57">
            <v>0</v>
          </cell>
          <cell r="EO57">
            <v>0</v>
          </cell>
          <cell r="EP57">
            <v>0</v>
          </cell>
          <cell r="EQ57">
            <v>0</v>
          </cell>
          <cell r="ER57">
            <v>0</v>
          </cell>
          <cell r="ES57">
            <v>0</v>
          </cell>
          <cell r="ET57">
            <v>0</v>
          </cell>
          <cell r="EU57">
            <v>0</v>
          </cell>
          <cell r="EV57">
            <v>0</v>
          </cell>
          <cell r="EW57">
            <v>0</v>
          </cell>
          <cell r="EX57">
            <v>0</v>
          </cell>
          <cell r="EY57">
            <v>0</v>
          </cell>
          <cell r="EZ57">
            <v>0</v>
          </cell>
          <cell r="FA57">
            <v>0</v>
          </cell>
          <cell r="FB57">
            <v>0</v>
          </cell>
          <cell r="FC57">
            <v>0</v>
          </cell>
          <cell r="FD57">
            <v>0</v>
          </cell>
          <cell r="FE57">
            <v>0</v>
          </cell>
          <cell r="FF57">
            <v>0</v>
          </cell>
          <cell r="FG57">
            <v>0</v>
          </cell>
          <cell r="FH57">
            <v>0</v>
          </cell>
          <cell r="FI57">
            <v>0</v>
          </cell>
          <cell r="FJ57">
            <v>0</v>
          </cell>
          <cell r="FK57">
            <v>0</v>
          </cell>
          <cell r="FL57">
            <v>0</v>
          </cell>
          <cell r="FM57">
            <v>0</v>
          </cell>
          <cell r="FN57">
            <v>0</v>
          </cell>
          <cell r="FO57">
            <v>0</v>
          </cell>
          <cell r="FP57">
            <v>0</v>
          </cell>
          <cell r="FQ57">
            <v>0</v>
          </cell>
          <cell r="FR57">
            <v>0</v>
          </cell>
          <cell r="FS57">
            <v>0</v>
          </cell>
          <cell r="FT57">
            <v>0</v>
          </cell>
          <cell r="FU57">
            <v>0</v>
          </cell>
          <cell r="FV57">
            <v>0</v>
          </cell>
          <cell r="FW57">
            <v>0</v>
          </cell>
          <cell r="FX57">
            <v>0</v>
          </cell>
          <cell r="FY57">
            <v>0</v>
          </cell>
          <cell r="FZ57">
            <v>0</v>
          </cell>
          <cell r="GA57">
            <v>0</v>
          </cell>
          <cell r="GB57">
            <v>0</v>
          </cell>
          <cell r="GC57">
            <v>0</v>
          </cell>
          <cell r="GD57">
            <v>0</v>
          </cell>
          <cell r="GE57">
            <v>0</v>
          </cell>
          <cell r="GF57">
            <v>0</v>
          </cell>
          <cell r="GG57">
            <v>0</v>
          </cell>
          <cell r="GH57">
            <v>0</v>
          </cell>
          <cell r="GI57">
            <v>0</v>
          </cell>
          <cell r="GJ57">
            <v>0</v>
          </cell>
          <cell r="GK57">
            <v>0</v>
          </cell>
          <cell r="GL57">
            <v>0</v>
          </cell>
          <cell r="GM57">
            <v>0</v>
          </cell>
          <cell r="GN57">
            <v>0</v>
          </cell>
          <cell r="GO57">
            <v>0</v>
          </cell>
          <cell r="GP57">
            <v>0</v>
          </cell>
          <cell r="GQ57">
            <v>0</v>
          </cell>
          <cell r="GR57">
            <v>0</v>
          </cell>
          <cell r="GS57">
            <v>0</v>
          </cell>
          <cell r="GT57">
            <v>0</v>
          </cell>
          <cell r="GU57">
            <v>0</v>
          </cell>
          <cell r="GV57">
            <v>0</v>
          </cell>
          <cell r="GW57">
            <v>0</v>
          </cell>
          <cell r="GX57" t="str">
            <v/>
          </cell>
          <cell r="GY57">
            <v>0</v>
          </cell>
        </row>
        <row r="58">
          <cell r="D58" t="str">
            <v>09-15</v>
          </cell>
          <cell r="E58" t="str">
            <v>PINTURAS</v>
          </cell>
          <cell r="F58"/>
          <cell r="G58">
            <v>0</v>
          </cell>
          <cell r="H58" t="str">
            <v>x</v>
          </cell>
          <cell r="I58">
            <v>43032</v>
          </cell>
          <cell r="J58"/>
          <cell r="K58">
            <v>0</v>
          </cell>
          <cell r="L58" t="str">
            <v>x</v>
          </cell>
          <cell r="M58">
            <v>43032</v>
          </cell>
          <cell r="N58" t="str">
            <v>x</v>
          </cell>
          <cell r="O58">
            <v>43032</v>
          </cell>
          <cell r="P58">
            <v>0</v>
          </cell>
          <cell r="Q58">
            <v>0</v>
          </cell>
          <cell r="R58" t="str">
            <v>x</v>
          </cell>
          <cell r="S58">
            <v>43032</v>
          </cell>
          <cell r="T58" t="str">
            <v>x</v>
          </cell>
          <cell r="U58">
            <v>43032</v>
          </cell>
          <cell r="V58" t="str">
            <v>x</v>
          </cell>
          <cell r="W58">
            <v>43032</v>
          </cell>
          <cell r="X58">
            <v>0</v>
          </cell>
          <cell r="Y58">
            <v>0</v>
          </cell>
          <cell r="Z58" t="str">
            <v>x</v>
          </cell>
          <cell r="AA58">
            <v>43032</v>
          </cell>
          <cell r="AB58" t="str">
            <v>x</v>
          </cell>
          <cell r="AC58">
            <v>43032</v>
          </cell>
          <cell r="AD58" t="str">
            <v>x</v>
          </cell>
          <cell r="AE58">
            <v>43032</v>
          </cell>
          <cell r="AF58" t="str">
            <v>x</v>
          </cell>
          <cell r="AG58">
            <v>43032</v>
          </cell>
          <cell r="AH58">
            <v>0</v>
          </cell>
          <cell r="AI58">
            <v>0</v>
          </cell>
          <cell r="AJ58" t="str">
            <v>x</v>
          </cell>
          <cell r="AK58">
            <v>43032</v>
          </cell>
          <cell r="AL58">
            <v>0</v>
          </cell>
          <cell r="AM58">
            <v>0</v>
          </cell>
          <cell r="AN58" t="str">
            <v>x</v>
          </cell>
          <cell r="AO58">
            <v>43032</v>
          </cell>
          <cell r="AP58" t="str">
            <v>x</v>
          </cell>
          <cell r="AQ58">
            <v>43032</v>
          </cell>
          <cell r="AR58" t="str">
            <v>x</v>
          </cell>
          <cell r="AS58">
            <v>43032</v>
          </cell>
          <cell r="AT58" t="str">
            <v>x</v>
          </cell>
          <cell r="AU58">
            <v>43032</v>
          </cell>
          <cell r="AV58" t="str">
            <v>x</v>
          </cell>
          <cell r="AW58">
            <v>43032</v>
          </cell>
          <cell r="AX58" t="str">
            <v>x</v>
          </cell>
          <cell r="AY58">
            <v>43032</v>
          </cell>
          <cell r="AZ58" t="str">
            <v>x</v>
          </cell>
          <cell r="BA58">
            <v>43032</v>
          </cell>
          <cell r="BB58">
            <v>0</v>
          </cell>
          <cell r="BC58">
            <v>0</v>
          </cell>
          <cell r="BD58" t="str">
            <v>x</v>
          </cell>
          <cell r="BE58">
            <v>43032</v>
          </cell>
          <cell r="BF58" t="str">
            <v>x</v>
          </cell>
          <cell r="BG58">
            <v>43032</v>
          </cell>
          <cell r="BH58" t="str">
            <v>x</v>
          </cell>
          <cell r="BI58">
            <v>43032</v>
          </cell>
          <cell r="BJ58" t="str">
            <v>x</v>
          </cell>
          <cell r="BK58">
            <v>43032</v>
          </cell>
          <cell r="BL58" t="str">
            <v>x</v>
          </cell>
          <cell r="BM58">
            <v>43032</v>
          </cell>
          <cell r="BN58" t="str">
            <v>x</v>
          </cell>
          <cell r="BO58">
            <v>43032</v>
          </cell>
          <cell r="BP58" t="str">
            <v>x</v>
          </cell>
          <cell r="BQ58">
            <v>43032</v>
          </cell>
          <cell r="BR58" t="str">
            <v>x</v>
          </cell>
          <cell r="BS58">
            <v>43032</v>
          </cell>
          <cell r="BT58" t="str">
            <v>x</v>
          </cell>
          <cell r="BU58">
            <v>43032</v>
          </cell>
          <cell r="BV58" t="str">
            <v>x</v>
          </cell>
          <cell r="BW58">
            <v>43032</v>
          </cell>
          <cell r="BX58" t="str">
            <v>x</v>
          </cell>
          <cell r="BY58">
            <v>43032</v>
          </cell>
          <cell r="BZ58" t="str">
            <v>x</v>
          </cell>
          <cell r="CA58">
            <v>43032</v>
          </cell>
          <cell r="CB58" t="str">
            <v>x</v>
          </cell>
          <cell r="CC58">
            <v>43032</v>
          </cell>
          <cell r="CD58" t="str">
            <v>x</v>
          </cell>
          <cell r="CE58">
            <v>43032</v>
          </cell>
          <cell r="CF58" t="str">
            <v>x</v>
          </cell>
          <cell r="CG58">
            <v>43032</v>
          </cell>
          <cell r="CH58" t="str">
            <v>x</v>
          </cell>
          <cell r="CI58">
            <v>43032</v>
          </cell>
          <cell r="CJ58">
            <v>0</v>
          </cell>
          <cell r="CK58">
            <v>0</v>
          </cell>
          <cell r="CL58" t="str">
            <v>x</v>
          </cell>
          <cell r="CM58">
            <v>43032</v>
          </cell>
          <cell r="CN58" t="str">
            <v>x</v>
          </cell>
          <cell r="CO58">
            <v>43032</v>
          </cell>
          <cell r="CP58" t="str">
            <v>x</v>
          </cell>
          <cell r="CQ58">
            <v>43032</v>
          </cell>
          <cell r="CR58" t="str">
            <v>x</v>
          </cell>
          <cell r="CS58">
            <v>43032</v>
          </cell>
          <cell r="CT58" t="str">
            <v>x</v>
          </cell>
          <cell r="CU58">
            <v>43032</v>
          </cell>
          <cell r="CV58" t="str">
            <v>x</v>
          </cell>
          <cell r="CW58">
            <v>43032</v>
          </cell>
          <cell r="CX58" t="str">
            <v>x</v>
          </cell>
          <cell r="CY58">
            <v>43032</v>
          </cell>
          <cell r="CZ58" t="str">
            <v>x</v>
          </cell>
          <cell r="DA58">
            <v>43032</v>
          </cell>
          <cell r="DB58" t="str">
            <v>x</v>
          </cell>
          <cell r="DC58">
            <v>43032</v>
          </cell>
          <cell r="DD58" t="str">
            <v>x</v>
          </cell>
          <cell r="DE58">
            <v>43032</v>
          </cell>
          <cell r="DF58" t="str">
            <v>x</v>
          </cell>
          <cell r="DG58">
            <v>43032</v>
          </cell>
          <cell r="DH58" t="str">
            <v>x</v>
          </cell>
          <cell r="DI58">
            <v>43032</v>
          </cell>
          <cell r="DJ58">
            <v>0</v>
          </cell>
          <cell r="DK58">
            <v>0</v>
          </cell>
          <cell r="DL58" t="str">
            <v>x</v>
          </cell>
          <cell r="DM58">
            <v>43032</v>
          </cell>
          <cell r="DN58" t="str">
            <v>x</v>
          </cell>
          <cell r="DO58">
            <v>43032</v>
          </cell>
          <cell r="DP58" t="str">
            <v>x</v>
          </cell>
          <cell r="DQ58">
            <v>43032</v>
          </cell>
          <cell r="DR58" t="str">
            <v>x</v>
          </cell>
          <cell r="DS58">
            <v>43032</v>
          </cell>
          <cell r="DT58" t="str">
            <v>x</v>
          </cell>
          <cell r="DU58">
            <v>43032</v>
          </cell>
          <cell r="DV58">
            <v>0</v>
          </cell>
          <cell r="DW58">
            <v>0</v>
          </cell>
          <cell r="DX58" t="str">
            <v>x</v>
          </cell>
          <cell r="DY58">
            <v>43032</v>
          </cell>
          <cell r="DZ58" t="str">
            <v>x</v>
          </cell>
          <cell r="EA58">
            <v>43032</v>
          </cell>
          <cell r="EB58" t="str">
            <v>x</v>
          </cell>
          <cell r="EC58">
            <v>43032</v>
          </cell>
          <cell r="ED58" t="str">
            <v>x</v>
          </cell>
          <cell r="EE58">
            <v>43032</v>
          </cell>
          <cell r="EF58" t="str">
            <v>x</v>
          </cell>
          <cell r="EG58">
            <v>43032</v>
          </cell>
          <cell r="EH58">
            <v>0</v>
          </cell>
          <cell r="EI58">
            <v>0</v>
          </cell>
          <cell r="EJ58" t="str">
            <v>x</v>
          </cell>
          <cell r="EK58">
            <v>43032</v>
          </cell>
          <cell r="EL58">
            <v>0</v>
          </cell>
          <cell r="EM58">
            <v>0</v>
          </cell>
          <cell r="EN58" t="str">
            <v>x</v>
          </cell>
          <cell r="EO58">
            <v>43032</v>
          </cell>
          <cell r="EP58" t="str">
            <v>x</v>
          </cell>
          <cell r="EQ58">
            <v>43032</v>
          </cell>
          <cell r="ER58">
            <v>0</v>
          </cell>
          <cell r="ES58">
            <v>0</v>
          </cell>
          <cell r="ET58" t="str">
            <v>x</v>
          </cell>
          <cell r="EU58">
            <v>43032</v>
          </cell>
          <cell r="EV58" t="str">
            <v>x</v>
          </cell>
          <cell r="EW58">
            <v>43032</v>
          </cell>
          <cell r="EX58" t="str">
            <v>x</v>
          </cell>
          <cell r="EY58">
            <v>43032</v>
          </cell>
          <cell r="EZ58" t="str">
            <v>x</v>
          </cell>
          <cell r="FA58">
            <v>43032</v>
          </cell>
          <cell r="FB58">
            <v>0</v>
          </cell>
          <cell r="FC58">
            <v>0</v>
          </cell>
          <cell r="FD58" t="str">
            <v>x</v>
          </cell>
          <cell r="FE58">
            <v>43032</v>
          </cell>
          <cell r="FF58">
            <v>0</v>
          </cell>
          <cell r="FG58">
            <v>0</v>
          </cell>
          <cell r="FH58" t="str">
            <v>x</v>
          </cell>
          <cell r="FI58">
            <v>43032</v>
          </cell>
          <cell r="FJ58" t="str">
            <v>x</v>
          </cell>
          <cell r="FK58">
            <v>43032</v>
          </cell>
          <cell r="FL58">
            <v>0</v>
          </cell>
          <cell r="FM58">
            <v>0</v>
          </cell>
          <cell r="FN58" t="str">
            <v>x</v>
          </cell>
          <cell r="FO58">
            <v>43032</v>
          </cell>
          <cell r="FP58">
            <v>0</v>
          </cell>
          <cell r="FQ58">
            <v>0</v>
          </cell>
          <cell r="FR58" t="str">
            <v>x</v>
          </cell>
          <cell r="FS58">
            <v>43032</v>
          </cell>
          <cell r="FT58" t="str">
            <v>x</v>
          </cell>
          <cell r="FU58">
            <v>43032</v>
          </cell>
          <cell r="FV58">
            <v>0</v>
          </cell>
          <cell r="FW58">
            <v>0</v>
          </cell>
          <cell r="FX58" t="str">
            <v>x</v>
          </cell>
          <cell r="FY58">
            <v>43032</v>
          </cell>
          <cell r="FZ58" t="str">
            <v>x</v>
          </cell>
          <cell r="GA58">
            <v>43032</v>
          </cell>
          <cell r="GB58" t="str">
            <v>x</v>
          </cell>
          <cell r="GC58">
            <v>43032</v>
          </cell>
          <cell r="GD58" t="str">
            <v>x</v>
          </cell>
          <cell r="GE58">
            <v>43032</v>
          </cell>
          <cell r="GF58">
            <v>0</v>
          </cell>
          <cell r="GG58">
            <v>0</v>
          </cell>
          <cell r="GH58" t="str">
            <v>x</v>
          </cell>
          <cell r="GI58">
            <v>43032</v>
          </cell>
          <cell r="GJ58" t="str">
            <v>x</v>
          </cell>
          <cell r="GK58">
            <v>43032</v>
          </cell>
          <cell r="GL58" t="str">
            <v>x</v>
          </cell>
          <cell r="GM58">
            <v>43032</v>
          </cell>
          <cell r="GN58" t="str">
            <v>x</v>
          </cell>
          <cell r="GO58">
            <v>43032</v>
          </cell>
          <cell r="GP58" t="str">
            <v>x</v>
          </cell>
          <cell r="GQ58">
            <v>43032</v>
          </cell>
          <cell r="GR58" t="str">
            <v>x</v>
          </cell>
          <cell r="GS58">
            <v>43032</v>
          </cell>
          <cell r="GT58" t="str">
            <v>x</v>
          </cell>
          <cell r="GU58">
            <v>43032</v>
          </cell>
          <cell r="GV58">
            <v>0</v>
          </cell>
          <cell r="GW58">
            <v>3356459</v>
          </cell>
          <cell r="GX58" t="str">
            <v/>
          </cell>
          <cell r="GY58">
            <v>3356459</v>
          </cell>
        </row>
        <row r="59">
          <cell r="D59" t="str">
            <v>09-15-020</v>
          </cell>
          <cell r="E59" t="str">
            <v>APLICACION DE PINTURA VINILICA SOBRE BLOQUE, PARA INTERIORES, DOS MANOS. INCLUYE ADECUACION DE LA SUPERFICIE ANTES DE APLICACION, LIMPIEZA DE SUPERFICIE, RESANES DE PERFORACIONES MENORES, APLICACION FINAL Y TODO LO NECESARIO PARA SU CORRECTO ACABADO.</v>
          </cell>
          <cell r="F59" t="str">
            <v>M2</v>
          </cell>
          <cell r="G59">
            <v>9404</v>
          </cell>
          <cell r="H59"/>
          <cell r="I59">
            <v>0</v>
          </cell>
          <cell r="J59"/>
          <cell r="K59">
            <v>0</v>
          </cell>
          <cell r="L59"/>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0</v>
          </cell>
          <cell r="CK59">
            <v>0</v>
          </cell>
          <cell r="CL59">
            <v>0</v>
          </cell>
          <cell r="CM59">
            <v>0</v>
          </cell>
          <cell r="CN59">
            <v>0</v>
          </cell>
          <cell r="CO59">
            <v>0</v>
          </cell>
          <cell r="CP59">
            <v>0</v>
          </cell>
          <cell r="CQ59">
            <v>0</v>
          </cell>
          <cell r="CR59">
            <v>0</v>
          </cell>
          <cell r="CS59">
            <v>0</v>
          </cell>
          <cell r="CT59">
            <v>0</v>
          </cell>
          <cell r="CU59">
            <v>0</v>
          </cell>
          <cell r="CV59">
            <v>0</v>
          </cell>
          <cell r="CW59">
            <v>0</v>
          </cell>
          <cell r="CX59">
            <v>0</v>
          </cell>
          <cell r="CY59">
            <v>0</v>
          </cell>
          <cell r="CZ59">
            <v>0</v>
          </cell>
          <cell r="DA59">
            <v>0</v>
          </cell>
          <cell r="DB59">
            <v>0</v>
          </cell>
          <cell r="DC59">
            <v>0</v>
          </cell>
          <cell r="DD59">
            <v>0</v>
          </cell>
          <cell r="DE59">
            <v>0</v>
          </cell>
          <cell r="DF59">
            <v>0</v>
          </cell>
          <cell r="DG59">
            <v>0</v>
          </cell>
          <cell r="DH59">
            <v>0</v>
          </cell>
          <cell r="DI59">
            <v>0</v>
          </cell>
          <cell r="DJ59">
            <v>0</v>
          </cell>
          <cell r="DK59">
            <v>0</v>
          </cell>
          <cell r="DL59">
            <v>0</v>
          </cell>
          <cell r="DM59">
            <v>0</v>
          </cell>
          <cell r="DN59">
            <v>0</v>
          </cell>
          <cell r="DO59">
            <v>0</v>
          </cell>
          <cell r="DP59">
            <v>0</v>
          </cell>
          <cell r="DQ59">
            <v>0</v>
          </cell>
          <cell r="DR59">
            <v>0</v>
          </cell>
          <cell r="DS59">
            <v>0</v>
          </cell>
          <cell r="DT59">
            <v>0</v>
          </cell>
          <cell r="DU59">
            <v>0</v>
          </cell>
          <cell r="DV59">
            <v>0</v>
          </cell>
          <cell r="DW59">
            <v>0</v>
          </cell>
          <cell r="DX59">
            <v>0</v>
          </cell>
          <cell r="DY59">
            <v>0</v>
          </cell>
          <cell r="DZ59">
            <v>0</v>
          </cell>
          <cell r="EA59">
            <v>0</v>
          </cell>
          <cell r="EB59">
            <v>0</v>
          </cell>
          <cell r="EC59">
            <v>0</v>
          </cell>
          <cell r="ED59">
            <v>0</v>
          </cell>
          <cell r="EE59">
            <v>0</v>
          </cell>
          <cell r="EF59">
            <v>0</v>
          </cell>
          <cell r="EG59">
            <v>0</v>
          </cell>
          <cell r="EH59">
            <v>0</v>
          </cell>
          <cell r="EI59">
            <v>0</v>
          </cell>
          <cell r="EJ59">
            <v>0</v>
          </cell>
          <cell r="EK59">
            <v>0</v>
          </cell>
          <cell r="EL59">
            <v>0</v>
          </cell>
          <cell r="EM59">
            <v>0</v>
          </cell>
          <cell r="EN59">
            <v>0</v>
          </cell>
          <cell r="EO59">
            <v>0</v>
          </cell>
          <cell r="EP59">
            <v>0</v>
          </cell>
          <cell r="EQ59">
            <v>0</v>
          </cell>
          <cell r="ER59">
            <v>0</v>
          </cell>
          <cell r="ES59">
            <v>0</v>
          </cell>
          <cell r="ET59">
            <v>0</v>
          </cell>
          <cell r="EU59">
            <v>0</v>
          </cell>
          <cell r="EV59">
            <v>0</v>
          </cell>
          <cell r="EW59">
            <v>0</v>
          </cell>
          <cell r="EX59">
            <v>0</v>
          </cell>
          <cell r="EY59">
            <v>0</v>
          </cell>
          <cell r="EZ59">
            <v>0</v>
          </cell>
          <cell r="FA59">
            <v>0</v>
          </cell>
          <cell r="FB59">
            <v>0</v>
          </cell>
          <cell r="FC59">
            <v>0</v>
          </cell>
          <cell r="FD59">
            <v>0</v>
          </cell>
          <cell r="FE59">
            <v>0</v>
          </cell>
          <cell r="FF59">
            <v>0</v>
          </cell>
          <cell r="FG59">
            <v>0</v>
          </cell>
          <cell r="FH59">
            <v>0</v>
          </cell>
          <cell r="FI59">
            <v>0</v>
          </cell>
          <cell r="FJ59">
            <v>0</v>
          </cell>
          <cell r="FK59">
            <v>0</v>
          </cell>
          <cell r="FL59">
            <v>0</v>
          </cell>
          <cell r="FM59">
            <v>0</v>
          </cell>
          <cell r="FN59">
            <v>0</v>
          </cell>
          <cell r="FO59">
            <v>0</v>
          </cell>
          <cell r="FP59">
            <v>0</v>
          </cell>
          <cell r="FQ59">
            <v>0</v>
          </cell>
          <cell r="FR59">
            <v>0</v>
          </cell>
          <cell r="FS59">
            <v>0</v>
          </cell>
          <cell r="FT59">
            <v>0</v>
          </cell>
          <cell r="FU59">
            <v>0</v>
          </cell>
          <cell r="FV59">
            <v>0</v>
          </cell>
          <cell r="FW59">
            <v>0</v>
          </cell>
          <cell r="FX59">
            <v>0</v>
          </cell>
          <cell r="FY59">
            <v>0</v>
          </cell>
          <cell r="FZ59">
            <v>0</v>
          </cell>
          <cell r="GA59">
            <v>0</v>
          </cell>
          <cell r="GB59">
            <v>0</v>
          </cell>
          <cell r="GC59">
            <v>0</v>
          </cell>
          <cell r="GD59">
            <v>0</v>
          </cell>
          <cell r="GE59">
            <v>0</v>
          </cell>
          <cell r="GF59">
            <v>0</v>
          </cell>
          <cell r="GG59">
            <v>0</v>
          </cell>
          <cell r="GH59">
            <v>0</v>
          </cell>
          <cell r="GI59">
            <v>0</v>
          </cell>
          <cell r="GJ59">
            <v>0</v>
          </cell>
          <cell r="GK59">
            <v>0</v>
          </cell>
          <cell r="GL59">
            <v>0</v>
          </cell>
          <cell r="GM59">
            <v>0</v>
          </cell>
          <cell r="GN59">
            <v>0</v>
          </cell>
          <cell r="GO59">
            <v>0</v>
          </cell>
          <cell r="GP59">
            <v>0</v>
          </cell>
          <cell r="GQ59">
            <v>0</v>
          </cell>
          <cell r="GR59">
            <v>0</v>
          </cell>
          <cell r="GS59">
            <v>0</v>
          </cell>
          <cell r="GT59">
            <v>0</v>
          </cell>
          <cell r="GU59">
            <v>0</v>
          </cell>
          <cell r="GV59">
            <v>0</v>
          </cell>
          <cell r="GW59">
            <v>0</v>
          </cell>
          <cell r="GX59" t="str">
            <v/>
          </cell>
          <cell r="GY59">
            <v>0</v>
          </cell>
        </row>
        <row r="60">
          <cell r="D60" t="str">
            <v>09-15-040</v>
          </cell>
          <cell r="E60" t="str">
            <v>APLICACION DE PINTURA TIPO ESMALTE SOBRE PUERTA METALICA (EL COLOR SERA EL APROBADO POR LA INTERVENTORIA). INCLUYE ANTICORROSIVO, PINTURA DEL MARCO Y DEL ALA,  LIMPIEZA, ESTOPA Y TODO LO NECESARIO PARA SU CORRECTO ACABADO.</v>
          </cell>
          <cell r="F60" t="str">
            <v>M2</v>
          </cell>
          <cell r="G60">
            <v>12807</v>
          </cell>
          <cell r="H60">
            <v>3.36</v>
          </cell>
          <cell r="I60">
            <v>43032</v>
          </cell>
          <cell r="J60"/>
          <cell r="K60">
            <v>0</v>
          </cell>
          <cell r="L60">
            <v>3.36</v>
          </cell>
          <cell r="M60">
            <v>43032</v>
          </cell>
          <cell r="N60">
            <v>3.36</v>
          </cell>
          <cell r="O60">
            <v>43032</v>
          </cell>
          <cell r="P60">
            <v>0</v>
          </cell>
          <cell r="Q60">
            <v>0</v>
          </cell>
          <cell r="R60">
            <v>3.36</v>
          </cell>
          <cell r="S60">
            <v>43032</v>
          </cell>
          <cell r="T60">
            <v>3.36</v>
          </cell>
          <cell r="U60">
            <v>43032</v>
          </cell>
          <cell r="V60">
            <v>3.36</v>
          </cell>
          <cell r="W60">
            <v>43032</v>
          </cell>
          <cell r="X60">
            <v>0</v>
          </cell>
          <cell r="Y60">
            <v>0</v>
          </cell>
          <cell r="Z60">
            <v>3.36</v>
          </cell>
          <cell r="AA60">
            <v>43032</v>
          </cell>
          <cell r="AB60">
            <v>3.36</v>
          </cell>
          <cell r="AC60">
            <v>43032</v>
          </cell>
          <cell r="AD60">
            <v>3.36</v>
          </cell>
          <cell r="AE60">
            <v>43032</v>
          </cell>
          <cell r="AF60">
            <v>3.36</v>
          </cell>
          <cell r="AG60">
            <v>43032</v>
          </cell>
          <cell r="AH60">
            <v>0</v>
          </cell>
          <cell r="AI60">
            <v>0</v>
          </cell>
          <cell r="AJ60">
            <v>3.36</v>
          </cell>
          <cell r="AK60">
            <v>43032</v>
          </cell>
          <cell r="AL60">
            <v>0</v>
          </cell>
          <cell r="AM60">
            <v>0</v>
          </cell>
          <cell r="AN60">
            <v>3.36</v>
          </cell>
          <cell r="AO60">
            <v>43032</v>
          </cell>
          <cell r="AP60">
            <v>3.36</v>
          </cell>
          <cell r="AQ60">
            <v>43032</v>
          </cell>
          <cell r="AR60">
            <v>3.36</v>
          </cell>
          <cell r="AS60">
            <v>43032</v>
          </cell>
          <cell r="AT60">
            <v>3.36</v>
          </cell>
          <cell r="AU60">
            <v>43032</v>
          </cell>
          <cell r="AV60">
            <v>3.36</v>
          </cell>
          <cell r="AW60">
            <v>43032</v>
          </cell>
          <cell r="AX60">
            <v>3.36</v>
          </cell>
          <cell r="AY60">
            <v>43032</v>
          </cell>
          <cell r="AZ60">
            <v>3.36</v>
          </cell>
          <cell r="BA60">
            <v>43032</v>
          </cell>
          <cell r="BB60">
            <v>0</v>
          </cell>
          <cell r="BC60">
            <v>0</v>
          </cell>
          <cell r="BD60">
            <v>3.36</v>
          </cell>
          <cell r="BE60">
            <v>43032</v>
          </cell>
          <cell r="BF60">
            <v>3.36</v>
          </cell>
          <cell r="BG60">
            <v>43032</v>
          </cell>
          <cell r="BH60">
            <v>3.36</v>
          </cell>
          <cell r="BI60">
            <v>43032</v>
          </cell>
          <cell r="BJ60">
            <v>3.36</v>
          </cell>
          <cell r="BK60">
            <v>43032</v>
          </cell>
          <cell r="BL60">
            <v>3.36</v>
          </cell>
          <cell r="BM60">
            <v>43032</v>
          </cell>
          <cell r="BN60">
            <v>3.36</v>
          </cell>
          <cell r="BO60">
            <v>43032</v>
          </cell>
          <cell r="BP60">
            <v>3.36</v>
          </cell>
          <cell r="BQ60">
            <v>43032</v>
          </cell>
          <cell r="BR60">
            <v>3.36</v>
          </cell>
          <cell r="BS60">
            <v>43032</v>
          </cell>
          <cell r="BT60">
            <v>3.36</v>
          </cell>
          <cell r="BU60">
            <v>43032</v>
          </cell>
          <cell r="BV60">
            <v>3.36</v>
          </cell>
          <cell r="BW60">
            <v>43032</v>
          </cell>
          <cell r="BX60">
            <v>3.36</v>
          </cell>
          <cell r="BY60">
            <v>43032</v>
          </cell>
          <cell r="BZ60">
            <v>3.36</v>
          </cell>
          <cell r="CA60">
            <v>43032</v>
          </cell>
          <cell r="CB60">
            <v>3.36</v>
          </cell>
          <cell r="CC60">
            <v>43032</v>
          </cell>
          <cell r="CD60">
            <v>3.36</v>
          </cell>
          <cell r="CE60">
            <v>43032</v>
          </cell>
          <cell r="CF60">
            <v>3.36</v>
          </cell>
          <cell r="CG60">
            <v>43032</v>
          </cell>
          <cell r="CH60">
            <v>3.36</v>
          </cell>
          <cell r="CI60">
            <v>43032</v>
          </cell>
          <cell r="CJ60">
            <v>0</v>
          </cell>
          <cell r="CK60">
            <v>0</v>
          </cell>
          <cell r="CL60">
            <v>3.36</v>
          </cell>
          <cell r="CM60">
            <v>43032</v>
          </cell>
          <cell r="CN60">
            <v>3.36</v>
          </cell>
          <cell r="CO60">
            <v>43032</v>
          </cell>
          <cell r="CP60">
            <v>3.36</v>
          </cell>
          <cell r="CQ60">
            <v>43032</v>
          </cell>
          <cell r="CR60">
            <v>3.36</v>
          </cell>
          <cell r="CS60">
            <v>43032</v>
          </cell>
          <cell r="CT60">
            <v>3.36</v>
          </cell>
          <cell r="CU60">
            <v>43032</v>
          </cell>
          <cell r="CV60">
            <v>3.36</v>
          </cell>
          <cell r="CW60">
            <v>43032</v>
          </cell>
          <cell r="CX60">
            <v>3.36</v>
          </cell>
          <cell r="CY60">
            <v>43032</v>
          </cell>
          <cell r="CZ60">
            <v>3.36</v>
          </cell>
          <cell r="DA60">
            <v>43032</v>
          </cell>
          <cell r="DB60">
            <v>3.36</v>
          </cell>
          <cell r="DC60">
            <v>43032</v>
          </cell>
          <cell r="DD60">
            <v>3.36</v>
          </cell>
          <cell r="DE60">
            <v>43032</v>
          </cell>
          <cell r="DF60">
            <v>3.36</v>
          </cell>
          <cell r="DG60">
            <v>43032</v>
          </cell>
          <cell r="DH60">
            <v>3.36</v>
          </cell>
          <cell r="DI60">
            <v>43032</v>
          </cell>
          <cell r="DJ60">
            <v>0</v>
          </cell>
          <cell r="DK60">
            <v>0</v>
          </cell>
          <cell r="DL60">
            <v>3.36</v>
          </cell>
          <cell r="DM60">
            <v>43032</v>
          </cell>
          <cell r="DN60">
            <v>3.36</v>
          </cell>
          <cell r="DO60">
            <v>43032</v>
          </cell>
          <cell r="DP60">
            <v>3.36</v>
          </cell>
          <cell r="DQ60">
            <v>43032</v>
          </cell>
          <cell r="DR60">
            <v>3.36</v>
          </cell>
          <cell r="DS60">
            <v>43032</v>
          </cell>
          <cell r="DT60">
            <v>3.36</v>
          </cell>
          <cell r="DU60">
            <v>43032</v>
          </cell>
          <cell r="DV60">
            <v>0</v>
          </cell>
          <cell r="DW60">
            <v>0</v>
          </cell>
          <cell r="DX60">
            <v>3.36</v>
          </cell>
          <cell r="DY60">
            <v>43032</v>
          </cell>
          <cell r="DZ60">
            <v>3.36</v>
          </cell>
          <cell r="EA60">
            <v>43032</v>
          </cell>
          <cell r="EB60">
            <v>3.36</v>
          </cell>
          <cell r="EC60">
            <v>43032</v>
          </cell>
          <cell r="ED60">
            <v>3.36</v>
          </cell>
          <cell r="EE60">
            <v>43032</v>
          </cell>
          <cell r="EF60">
            <v>3.36</v>
          </cell>
          <cell r="EG60">
            <v>43032</v>
          </cell>
          <cell r="EH60">
            <v>0</v>
          </cell>
          <cell r="EI60">
            <v>0</v>
          </cell>
          <cell r="EJ60">
            <v>3.36</v>
          </cell>
          <cell r="EK60">
            <v>43032</v>
          </cell>
          <cell r="EL60">
            <v>0</v>
          </cell>
          <cell r="EM60">
            <v>0</v>
          </cell>
          <cell r="EN60">
            <v>3.36</v>
          </cell>
          <cell r="EO60">
            <v>43032</v>
          </cell>
          <cell r="EP60">
            <v>3.36</v>
          </cell>
          <cell r="EQ60">
            <v>43032</v>
          </cell>
          <cell r="ER60">
            <v>0</v>
          </cell>
          <cell r="ES60">
            <v>0</v>
          </cell>
          <cell r="ET60">
            <v>3.36</v>
          </cell>
          <cell r="EU60">
            <v>43032</v>
          </cell>
          <cell r="EV60">
            <v>3.36</v>
          </cell>
          <cell r="EW60">
            <v>43032</v>
          </cell>
          <cell r="EX60">
            <v>3.36</v>
          </cell>
          <cell r="EY60">
            <v>43032</v>
          </cell>
          <cell r="EZ60">
            <v>3.36</v>
          </cell>
          <cell r="FA60">
            <v>43032</v>
          </cell>
          <cell r="FB60">
            <v>0</v>
          </cell>
          <cell r="FC60">
            <v>0</v>
          </cell>
          <cell r="FD60">
            <v>3.36</v>
          </cell>
          <cell r="FE60">
            <v>43032</v>
          </cell>
          <cell r="FF60">
            <v>0</v>
          </cell>
          <cell r="FG60">
            <v>0</v>
          </cell>
          <cell r="FH60">
            <v>3.36</v>
          </cell>
          <cell r="FI60">
            <v>43032</v>
          </cell>
          <cell r="FJ60">
            <v>3.36</v>
          </cell>
          <cell r="FK60">
            <v>43032</v>
          </cell>
          <cell r="FL60">
            <v>0</v>
          </cell>
          <cell r="FM60">
            <v>0</v>
          </cell>
          <cell r="FN60">
            <v>3.36</v>
          </cell>
          <cell r="FO60">
            <v>43032</v>
          </cell>
          <cell r="FP60">
            <v>0</v>
          </cell>
          <cell r="FQ60">
            <v>0</v>
          </cell>
          <cell r="FR60">
            <v>3.36</v>
          </cell>
          <cell r="FS60">
            <v>43032</v>
          </cell>
          <cell r="FT60">
            <v>3.36</v>
          </cell>
          <cell r="FU60">
            <v>43032</v>
          </cell>
          <cell r="FV60">
            <v>0</v>
          </cell>
          <cell r="FW60">
            <v>0</v>
          </cell>
          <cell r="FX60">
            <v>3.36</v>
          </cell>
          <cell r="FY60">
            <v>43032</v>
          </cell>
          <cell r="FZ60">
            <v>3.36</v>
          </cell>
          <cell r="GA60">
            <v>43032</v>
          </cell>
          <cell r="GB60">
            <v>3.36</v>
          </cell>
          <cell r="GC60">
            <v>43032</v>
          </cell>
          <cell r="GD60">
            <v>3.36</v>
          </cell>
          <cell r="GE60">
            <v>43032</v>
          </cell>
          <cell r="GF60">
            <v>0</v>
          </cell>
          <cell r="GG60">
            <v>0</v>
          </cell>
          <cell r="GH60">
            <v>3.36</v>
          </cell>
          <cell r="GI60">
            <v>43032</v>
          </cell>
          <cell r="GJ60">
            <v>3.36</v>
          </cell>
          <cell r="GK60">
            <v>43032</v>
          </cell>
          <cell r="GL60">
            <v>3.36</v>
          </cell>
          <cell r="GM60">
            <v>43032</v>
          </cell>
          <cell r="GN60">
            <v>3.36</v>
          </cell>
          <cell r="GO60">
            <v>43032</v>
          </cell>
          <cell r="GP60">
            <v>3.36</v>
          </cell>
          <cell r="GQ60">
            <v>43032</v>
          </cell>
          <cell r="GR60">
            <v>3.36</v>
          </cell>
          <cell r="GS60">
            <v>43032</v>
          </cell>
          <cell r="GT60">
            <v>3.36</v>
          </cell>
          <cell r="GU60">
            <v>43032</v>
          </cell>
          <cell r="GV60">
            <v>262.08</v>
          </cell>
          <cell r="GW60">
            <v>3356459</v>
          </cell>
          <cell r="GX60" t="str">
            <v/>
          </cell>
          <cell r="GY60">
            <v>3356459</v>
          </cell>
        </row>
        <row r="61">
          <cell r="D61" t="str">
            <v>09-20</v>
          </cell>
          <cell r="E61" t="str">
            <v>ENCHAPES</v>
          </cell>
          <cell r="F61"/>
          <cell r="G61">
            <v>0</v>
          </cell>
          <cell r="H61" t="str">
            <v>x</v>
          </cell>
          <cell r="I61">
            <v>304496</v>
          </cell>
          <cell r="J61"/>
          <cell r="K61">
            <v>0</v>
          </cell>
          <cell r="L61" t="str">
            <v/>
          </cell>
          <cell r="M61">
            <v>0</v>
          </cell>
          <cell r="N61" t="str">
            <v>x</v>
          </cell>
          <cell r="O61">
            <v>304496</v>
          </cell>
          <cell r="P61">
            <v>0</v>
          </cell>
          <cell r="Q61">
            <v>0</v>
          </cell>
          <cell r="R61" t="str">
            <v/>
          </cell>
          <cell r="S61">
            <v>0</v>
          </cell>
          <cell r="T61" t="str">
            <v/>
          </cell>
          <cell r="U61">
            <v>0</v>
          </cell>
          <cell r="V61" t="str">
            <v>x</v>
          </cell>
          <cell r="W61">
            <v>304496</v>
          </cell>
          <cell r="X61">
            <v>0</v>
          </cell>
          <cell r="Y61">
            <v>0</v>
          </cell>
          <cell r="Z61" t="str">
            <v/>
          </cell>
          <cell r="AA61">
            <v>0</v>
          </cell>
          <cell r="AB61" t="str">
            <v/>
          </cell>
          <cell r="AC61">
            <v>0</v>
          </cell>
          <cell r="AD61" t="str">
            <v/>
          </cell>
          <cell r="AE61">
            <v>0</v>
          </cell>
          <cell r="AF61" t="str">
            <v>x</v>
          </cell>
          <cell r="AG61">
            <v>304496</v>
          </cell>
          <cell r="AH61">
            <v>0</v>
          </cell>
          <cell r="AI61">
            <v>0</v>
          </cell>
          <cell r="AJ61" t="str">
            <v>x</v>
          </cell>
          <cell r="AK61">
            <v>304496</v>
          </cell>
          <cell r="AL61">
            <v>0</v>
          </cell>
          <cell r="AM61">
            <v>0</v>
          </cell>
          <cell r="AN61" t="str">
            <v/>
          </cell>
          <cell r="AO61">
            <v>0</v>
          </cell>
          <cell r="AP61" t="str">
            <v/>
          </cell>
          <cell r="AQ61">
            <v>0</v>
          </cell>
          <cell r="AR61" t="str">
            <v/>
          </cell>
          <cell r="AS61">
            <v>0</v>
          </cell>
          <cell r="AT61" t="str">
            <v/>
          </cell>
          <cell r="AU61">
            <v>0</v>
          </cell>
          <cell r="AV61" t="str">
            <v>x</v>
          </cell>
          <cell r="AW61">
            <v>304496</v>
          </cell>
          <cell r="AX61" t="str">
            <v>x</v>
          </cell>
          <cell r="AY61">
            <v>304496</v>
          </cell>
          <cell r="AZ61" t="str">
            <v>x</v>
          </cell>
          <cell r="BA61">
            <v>304496</v>
          </cell>
          <cell r="BB61">
            <v>0</v>
          </cell>
          <cell r="BC61">
            <v>0</v>
          </cell>
          <cell r="BD61" t="str">
            <v/>
          </cell>
          <cell r="BE61">
            <v>0</v>
          </cell>
          <cell r="BF61" t="str">
            <v/>
          </cell>
          <cell r="BG61">
            <v>0</v>
          </cell>
          <cell r="BH61" t="str">
            <v>x</v>
          </cell>
          <cell r="BI61">
            <v>304496</v>
          </cell>
          <cell r="BJ61" t="str">
            <v/>
          </cell>
          <cell r="BK61">
            <v>0</v>
          </cell>
          <cell r="BL61" t="str">
            <v>x</v>
          </cell>
          <cell r="BM61">
            <v>304496</v>
          </cell>
          <cell r="BN61" t="str">
            <v/>
          </cell>
          <cell r="BO61">
            <v>0</v>
          </cell>
          <cell r="BP61" t="str">
            <v/>
          </cell>
          <cell r="BQ61">
            <v>0</v>
          </cell>
          <cell r="BR61" t="str">
            <v/>
          </cell>
          <cell r="BS61">
            <v>0</v>
          </cell>
          <cell r="BT61" t="str">
            <v/>
          </cell>
          <cell r="BU61">
            <v>0</v>
          </cell>
          <cell r="BV61" t="str">
            <v/>
          </cell>
          <cell r="BW61">
            <v>0</v>
          </cell>
          <cell r="BX61" t="str">
            <v/>
          </cell>
          <cell r="BY61">
            <v>0</v>
          </cell>
          <cell r="BZ61" t="str">
            <v>x</v>
          </cell>
          <cell r="CA61">
            <v>304496</v>
          </cell>
          <cell r="CB61" t="str">
            <v/>
          </cell>
          <cell r="CC61">
            <v>0</v>
          </cell>
          <cell r="CD61" t="str">
            <v/>
          </cell>
          <cell r="CE61">
            <v>0</v>
          </cell>
          <cell r="CF61" t="str">
            <v>x</v>
          </cell>
          <cell r="CG61">
            <v>304496</v>
          </cell>
          <cell r="CH61" t="str">
            <v>x</v>
          </cell>
          <cell r="CI61">
            <v>304496</v>
          </cell>
          <cell r="CJ61">
            <v>0</v>
          </cell>
          <cell r="CK61">
            <v>0</v>
          </cell>
          <cell r="CL61" t="str">
            <v/>
          </cell>
          <cell r="CM61">
            <v>0</v>
          </cell>
          <cell r="CN61" t="str">
            <v/>
          </cell>
          <cell r="CO61">
            <v>0</v>
          </cell>
          <cell r="CP61" t="str">
            <v/>
          </cell>
          <cell r="CQ61">
            <v>0</v>
          </cell>
          <cell r="CR61" t="str">
            <v/>
          </cell>
          <cell r="CS61">
            <v>0</v>
          </cell>
          <cell r="CT61" t="str">
            <v/>
          </cell>
          <cell r="CU61">
            <v>0</v>
          </cell>
          <cell r="CV61" t="str">
            <v/>
          </cell>
          <cell r="CW61">
            <v>0</v>
          </cell>
          <cell r="CX61" t="str">
            <v/>
          </cell>
          <cell r="CY61">
            <v>0</v>
          </cell>
          <cell r="CZ61" t="str">
            <v/>
          </cell>
          <cell r="DA61">
            <v>0</v>
          </cell>
          <cell r="DB61" t="str">
            <v/>
          </cell>
          <cell r="DC61">
            <v>0</v>
          </cell>
          <cell r="DD61" t="str">
            <v/>
          </cell>
          <cell r="DE61">
            <v>0</v>
          </cell>
          <cell r="DF61" t="str">
            <v/>
          </cell>
          <cell r="DG61">
            <v>0</v>
          </cell>
          <cell r="DH61" t="str">
            <v>x</v>
          </cell>
          <cell r="DI61">
            <v>304496</v>
          </cell>
          <cell r="DJ61">
            <v>0</v>
          </cell>
          <cell r="DK61">
            <v>0</v>
          </cell>
          <cell r="DL61" t="str">
            <v/>
          </cell>
          <cell r="DM61">
            <v>0</v>
          </cell>
          <cell r="DN61" t="str">
            <v/>
          </cell>
          <cell r="DO61">
            <v>0</v>
          </cell>
          <cell r="DP61" t="str">
            <v/>
          </cell>
          <cell r="DQ61">
            <v>0</v>
          </cell>
          <cell r="DR61" t="str">
            <v/>
          </cell>
          <cell r="DS61">
            <v>0</v>
          </cell>
          <cell r="DT61" t="str">
            <v>x</v>
          </cell>
          <cell r="DU61">
            <v>304496</v>
          </cell>
          <cell r="DV61">
            <v>0</v>
          </cell>
          <cell r="DW61">
            <v>0</v>
          </cell>
          <cell r="DX61" t="str">
            <v/>
          </cell>
          <cell r="DY61">
            <v>0</v>
          </cell>
          <cell r="DZ61" t="str">
            <v/>
          </cell>
          <cell r="EA61">
            <v>0</v>
          </cell>
          <cell r="EB61" t="str">
            <v/>
          </cell>
          <cell r="EC61">
            <v>0</v>
          </cell>
          <cell r="ED61" t="str">
            <v/>
          </cell>
          <cell r="EE61">
            <v>0</v>
          </cell>
          <cell r="EF61" t="str">
            <v>x</v>
          </cell>
          <cell r="EG61">
            <v>304496</v>
          </cell>
          <cell r="EH61">
            <v>0</v>
          </cell>
          <cell r="EI61">
            <v>0</v>
          </cell>
          <cell r="EJ61" t="str">
            <v>x</v>
          </cell>
          <cell r="EK61">
            <v>304496</v>
          </cell>
          <cell r="EL61">
            <v>0</v>
          </cell>
          <cell r="EM61">
            <v>0</v>
          </cell>
          <cell r="EN61" t="str">
            <v/>
          </cell>
          <cell r="EO61">
            <v>0</v>
          </cell>
          <cell r="EP61" t="str">
            <v>x</v>
          </cell>
          <cell r="EQ61">
            <v>304496</v>
          </cell>
          <cell r="ER61">
            <v>0</v>
          </cell>
          <cell r="ES61">
            <v>0</v>
          </cell>
          <cell r="ET61" t="str">
            <v/>
          </cell>
          <cell r="EU61">
            <v>0</v>
          </cell>
          <cell r="EV61" t="str">
            <v/>
          </cell>
          <cell r="EW61">
            <v>0</v>
          </cell>
          <cell r="EX61" t="str">
            <v/>
          </cell>
          <cell r="EY61">
            <v>0</v>
          </cell>
          <cell r="EZ61" t="str">
            <v>x</v>
          </cell>
          <cell r="FA61">
            <v>304496</v>
          </cell>
          <cell r="FB61">
            <v>0</v>
          </cell>
          <cell r="FC61">
            <v>0</v>
          </cell>
          <cell r="FD61" t="str">
            <v>x</v>
          </cell>
          <cell r="FE61">
            <v>304496</v>
          </cell>
          <cell r="FF61">
            <v>0</v>
          </cell>
          <cell r="FG61">
            <v>0</v>
          </cell>
          <cell r="FH61" t="str">
            <v/>
          </cell>
          <cell r="FI61">
            <v>0</v>
          </cell>
          <cell r="FJ61" t="str">
            <v>x</v>
          </cell>
          <cell r="FK61">
            <v>304496</v>
          </cell>
          <cell r="FL61">
            <v>0</v>
          </cell>
          <cell r="FM61">
            <v>0</v>
          </cell>
          <cell r="FN61" t="str">
            <v>x</v>
          </cell>
          <cell r="FO61">
            <v>304496</v>
          </cell>
          <cell r="FP61">
            <v>0</v>
          </cell>
          <cell r="FQ61">
            <v>0</v>
          </cell>
          <cell r="FR61" t="str">
            <v/>
          </cell>
          <cell r="FS61">
            <v>0</v>
          </cell>
          <cell r="FT61" t="str">
            <v>x</v>
          </cell>
          <cell r="FU61">
            <v>304496</v>
          </cell>
          <cell r="FV61">
            <v>0</v>
          </cell>
          <cell r="FW61">
            <v>0</v>
          </cell>
          <cell r="FX61" t="str">
            <v/>
          </cell>
          <cell r="FY61">
            <v>0</v>
          </cell>
          <cell r="FZ61" t="str">
            <v/>
          </cell>
          <cell r="GA61">
            <v>0</v>
          </cell>
          <cell r="GB61" t="str">
            <v/>
          </cell>
          <cell r="GC61">
            <v>0</v>
          </cell>
          <cell r="GD61" t="str">
            <v>x</v>
          </cell>
          <cell r="GE61">
            <v>304496</v>
          </cell>
          <cell r="GF61">
            <v>0</v>
          </cell>
          <cell r="GG61">
            <v>0</v>
          </cell>
          <cell r="GH61" t="str">
            <v/>
          </cell>
          <cell r="GI61">
            <v>0</v>
          </cell>
          <cell r="GJ61" t="str">
            <v>x</v>
          </cell>
          <cell r="GK61">
            <v>304496</v>
          </cell>
          <cell r="GL61" t="str">
            <v>x</v>
          </cell>
          <cell r="GM61">
            <v>304496</v>
          </cell>
          <cell r="GN61" t="str">
            <v>x</v>
          </cell>
          <cell r="GO61">
            <v>304496</v>
          </cell>
          <cell r="GP61" t="str">
            <v>x</v>
          </cell>
          <cell r="GQ61">
            <v>304496</v>
          </cell>
          <cell r="GR61" t="str">
            <v/>
          </cell>
          <cell r="GS61">
            <v>0</v>
          </cell>
          <cell r="GT61" t="str">
            <v/>
          </cell>
          <cell r="GU61">
            <v>0</v>
          </cell>
          <cell r="GV61">
            <v>0</v>
          </cell>
          <cell r="GW61">
            <v>8221246</v>
          </cell>
          <cell r="GX61" t="str">
            <v/>
          </cell>
          <cell r="GY61">
            <v>8221246</v>
          </cell>
        </row>
        <row r="62">
          <cell r="D62" t="str">
            <v>09-20-010</v>
          </cell>
          <cell r="E62" t="str">
            <v>ENCHAPE EN CERAMICA TIPO EGEO DE CORONA O EQUIVALENTE, PARA DUCHA (EN PISO Y PARED). INCLUYE MORTERO DE E=2 CM, RELACION 1:4 MAS IMPERBEALIZANTE INTEGRAL TIPO SIKA 1 O EQUIVALENTE, LECHADA, PEGA Y TODO LO NECESARIO PARA SU CORRECTA INSTALACION.</v>
          </cell>
          <cell r="F62" t="str">
            <v>M2</v>
          </cell>
          <cell r="G62">
            <v>39300</v>
          </cell>
          <cell r="H62">
            <v>7.7479999999999993</v>
          </cell>
          <cell r="I62">
            <v>304496</v>
          </cell>
          <cell r="J62"/>
          <cell r="K62">
            <v>0</v>
          </cell>
          <cell r="L62"/>
          <cell r="M62">
            <v>0</v>
          </cell>
          <cell r="N62">
            <v>7.7479999999999993</v>
          </cell>
          <cell r="O62">
            <v>304496</v>
          </cell>
          <cell r="P62">
            <v>0</v>
          </cell>
          <cell r="Q62">
            <v>0</v>
          </cell>
          <cell r="R62">
            <v>0</v>
          </cell>
          <cell r="S62">
            <v>0</v>
          </cell>
          <cell r="T62">
            <v>0</v>
          </cell>
          <cell r="U62">
            <v>0</v>
          </cell>
          <cell r="V62">
            <v>7.7479999999999993</v>
          </cell>
          <cell r="W62">
            <v>304496</v>
          </cell>
          <cell r="X62">
            <v>0</v>
          </cell>
          <cell r="Y62">
            <v>0</v>
          </cell>
          <cell r="Z62">
            <v>0</v>
          </cell>
          <cell r="AA62">
            <v>0</v>
          </cell>
          <cell r="AB62">
            <v>0</v>
          </cell>
          <cell r="AC62">
            <v>0</v>
          </cell>
          <cell r="AD62">
            <v>0</v>
          </cell>
          <cell r="AE62">
            <v>0</v>
          </cell>
          <cell r="AF62">
            <v>7.7479999999999993</v>
          </cell>
          <cell r="AG62">
            <v>304496</v>
          </cell>
          <cell r="AH62">
            <v>0</v>
          </cell>
          <cell r="AI62">
            <v>0</v>
          </cell>
          <cell r="AJ62">
            <v>7.7479999999999993</v>
          </cell>
          <cell r="AK62">
            <v>304496</v>
          </cell>
          <cell r="AL62">
            <v>0</v>
          </cell>
          <cell r="AM62">
            <v>0</v>
          </cell>
          <cell r="AN62">
            <v>0</v>
          </cell>
          <cell r="AO62">
            <v>0</v>
          </cell>
          <cell r="AP62">
            <v>0</v>
          </cell>
          <cell r="AQ62">
            <v>0</v>
          </cell>
          <cell r="AR62">
            <v>0</v>
          </cell>
          <cell r="AS62">
            <v>0</v>
          </cell>
          <cell r="AT62">
            <v>0</v>
          </cell>
          <cell r="AU62">
            <v>0</v>
          </cell>
          <cell r="AV62">
            <v>7.7479999999999993</v>
          </cell>
          <cell r="AW62">
            <v>304496</v>
          </cell>
          <cell r="AX62">
            <v>7.7479999999999993</v>
          </cell>
          <cell r="AY62">
            <v>304496</v>
          </cell>
          <cell r="AZ62">
            <v>7.7479999999999993</v>
          </cell>
          <cell r="BA62">
            <v>304496</v>
          </cell>
          <cell r="BB62">
            <v>0</v>
          </cell>
          <cell r="BC62">
            <v>0</v>
          </cell>
          <cell r="BD62">
            <v>0</v>
          </cell>
          <cell r="BE62">
            <v>0</v>
          </cell>
          <cell r="BF62">
            <v>0</v>
          </cell>
          <cell r="BG62">
            <v>0</v>
          </cell>
          <cell r="BH62">
            <v>7.7479999999999993</v>
          </cell>
          <cell r="BI62">
            <v>304496</v>
          </cell>
          <cell r="BJ62">
            <v>0</v>
          </cell>
          <cell r="BK62">
            <v>0</v>
          </cell>
          <cell r="BL62">
            <v>7.7479999999999993</v>
          </cell>
          <cell r="BM62">
            <v>304496</v>
          </cell>
          <cell r="BN62">
            <v>0</v>
          </cell>
          <cell r="BO62">
            <v>0</v>
          </cell>
          <cell r="BP62">
            <v>0</v>
          </cell>
          <cell r="BQ62">
            <v>0</v>
          </cell>
          <cell r="BR62">
            <v>0</v>
          </cell>
          <cell r="BS62">
            <v>0</v>
          </cell>
          <cell r="BT62">
            <v>0</v>
          </cell>
          <cell r="BU62">
            <v>0</v>
          </cell>
          <cell r="BV62">
            <v>0</v>
          </cell>
          <cell r="BW62">
            <v>0</v>
          </cell>
          <cell r="BX62">
            <v>0</v>
          </cell>
          <cell r="BY62">
            <v>0</v>
          </cell>
          <cell r="BZ62">
            <v>7.7479999999999993</v>
          </cell>
          <cell r="CA62">
            <v>304496</v>
          </cell>
          <cell r="CB62">
            <v>0</v>
          </cell>
          <cell r="CC62">
            <v>0</v>
          </cell>
          <cell r="CD62">
            <v>0</v>
          </cell>
          <cell r="CE62">
            <v>0</v>
          </cell>
          <cell r="CF62">
            <v>7.7479999999999993</v>
          </cell>
          <cell r="CG62">
            <v>304496</v>
          </cell>
          <cell r="CH62">
            <v>7.7479999999999993</v>
          </cell>
          <cell r="CI62">
            <v>304496</v>
          </cell>
          <cell r="CJ62">
            <v>0</v>
          </cell>
          <cell r="CK62">
            <v>0</v>
          </cell>
          <cell r="CL62">
            <v>0</v>
          </cell>
          <cell r="CM62">
            <v>0</v>
          </cell>
          <cell r="CN62">
            <v>0</v>
          </cell>
          <cell r="CO62">
            <v>0</v>
          </cell>
          <cell r="CP62">
            <v>0</v>
          </cell>
          <cell r="CQ62">
            <v>0</v>
          </cell>
          <cell r="CR62">
            <v>0</v>
          </cell>
          <cell r="CS62">
            <v>0</v>
          </cell>
          <cell r="CT62">
            <v>0</v>
          </cell>
          <cell r="CU62">
            <v>0</v>
          </cell>
          <cell r="CV62">
            <v>0</v>
          </cell>
          <cell r="CW62">
            <v>0</v>
          </cell>
          <cell r="CX62">
            <v>0</v>
          </cell>
          <cell r="CY62">
            <v>0</v>
          </cell>
          <cell r="CZ62">
            <v>0</v>
          </cell>
          <cell r="DA62">
            <v>0</v>
          </cell>
          <cell r="DB62">
            <v>0</v>
          </cell>
          <cell r="DC62">
            <v>0</v>
          </cell>
          <cell r="DD62">
            <v>0</v>
          </cell>
          <cell r="DE62">
            <v>0</v>
          </cell>
          <cell r="DF62">
            <v>0</v>
          </cell>
          <cell r="DG62">
            <v>0</v>
          </cell>
          <cell r="DH62">
            <v>7.7479999999999993</v>
          </cell>
          <cell r="DI62">
            <v>304496</v>
          </cell>
          <cell r="DJ62">
            <v>0</v>
          </cell>
          <cell r="DK62">
            <v>0</v>
          </cell>
          <cell r="DL62">
            <v>0</v>
          </cell>
          <cell r="DM62">
            <v>0</v>
          </cell>
          <cell r="DN62">
            <v>0</v>
          </cell>
          <cell r="DO62">
            <v>0</v>
          </cell>
          <cell r="DP62">
            <v>0</v>
          </cell>
          <cell r="DQ62">
            <v>0</v>
          </cell>
          <cell r="DR62">
            <v>0</v>
          </cell>
          <cell r="DS62">
            <v>0</v>
          </cell>
          <cell r="DT62">
            <v>7.7479999999999993</v>
          </cell>
          <cell r="DU62">
            <v>304496</v>
          </cell>
          <cell r="DV62">
            <v>0</v>
          </cell>
          <cell r="DW62">
            <v>0</v>
          </cell>
          <cell r="DX62">
            <v>0</v>
          </cell>
          <cell r="DY62">
            <v>0</v>
          </cell>
          <cell r="DZ62">
            <v>0</v>
          </cell>
          <cell r="EA62">
            <v>0</v>
          </cell>
          <cell r="EB62">
            <v>0</v>
          </cell>
          <cell r="EC62">
            <v>0</v>
          </cell>
          <cell r="ED62">
            <v>0</v>
          </cell>
          <cell r="EE62">
            <v>0</v>
          </cell>
          <cell r="EF62">
            <v>7.7479999999999993</v>
          </cell>
          <cell r="EG62">
            <v>304496</v>
          </cell>
          <cell r="EH62">
            <v>0</v>
          </cell>
          <cell r="EI62">
            <v>0</v>
          </cell>
          <cell r="EJ62">
            <v>7.7479999999999993</v>
          </cell>
          <cell r="EK62">
            <v>304496</v>
          </cell>
          <cell r="EL62">
            <v>0</v>
          </cell>
          <cell r="EM62">
            <v>0</v>
          </cell>
          <cell r="EN62">
            <v>0</v>
          </cell>
          <cell r="EO62">
            <v>0</v>
          </cell>
          <cell r="EP62">
            <v>7.7479999999999993</v>
          </cell>
          <cell r="EQ62">
            <v>304496</v>
          </cell>
          <cell r="ER62">
            <v>0</v>
          </cell>
          <cell r="ES62">
            <v>0</v>
          </cell>
          <cell r="ET62">
            <v>0</v>
          </cell>
          <cell r="EU62">
            <v>0</v>
          </cell>
          <cell r="EV62">
            <v>0</v>
          </cell>
          <cell r="EW62">
            <v>0</v>
          </cell>
          <cell r="EX62">
            <v>0</v>
          </cell>
          <cell r="EY62">
            <v>0</v>
          </cell>
          <cell r="EZ62">
            <v>7.7479999999999993</v>
          </cell>
          <cell r="FA62">
            <v>304496</v>
          </cell>
          <cell r="FB62">
            <v>0</v>
          </cell>
          <cell r="FC62">
            <v>0</v>
          </cell>
          <cell r="FD62">
            <v>7.7479999999999993</v>
          </cell>
          <cell r="FE62">
            <v>304496</v>
          </cell>
          <cell r="FF62">
            <v>0</v>
          </cell>
          <cell r="FG62">
            <v>0</v>
          </cell>
          <cell r="FH62">
            <v>0</v>
          </cell>
          <cell r="FI62">
            <v>0</v>
          </cell>
          <cell r="FJ62">
            <v>7.7479999999999993</v>
          </cell>
          <cell r="FK62">
            <v>304496</v>
          </cell>
          <cell r="FL62">
            <v>0</v>
          </cell>
          <cell r="FM62">
            <v>0</v>
          </cell>
          <cell r="FN62">
            <v>7.7479999999999993</v>
          </cell>
          <cell r="FO62">
            <v>304496</v>
          </cell>
          <cell r="FP62">
            <v>0</v>
          </cell>
          <cell r="FQ62">
            <v>0</v>
          </cell>
          <cell r="FR62">
            <v>0</v>
          </cell>
          <cell r="FS62">
            <v>0</v>
          </cell>
          <cell r="FT62">
            <v>7.7479999999999993</v>
          </cell>
          <cell r="FU62">
            <v>304496</v>
          </cell>
          <cell r="FV62">
            <v>0</v>
          </cell>
          <cell r="FW62">
            <v>0</v>
          </cell>
          <cell r="FX62">
            <v>0</v>
          </cell>
          <cell r="FY62">
            <v>0</v>
          </cell>
          <cell r="FZ62">
            <v>0</v>
          </cell>
          <cell r="GA62">
            <v>0</v>
          </cell>
          <cell r="GB62">
            <v>0</v>
          </cell>
          <cell r="GC62">
            <v>0</v>
          </cell>
          <cell r="GD62">
            <v>7.7479999999999993</v>
          </cell>
          <cell r="GE62">
            <v>304496</v>
          </cell>
          <cell r="GF62">
            <v>0</v>
          </cell>
          <cell r="GG62">
            <v>0</v>
          </cell>
          <cell r="GH62">
            <v>0</v>
          </cell>
          <cell r="GI62">
            <v>0</v>
          </cell>
          <cell r="GJ62">
            <v>7.7479999999999993</v>
          </cell>
          <cell r="GK62">
            <v>304496</v>
          </cell>
          <cell r="GL62">
            <v>7.7479999999999993</v>
          </cell>
          <cell r="GM62">
            <v>304496</v>
          </cell>
          <cell r="GN62">
            <v>7.7479999999999993</v>
          </cell>
          <cell r="GO62">
            <v>304496</v>
          </cell>
          <cell r="GP62">
            <v>7.7479999999999993</v>
          </cell>
          <cell r="GQ62">
            <v>304496</v>
          </cell>
          <cell r="GR62">
            <v>0</v>
          </cell>
          <cell r="GS62">
            <v>0</v>
          </cell>
          <cell r="GT62">
            <v>0</v>
          </cell>
          <cell r="GU62">
            <v>0</v>
          </cell>
          <cell r="GV62">
            <v>209.19200000000001</v>
          </cell>
          <cell r="GW62">
            <v>8221246</v>
          </cell>
          <cell r="GX62" t="str">
            <v/>
          </cell>
          <cell r="GY62">
            <v>8221246</v>
          </cell>
        </row>
        <row r="63">
          <cell r="D63" t="str">
            <v>09-20-020</v>
          </cell>
          <cell r="E63" t="str">
            <v>CENEFA EN MATERIAL CERAMICO; INCLUYE TODOS LOS MATERIALES NECESARIOS PARA SU CORRECTA EJECUCION.</v>
          </cell>
          <cell r="F63" t="str">
            <v>M</v>
          </cell>
          <cell r="G63">
            <v>14509</v>
          </cell>
          <cell r="H63"/>
          <cell r="I63">
            <v>0</v>
          </cell>
          <cell r="J63"/>
          <cell r="K63">
            <v>0</v>
          </cell>
          <cell r="L63"/>
          <cell r="M63">
            <v>0</v>
          </cell>
          <cell r="N63">
            <v>0</v>
          </cell>
          <cell r="O63">
            <v>0</v>
          </cell>
          <cell r="P63">
            <v>0</v>
          </cell>
          <cell r="Q63">
            <v>0</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v>
          </cell>
          <cell r="AJ63">
            <v>0</v>
          </cell>
          <cell r="AK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v>0</v>
          </cell>
          <cell r="CG63">
            <v>0</v>
          </cell>
          <cell r="CH63">
            <v>0</v>
          </cell>
          <cell r="CI63">
            <v>0</v>
          </cell>
          <cell r="CJ63">
            <v>0</v>
          </cell>
          <cell r="CK63">
            <v>0</v>
          </cell>
          <cell r="CL63">
            <v>0</v>
          </cell>
          <cell r="CM63">
            <v>0</v>
          </cell>
          <cell r="CN63">
            <v>0</v>
          </cell>
          <cell r="CO63">
            <v>0</v>
          </cell>
          <cell r="CP63">
            <v>0</v>
          </cell>
          <cell r="CQ63">
            <v>0</v>
          </cell>
          <cell r="CR63">
            <v>0</v>
          </cell>
          <cell r="CS63">
            <v>0</v>
          </cell>
          <cell r="CT63">
            <v>0</v>
          </cell>
          <cell r="CU63">
            <v>0</v>
          </cell>
          <cell r="CV63">
            <v>0</v>
          </cell>
          <cell r="CW63">
            <v>0</v>
          </cell>
          <cell r="CX63">
            <v>0</v>
          </cell>
          <cell r="CY63">
            <v>0</v>
          </cell>
          <cell r="CZ63">
            <v>0</v>
          </cell>
          <cell r="DA63">
            <v>0</v>
          </cell>
          <cell r="DB63">
            <v>0</v>
          </cell>
          <cell r="DC63">
            <v>0</v>
          </cell>
          <cell r="DD63">
            <v>0</v>
          </cell>
          <cell r="DE63">
            <v>0</v>
          </cell>
          <cell r="DF63">
            <v>0</v>
          </cell>
          <cell r="DG63">
            <v>0</v>
          </cell>
          <cell r="DH63">
            <v>0</v>
          </cell>
          <cell r="DI63">
            <v>0</v>
          </cell>
          <cell r="DJ63">
            <v>0</v>
          </cell>
          <cell r="DK63">
            <v>0</v>
          </cell>
          <cell r="DL63">
            <v>0</v>
          </cell>
          <cell r="DM63">
            <v>0</v>
          </cell>
          <cell r="DN63">
            <v>0</v>
          </cell>
          <cell r="DO63">
            <v>0</v>
          </cell>
          <cell r="DP63">
            <v>0</v>
          </cell>
          <cell r="DQ63">
            <v>0</v>
          </cell>
          <cell r="DR63">
            <v>0</v>
          </cell>
          <cell r="DS63">
            <v>0</v>
          </cell>
          <cell r="DT63">
            <v>0</v>
          </cell>
          <cell r="DU63">
            <v>0</v>
          </cell>
          <cell r="DV63">
            <v>0</v>
          </cell>
          <cell r="DW63">
            <v>0</v>
          </cell>
          <cell r="DX63">
            <v>0</v>
          </cell>
          <cell r="DY63">
            <v>0</v>
          </cell>
          <cell r="DZ63">
            <v>0</v>
          </cell>
          <cell r="EA63">
            <v>0</v>
          </cell>
          <cell r="EB63">
            <v>0</v>
          </cell>
          <cell r="EC63">
            <v>0</v>
          </cell>
          <cell r="ED63">
            <v>0</v>
          </cell>
          <cell r="EE63">
            <v>0</v>
          </cell>
          <cell r="EF63">
            <v>0</v>
          </cell>
          <cell r="EG63">
            <v>0</v>
          </cell>
          <cell r="EH63">
            <v>0</v>
          </cell>
          <cell r="EI63">
            <v>0</v>
          </cell>
          <cell r="EJ63">
            <v>0</v>
          </cell>
          <cell r="EK63">
            <v>0</v>
          </cell>
          <cell r="EL63">
            <v>0</v>
          </cell>
          <cell r="EM63">
            <v>0</v>
          </cell>
          <cell r="EN63">
            <v>0</v>
          </cell>
          <cell r="EO63">
            <v>0</v>
          </cell>
          <cell r="EP63">
            <v>0</v>
          </cell>
          <cell r="EQ63">
            <v>0</v>
          </cell>
          <cell r="ER63">
            <v>0</v>
          </cell>
          <cell r="ES63">
            <v>0</v>
          </cell>
          <cell r="ET63">
            <v>0</v>
          </cell>
          <cell r="EU63">
            <v>0</v>
          </cell>
          <cell r="EV63">
            <v>0</v>
          </cell>
          <cell r="EW63">
            <v>0</v>
          </cell>
          <cell r="EX63">
            <v>0</v>
          </cell>
          <cell r="EY63">
            <v>0</v>
          </cell>
          <cell r="EZ63">
            <v>0</v>
          </cell>
          <cell r="FA63">
            <v>0</v>
          </cell>
          <cell r="FB63">
            <v>0</v>
          </cell>
          <cell r="FC63">
            <v>0</v>
          </cell>
          <cell r="FD63">
            <v>0</v>
          </cell>
          <cell r="FE63">
            <v>0</v>
          </cell>
          <cell r="FF63">
            <v>0</v>
          </cell>
          <cell r="FG63">
            <v>0</v>
          </cell>
          <cell r="FH63">
            <v>0</v>
          </cell>
          <cell r="FI63">
            <v>0</v>
          </cell>
          <cell r="FJ63">
            <v>0</v>
          </cell>
          <cell r="FK63">
            <v>0</v>
          </cell>
          <cell r="FL63">
            <v>0</v>
          </cell>
          <cell r="FM63">
            <v>0</v>
          </cell>
          <cell r="FN63">
            <v>0</v>
          </cell>
          <cell r="FO63">
            <v>0</v>
          </cell>
          <cell r="FP63">
            <v>0</v>
          </cell>
          <cell r="FQ63">
            <v>0</v>
          </cell>
          <cell r="FR63">
            <v>0</v>
          </cell>
          <cell r="FS63">
            <v>0</v>
          </cell>
          <cell r="FT63">
            <v>0</v>
          </cell>
          <cell r="FU63">
            <v>0</v>
          </cell>
          <cell r="FV63">
            <v>0</v>
          </cell>
          <cell r="FW63">
            <v>0</v>
          </cell>
          <cell r="FX63">
            <v>0</v>
          </cell>
          <cell r="FY63">
            <v>0</v>
          </cell>
          <cell r="FZ63">
            <v>0</v>
          </cell>
          <cell r="GA63">
            <v>0</v>
          </cell>
          <cell r="GB63">
            <v>0</v>
          </cell>
          <cell r="GC63">
            <v>0</v>
          </cell>
          <cell r="GD63">
            <v>0</v>
          </cell>
          <cell r="GE63">
            <v>0</v>
          </cell>
          <cell r="GF63">
            <v>0</v>
          </cell>
          <cell r="GG63">
            <v>0</v>
          </cell>
          <cell r="GH63">
            <v>0</v>
          </cell>
          <cell r="GI63">
            <v>0</v>
          </cell>
          <cell r="GJ63">
            <v>0</v>
          </cell>
          <cell r="GK63">
            <v>0</v>
          </cell>
          <cell r="GL63">
            <v>0</v>
          </cell>
          <cell r="GM63">
            <v>0</v>
          </cell>
          <cell r="GN63">
            <v>0</v>
          </cell>
          <cell r="GO63">
            <v>0</v>
          </cell>
          <cell r="GP63">
            <v>0</v>
          </cell>
          <cell r="GQ63">
            <v>0</v>
          </cell>
          <cell r="GR63">
            <v>0</v>
          </cell>
          <cell r="GS63">
            <v>0</v>
          </cell>
          <cell r="GT63">
            <v>0</v>
          </cell>
          <cell r="GU63">
            <v>0</v>
          </cell>
          <cell r="GV63">
            <v>0</v>
          </cell>
          <cell r="GW63">
            <v>0</v>
          </cell>
          <cell r="GX63" t="str">
            <v/>
          </cell>
          <cell r="GY63">
            <v>0</v>
          </cell>
        </row>
        <row r="64">
          <cell r="D64" t="str">
            <v>10</v>
          </cell>
          <cell r="E64" t="str">
            <v>PISOS Y ZOCALOS</v>
          </cell>
          <cell r="F64"/>
          <cell r="G64">
            <v>0</v>
          </cell>
          <cell r="H64" t="str">
            <v>x</v>
          </cell>
          <cell r="I64" t="str">
            <v/>
          </cell>
          <cell r="J64"/>
          <cell r="K64" t="str">
            <v/>
          </cell>
          <cell r="L64" t="str">
            <v>x</v>
          </cell>
          <cell r="M64" t="str">
            <v/>
          </cell>
          <cell r="N64" t="str">
            <v>x</v>
          </cell>
          <cell r="O64" t="str">
            <v/>
          </cell>
          <cell r="P64">
            <v>0</v>
          </cell>
          <cell r="Q64" t="str">
            <v/>
          </cell>
          <cell r="R64" t="str">
            <v>x</v>
          </cell>
          <cell r="S64" t="str">
            <v/>
          </cell>
          <cell r="T64" t="str">
            <v>x</v>
          </cell>
          <cell r="U64" t="str">
            <v/>
          </cell>
          <cell r="V64" t="str">
            <v>x</v>
          </cell>
          <cell r="W64" t="str">
            <v/>
          </cell>
          <cell r="X64">
            <v>0</v>
          </cell>
          <cell r="Y64" t="str">
            <v/>
          </cell>
          <cell r="Z64" t="str">
            <v>x</v>
          </cell>
          <cell r="AA64" t="str">
            <v/>
          </cell>
          <cell r="AB64" t="str">
            <v>x</v>
          </cell>
          <cell r="AC64" t="str">
            <v/>
          </cell>
          <cell r="AD64" t="str">
            <v>x</v>
          </cell>
          <cell r="AE64" t="str">
            <v/>
          </cell>
          <cell r="AF64" t="str">
            <v>x</v>
          </cell>
          <cell r="AG64" t="str">
            <v/>
          </cell>
          <cell r="AH64">
            <v>0</v>
          </cell>
          <cell r="AI64" t="str">
            <v/>
          </cell>
          <cell r="AJ64" t="str">
            <v>x</v>
          </cell>
          <cell r="AK64" t="str">
            <v/>
          </cell>
          <cell r="AL64">
            <v>0</v>
          </cell>
          <cell r="AM64" t="str">
            <v/>
          </cell>
          <cell r="AN64" t="str">
            <v>x</v>
          </cell>
          <cell r="AO64" t="str">
            <v/>
          </cell>
          <cell r="AP64" t="str">
            <v>x</v>
          </cell>
          <cell r="AQ64" t="str">
            <v/>
          </cell>
          <cell r="AR64" t="str">
            <v>x</v>
          </cell>
          <cell r="AS64" t="str">
            <v/>
          </cell>
          <cell r="AT64" t="str">
            <v>x</v>
          </cell>
          <cell r="AU64" t="str">
            <v/>
          </cell>
          <cell r="AV64" t="str">
            <v>x</v>
          </cell>
          <cell r="AW64" t="str">
            <v/>
          </cell>
          <cell r="AX64" t="str">
            <v>x</v>
          </cell>
          <cell r="AY64" t="str">
            <v/>
          </cell>
          <cell r="AZ64" t="str">
            <v>x</v>
          </cell>
          <cell r="BA64" t="str">
            <v/>
          </cell>
          <cell r="BB64">
            <v>0</v>
          </cell>
          <cell r="BC64" t="str">
            <v/>
          </cell>
          <cell r="BD64" t="str">
            <v>x</v>
          </cell>
          <cell r="BE64" t="str">
            <v/>
          </cell>
          <cell r="BF64" t="str">
            <v>x</v>
          </cell>
          <cell r="BG64" t="str">
            <v/>
          </cell>
          <cell r="BH64" t="str">
            <v>x</v>
          </cell>
          <cell r="BI64" t="str">
            <v/>
          </cell>
          <cell r="BJ64" t="str">
            <v>x</v>
          </cell>
          <cell r="BK64" t="str">
            <v/>
          </cell>
          <cell r="BL64" t="str">
            <v>x</v>
          </cell>
          <cell r="BM64" t="str">
            <v/>
          </cell>
          <cell r="BN64" t="str">
            <v>x</v>
          </cell>
          <cell r="BO64" t="str">
            <v/>
          </cell>
          <cell r="BP64" t="str">
            <v>x</v>
          </cell>
          <cell r="BQ64" t="str">
            <v/>
          </cell>
          <cell r="BR64" t="str">
            <v>x</v>
          </cell>
          <cell r="BS64" t="str">
            <v/>
          </cell>
          <cell r="BT64" t="str">
            <v>x</v>
          </cell>
          <cell r="BU64" t="str">
            <v/>
          </cell>
          <cell r="BV64" t="str">
            <v>x</v>
          </cell>
          <cell r="BW64" t="str">
            <v/>
          </cell>
          <cell r="BX64" t="str">
            <v>x</v>
          </cell>
          <cell r="BY64" t="str">
            <v/>
          </cell>
          <cell r="BZ64" t="str">
            <v>x</v>
          </cell>
          <cell r="CA64" t="str">
            <v/>
          </cell>
          <cell r="CB64" t="str">
            <v>x</v>
          </cell>
          <cell r="CC64" t="str">
            <v/>
          </cell>
          <cell r="CD64" t="str">
            <v>x</v>
          </cell>
          <cell r="CE64" t="str">
            <v/>
          </cell>
          <cell r="CF64" t="str">
            <v>x</v>
          </cell>
          <cell r="CG64" t="str">
            <v/>
          </cell>
          <cell r="CH64" t="str">
            <v>x</v>
          </cell>
          <cell r="CI64" t="str">
            <v/>
          </cell>
          <cell r="CJ64">
            <v>0</v>
          </cell>
          <cell r="CK64" t="str">
            <v/>
          </cell>
          <cell r="CL64" t="str">
            <v>x</v>
          </cell>
          <cell r="CM64" t="str">
            <v/>
          </cell>
          <cell r="CN64" t="str">
            <v>x</v>
          </cell>
          <cell r="CO64" t="str">
            <v/>
          </cell>
          <cell r="CP64" t="str">
            <v>x</v>
          </cell>
          <cell r="CQ64" t="str">
            <v/>
          </cell>
          <cell r="CR64" t="str">
            <v>x</v>
          </cell>
          <cell r="CS64" t="str">
            <v/>
          </cell>
          <cell r="CT64" t="str">
            <v>x</v>
          </cell>
          <cell r="CU64" t="str">
            <v/>
          </cell>
          <cell r="CV64" t="str">
            <v>x</v>
          </cell>
          <cell r="CW64" t="str">
            <v/>
          </cell>
          <cell r="CX64" t="str">
            <v>x</v>
          </cell>
          <cell r="CY64" t="str">
            <v/>
          </cell>
          <cell r="CZ64" t="str">
            <v>x</v>
          </cell>
          <cell r="DA64" t="str">
            <v/>
          </cell>
          <cell r="DB64" t="str">
            <v>x</v>
          </cell>
          <cell r="DC64" t="str">
            <v/>
          </cell>
          <cell r="DD64" t="str">
            <v>x</v>
          </cell>
          <cell r="DE64" t="str">
            <v/>
          </cell>
          <cell r="DF64" t="str">
            <v>x</v>
          </cell>
          <cell r="DG64" t="str">
            <v/>
          </cell>
          <cell r="DH64" t="str">
            <v>x</v>
          </cell>
          <cell r="DI64" t="str">
            <v/>
          </cell>
          <cell r="DJ64">
            <v>0</v>
          </cell>
          <cell r="DK64" t="str">
            <v/>
          </cell>
          <cell r="DL64" t="str">
            <v>x</v>
          </cell>
          <cell r="DM64" t="str">
            <v/>
          </cell>
          <cell r="DN64" t="str">
            <v>x</v>
          </cell>
          <cell r="DO64" t="str">
            <v/>
          </cell>
          <cell r="DP64" t="str">
            <v>x</v>
          </cell>
          <cell r="DQ64" t="str">
            <v/>
          </cell>
          <cell r="DR64" t="str">
            <v>x</v>
          </cell>
          <cell r="DS64" t="str">
            <v/>
          </cell>
          <cell r="DT64" t="str">
            <v>x</v>
          </cell>
          <cell r="DU64" t="str">
            <v/>
          </cell>
          <cell r="DV64">
            <v>0</v>
          </cell>
          <cell r="DW64" t="str">
            <v/>
          </cell>
          <cell r="DX64" t="str">
            <v>x</v>
          </cell>
          <cell r="DY64" t="str">
            <v/>
          </cell>
          <cell r="DZ64" t="str">
            <v>x</v>
          </cell>
          <cell r="EA64" t="str">
            <v/>
          </cell>
          <cell r="EB64" t="str">
            <v>x</v>
          </cell>
          <cell r="EC64" t="str">
            <v/>
          </cell>
          <cell r="ED64" t="str">
            <v>x</v>
          </cell>
          <cell r="EE64" t="str">
            <v/>
          </cell>
          <cell r="EF64" t="str">
            <v>x</v>
          </cell>
          <cell r="EG64" t="str">
            <v/>
          </cell>
          <cell r="EH64">
            <v>0</v>
          </cell>
          <cell r="EI64" t="str">
            <v/>
          </cell>
          <cell r="EJ64" t="str">
            <v>x</v>
          </cell>
          <cell r="EK64" t="str">
            <v/>
          </cell>
          <cell r="EL64">
            <v>0</v>
          </cell>
          <cell r="EM64" t="str">
            <v/>
          </cell>
          <cell r="EN64" t="str">
            <v>x</v>
          </cell>
          <cell r="EO64" t="str">
            <v/>
          </cell>
          <cell r="EP64" t="str">
            <v>x</v>
          </cell>
          <cell r="EQ64" t="str">
            <v/>
          </cell>
          <cell r="ER64">
            <v>0</v>
          </cell>
          <cell r="ES64" t="str">
            <v/>
          </cell>
          <cell r="ET64" t="str">
            <v>x</v>
          </cell>
          <cell r="EU64" t="str">
            <v/>
          </cell>
          <cell r="EV64" t="str">
            <v>x</v>
          </cell>
          <cell r="EW64" t="str">
            <v/>
          </cell>
          <cell r="EX64" t="str">
            <v>x</v>
          </cell>
          <cell r="EY64" t="str">
            <v/>
          </cell>
          <cell r="EZ64" t="str">
            <v>x</v>
          </cell>
          <cell r="FA64" t="str">
            <v/>
          </cell>
          <cell r="FB64">
            <v>0</v>
          </cell>
          <cell r="FC64" t="str">
            <v/>
          </cell>
          <cell r="FD64" t="str">
            <v>x</v>
          </cell>
          <cell r="FE64" t="str">
            <v/>
          </cell>
          <cell r="FF64">
            <v>0</v>
          </cell>
          <cell r="FG64" t="str">
            <v/>
          </cell>
          <cell r="FH64" t="str">
            <v>x</v>
          </cell>
          <cell r="FI64" t="str">
            <v/>
          </cell>
          <cell r="FJ64" t="str">
            <v>x</v>
          </cell>
          <cell r="FK64" t="str">
            <v/>
          </cell>
          <cell r="FL64">
            <v>0</v>
          </cell>
          <cell r="FM64" t="str">
            <v/>
          </cell>
          <cell r="FN64" t="str">
            <v>x</v>
          </cell>
          <cell r="FO64" t="str">
            <v/>
          </cell>
          <cell r="FP64">
            <v>0</v>
          </cell>
          <cell r="FQ64" t="str">
            <v/>
          </cell>
          <cell r="FR64" t="str">
            <v>x</v>
          </cell>
          <cell r="FS64" t="str">
            <v/>
          </cell>
          <cell r="FT64" t="str">
            <v>x</v>
          </cell>
          <cell r="FU64" t="str">
            <v/>
          </cell>
          <cell r="FV64">
            <v>0</v>
          </cell>
          <cell r="FW64" t="str">
            <v/>
          </cell>
          <cell r="FX64" t="str">
            <v>x</v>
          </cell>
          <cell r="FY64" t="str">
            <v/>
          </cell>
          <cell r="FZ64" t="str">
            <v>x</v>
          </cell>
          <cell r="GA64" t="str">
            <v/>
          </cell>
          <cell r="GB64" t="str">
            <v>x</v>
          </cell>
          <cell r="GC64" t="str">
            <v/>
          </cell>
          <cell r="GD64" t="str">
            <v>x</v>
          </cell>
          <cell r="GE64" t="str">
            <v/>
          </cell>
          <cell r="GF64">
            <v>0</v>
          </cell>
          <cell r="GG64" t="str">
            <v/>
          </cell>
          <cell r="GH64" t="str">
            <v>x</v>
          </cell>
          <cell r="GI64" t="str">
            <v/>
          </cell>
          <cell r="GJ64" t="str">
            <v>x</v>
          </cell>
          <cell r="GK64" t="str">
            <v/>
          </cell>
          <cell r="GL64" t="str">
            <v>x</v>
          </cell>
          <cell r="GM64" t="str">
            <v/>
          </cell>
          <cell r="GN64" t="str">
            <v>x</v>
          </cell>
          <cell r="GO64" t="str">
            <v/>
          </cell>
          <cell r="GP64" t="str">
            <v>x</v>
          </cell>
          <cell r="GQ64" t="str">
            <v/>
          </cell>
          <cell r="GR64" t="str">
            <v>x</v>
          </cell>
          <cell r="GS64" t="str">
            <v/>
          </cell>
          <cell r="GT64" t="str">
            <v>x</v>
          </cell>
          <cell r="GU64" t="str">
            <v/>
          </cell>
          <cell r="GV64">
            <v>0</v>
          </cell>
          <cell r="GW64" t="str">
            <v/>
          </cell>
          <cell r="GX64">
            <v>53584419</v>
          </cell>
          <cell r="GY64">
            <v>53584419</v>
          </cell>
        </row>
        <row r="65">
          <cell r="D65" t="str">
            <v>10-10</v>
          </cell>
          <cell r="E65" t="str">
            <v>PISOS EN CONCRETO</v>
          </cell>
          <cell r="F65"/>
          <cell r="G65">
            <v>0</v>
          </cell>
          <cell r="H65" t="str">
            <v>x</v>
          </cell>
          <cell r="I65">
            <v>418325</v>
          </cell>
          <cell r="J65"/>
          <cell r="K65">
            <v>0</v>
          </cell>
          <cell r="L65" t="str">
            <v>x</v>
          </cell>
          <cell r="M65">
            <v>822304</v>
          </cell>
          <cell r="N65" t="str">
            <v>x</v>
          </cell>
          <cell r="O65">
            <v>418325</v>
          </cell>
          <cell r="P65">
            <v>0</v>
          </cell>
          <cell r="Q65">
            <v>0</v>
          </cell>
          <cell r="R65" t="str">
            <v>x</v>
          </cell>
          <cell r="S65">
            <v>822304</v>
          </cell>
          <cell r="T65" t="str">
            <v>x</v>
          </cell>
          <cell r="U65">
            <v>822304</v>
          </cell>
          <cell r="V65" t="str">
            <v>x</v>
          </cell>
          <cell r="W65">
            <v>418325</v>
          </cell>
          <cell r="X65">
            <v>0</v>
          </cell>
          <cell r="Y65">
            <v>0</v>
          </cell>
          <cell r="Z65" t="str">
            <v>x</v>
          </cell>
          <cell r="AA65">
            <v>822304</v>
          </cell>
          <cell r="AB65" t="str">
            <v>x</v>
          </cell>
          <cell r="AC65">
            <v>822304</v>
          </cell>
          <cell r="AD65" t="str">
            <v>x</v>
          </cell>
          <cell r="AE65">
            <v>822304</v>
          </cell>
          <cell r="AF65" t="str">
            <v>x</v>
          </cell>
          <cell r="AG65">
            <v>418325</v>
          </cell>
          <cell r="AH65">
            <v>0</v>
          </cell>
          <cell r="AI65">
            <v>0</v>
          </cell>
          <cell r="AJ65" t="str">
            <v>x</v>
          </cell>
          <cell r="AK65">
            <v>418325</v>
          </cell>
          <cell r="AL65">
            <v>0</v>
          </cell>
          <cell r="AM65">
            <v>0</v>
          </cell>
          <cell r="AN65" t="str">
            <v>x</v>
          </cell>
          <cell r="AO65">
            <v>822304</v>
          </cell>
          <cell r="AP65" t="str">
            <v>x</v>
          </cell>
          <cell r="AQ65">
            <v>822304</v>
          </cell>
          <cell r="AR65" t="str">
            <v>x</v>
          </cell>
          <cell r="AS65">
            <v>822304</v>
          </cell>
          <cell r="AT65" t="str">
            <v>x</v>
          </cell>
          <cell r="AU65">
            <v>822304</v>
          </cell>
          <cell r="AV65" t="str">
            <v>x</v>
          </cell>
          <cell r="AW65">
            <v>418325</v>
          </cell>
          <cell r="AX65" t="str">
            <v>x</v>
          </cell>
          <cell r="AY65">
            <v>418325</v>
          </cell>
          <cell r="AZ65" t="str">
            <v>x</v>
          </cell>
          <cell r="BA65">
            <v>418325</v>
          </cell>
          <cell r="BB65">
            <v>0</v>
          </cell>
          <cell r="BC65">
            <v>0</v>
          </cell>
          <cell r="BD65" t="str">
            <v>x</v>
          </cell>
          <cell r="BE65">
            <v>822304</v>
          </cell>
          <cell r="BF65" t="str">
            <v>x</v>
          </cell>
          <cell r="BG65">
            <v>822304</v>
          </cell>
          <cell r="BH65" t="str">
            <v>x</v>
          </cell>
          <cell r="BI65">
            <v>418325</v>
          </cell>
          <cell r="BJ65" t="str">
            <v>x</v>
          </cell>
          <cell r="BK65">
            <v>822304</v>
          </cell>
          <cell r="BL65" t="str">
            <v>x</v>
          </cell>
          <cell r="BM65">
            <v>418325</v>
          </cell>
          <cell r="BN65" t="str">
            <v>x</v>
          </cell>
          <cell r="BO65">
            <v>822304</v>
          </cell>
          <cell r="BP65" t="str">
            <v>x</v>
          </cell>
          <cell r="BQ65">
            <v>822304</v>
          </cell>
          <cell r="BR65" t="str">
            <v>x</v>
          </cell>
          <cell r="BS65">
            <v>822304</v>
          </cell>
          <cell r="BT65" t="str">
            <v>x</v>
          </cell>
          <cell r="BU65">
            <v>822304</v>
          </cell>
          <cell r="BV65" t="str">
            <v>x</v>
          </cell>
          <cell r="BW65">
            <v>822304</v>
          </cell>
          <cell r="BX65" t="str">
            <v>x</v>
          </cell>
          <cell r="BY65">
            <v>822304</v>
          </cell>
          <cell r="BZ65" t="str">
            <v>x</v>
          </cell>
          <cell r="CA65">
            <v>418325</v>
          </cell>
          <cell r="CB65" t="str">
            <v>x</v>
          </cell>
          <cell r="CC65">
            <v>822304</v>
          </cell>
          <cell r="CD65" t="str">
            <v>x</v>
          </cell>
          <cell r="CE65">
            <v>822304</v>
          </cell>
          <cell r="CF65" t="str">
            <v>x</v>
          </cell>
          <cell r="CG65">
            <v>418325</v>
          </cell>
          <cell r="CH65" t="str">
            <v>x</v>
          </cell>
          <cell r="CI65">
            <v>418325</v>
          </cell>
          <cell r="CJ65">
            <v>0</v>
          </cell>
          <cell r="CK65">
            <v>0</v>
          </cell>
          <cell r="CL65" t="str">
            <v>x</v>
          </cell>
          <cell r="CM65">
            <v>822304</v>
          </cell>
          <cell r="CN65" t="str">
            <v>x</v>
          </cell>
          <cell r="CO65">
            <v>822304</v>
          </cell>
          <cell r="CP65" t="str">
            <v>x</v>
          </cell>
          <cell r="CQ65">
            <v>822304</v>
          </cell>
          <cell r="CR65" t="str">
            <v>x</v>
          </cell>
          <cell r="CS65">
            <v>822304</v>
          </cell>
          <cell r="CT65" t="str">
            <v>x</v>
          </cell>
          <cell r="CU65">
            <v>822304</v>
          </cell>
          <cell r="CV65" t="str">
            <v>x</v>
          </cell>
          <cell r="CW65">
            <v>822304</v>
          </cell>
          <cell r="CX65" t="str">
            <v>x</v>
          </cell>
          <cell r="CY65">
            <v>822304</v>
          </cell>
          <cell r="CZ65" t="str">
            <v>x</v>
          </cell>
          <cell r="DA65">
            <v>822304</v>
          </cell>
          <cell r="DB65" t="str">
            <v>x</v>
          </cell>
          <cell r="DC65">
            <v>822304</v>
          </cell>
          <cell r="DD65" t="str">
            <v>x</v>
          </cell>
          <cell r="DE65">
            <v>822304</v>
          </cell>
          <cell r="DF65" t="str">
            <v>x</v>
          </cell>
          <cell r="DG65">
            <v>822304</v>
          </cell>
          <cell r="DH65" t="str">
            <v>x</v>
          </cell>
          <cell r="DI65">
            <v>418325</v>
          </cell>
          <cell r="DJ65">
            <v>0</v>
          </cell>
          <cell r="DK65">
            <v>0</v>
          </cell>
          <cell r="DL65" t="str">
            <v>x</v>
          </cell>
          <cell r="DM65">
            <v>822304</v>
          </cell>
          <cell r="DN65" t="str">
            <v>x</v>
          </cell>
          <cell r="DO65">
            <v>822304</v>
          </cell>
          <cell r="DP65" t="str">
            <v>x</v>
          </cell>
          <cell r="DQ65">
            <v>822304</v>
          </cell>
          <cell r="DR65" t="str">
            <v>x</v>
          </cell>
          <cell r="DS65">
            <v>822304</v>
          </cell>
          <cell r="DT65" t="str">
            <v>x</v>
          </cell>
          <cell r="DU65">
            <v>418325</v>
          </cell>
          <cell r="DV65">
            <v>0</v>
          </cell>
          <cell r="DW65">
            <v>0</v>
          </cell>
          <cell r="DX65" t="str">
            <v>x</v>
          </cell>
          <cell r="DY65">
            <v>822304</v>
          </cell>
          <cell r="DZ65" t="str">
            <v>x</v>
          </cell>
          <cell r="EA65">
            <v>822304</v>
          </cell>
          <cell r="EB65" t="str">
            <v>x</v>
          </cell>
          <cell r="EC65">
            <v>822304</v>
          </cell>
          <cell r="ED65" t="str">
            <v>x</v>
          </cell>
          <cell r="EE65">
            <v>822304</v>
          </cell>
          <cell r="EF65" t="str">
            <v>x</v>
          </cell>
          <cell r="EG65">
            <v>418325</v>
          </cell>
          <cell r="EH65">
            <v>0</v>
          </cell>
          <cell r="EI65">
            <v>0</v>
          </cell>
          <cell r="EJ65" t="str">
            <v>x</v>
          </cell>
          <cell r="EK65">
            <v>418325</v>
          </cell>
          <cell r="EL65">
            <v>0</v>
          </cell>
          <cell r="EM65">
            <v>0</v>
          </cell>
          <cell r="EN65" t="str">
            <v>x</v>
          </cell>
          <cell r="EO65">
            <v>822304</v>
          </cell>
          <cell r="EP65" t="str">
            <v>x</v>
          </cell>
          <cell r="EQ65">
            <v>418325</v>
          </cell>
          <cell r="ER65">
            <v>0</v>
          </cell>
          <cell r="ES65">
            <v>0</v>
          </cell>
          <cell r="ET65" t="str">
            <v>x</v>
          </cell>
          <cell r="EU65">
            <v>822304</v>
          </cell>
          <cell r="EV65" t="str">
            <v>x</v>
          </cell>
          <cell r="EW65">
            <v>822304</v>
          </cell>
          <cell r="EX65" t="str">
            <v>x</v>
          </cell>
          <cell r="EY65">
            <v>822304</v>
          </cell>
          <cell r="EZ65" t="str">
            <v>x</v>
          </cell>
          <cell r="FA65">
            <v>418325</v>
          </cell>
          <cell r="FB65">
            <v>0</v>
          </cell>
          <cell r="FC65">
            <v>0</v>
          </cell>
          <cell r="FD65" t="str">
            <v>x</v>
          </cell>
          <cell r="FE65">
            <v>418325</v>
          </cell>
          <cell r="FF65">
            <v>0</v>
          </cell>
          <cell r="FG65">
            <v>0</v>
          </cell>
          <cell r="FH65" t="str">
            <v>x</v>
          </cell>
          <cell r="FI65">
            <v>822304</v>
          </cell>
          <cell r="FJ65" t="str">
            <v>x</v>
          </cell>
          <cell r="FK65">
            <v>418325</v>
          </cell>
          <cell r="FL65">
            <v>0</v>
          </cell>
          <cell r="FM65">
            <v>0</v>
          </cell>
          <cell r="FN65" t="str">
            <v>x</v>
          </cell>
          <cell r="FO65">
            <v>418325</v>
          </cell>
          <cell r="FP65">
            <v>0</v>
          </cell>
          <cell r="FQ65">
            <v>0</v>
          </cell>
          <cell r="FR65" t="str">
            <v>x</v>
          </cell>
          <cell r="FS65">
            <v>822304</v>
          </cell>
          <cell r="FT65" t="str">
            <v>x</v>
          </cell>
          <cell r="FU65">
            <v>418325</v>
          </cell>
          <cell r="FV65">
            <v>0</v>
          </cell>
          <cell r="FW65">
            <v>0</v>
          </cell>
          <cell r="FX65" t="str">
            <v>x</v>
          </cell>
          <cell r="FY65">
            <v>822304</v>
          </cell>
          <cell r="FZ65" t="str">
            <v>x</v>
          </cell>
          <cell r="GA65">
            <v>822304</v>
          </cell>
          <cell r="GB65" t="str">
            <v>x</v>
          </cell>
          <cell r="GC65">
            <v>822304</v>
          </cell>
          <cell r="GD65" t="str">
            <v>x</v>
          </cell>
          <cell r="GE65">
            <v>418325</v>
          </cell>
          <cell r="GF65">
            <v>0</v>
          </cell>
          <cell r="GG65">
            <v>0</v>
          </cell>
          <cell r="GH65" t="str">
            <v>x</v>
          </cell>
          <cell r="GI65">
            <v>822304</v>
          </cell>
          <cell r="GJ65" t="str">
            <v>x</v>
          </cell>
          <cell r="GK65">
            <v>418325</v>
          </cell>
          <cell r="GL65" t="str">
            <v>x</v>
          </cell>
          <cell r="GM65">
            <v>418325</v>
          </cell>
          <cell r="GN65" t="str">
            <v>x</v>
          </cell>
          <cell r="GO65">
            <v>418325</v>
          </cell>
          <cell r="GP65" t="str">
            <v>x</v>
          </cell>
          <cell r="GQ65">
            <v>418325</v>
          </cell>
          <cell r="GR65" t="str">
            <v>x</v>
          </cell>
          <cell r="GS65">
            <v>822304</v>
          </cell>
          <cell r="GT65" t="str">
            <v>x</v>
          </cell>
          <cell r="GU65">
            <v>822304</v>
          </cell>
          <cell r="GV65">
            <v>0</v>
          </cell>
          <cell r="GW65">
            <v>53232285</v>
          </cell>
          <cell r="GX65" t="str">
            <v/>
          </cell>
          <cell r="GY65">
            <v>53232285</v>
          </cell>
        </row>
        <row r="66">
          <cell r="D66" t="str">
            <v>10-10-020</v>
          </cell>
          <cell r="E66" t="str">
            <v>CONSTRUCCION DE PISO EN CONCRETO DE 21 MPa, ACABADO ESCOBILLADO, E=10 CM, REFORZADO CON MALLA ELECTROSOLDADA D188. INCLUYE EL CONCRETO, LA MALLA, FORMALETERIA, ARENILLA E=10 CM, POLIETILENO Y TODO LO NECESARIO PARA SU CORRECTA INSTALACION.</v>
          </cell>
          <cell r="F66" t="str">
            <v>M2</v>
          </cell>
          <cell r="G66">
            <v>75510</v>
          </cell>
          <cell r="H66">
            <v>5.54</v>
          </cell>
          <cell r="I66">
            <v>418325</v>
          </cell>
          <cell r="J66"/>
          <cell r="K66">
            <v>0</v>
          </cell>
          <cell r="L66">
            <v>10.89</v>
          </cell>
          <cell r="M66">
            <v>822304</v>
          </cell>
          <cell r="N66">
            <v>5.54</v>
          </cell>
          <cell r="O66">
            <v>418325</v>
          </cell>
          <cell r="P66">
            <v>0</v>
          </cell>
          <cell r="Q66">
            <v>0</v>
          </cell>
          <cell r="R66">
            <v>10.89</v>
          </cell>
          <cell r="S66">
            <v>822304</v>
          </cell>
          <cell r="T66">
            <v>10.89</v>
          </cell>
          <cell r="U66">
            <v>822304</v>
          </cell>
          <cell r="V66">
            <v>5.54</v>
          </cell>
          <cell r="W66">
            <v>418325</v>
          </cell>
          <cell r="X66">
            <v>0</v>
          </cell>
          <cell r="Y66">
            <v>0</v>
          </cell>
          <cell r="Z66">
            <v>10.89</v>
          </cell>
          <cell r="AA66">
            <v>822304</v>
          </cell>
          <cell r="AB66">
            <v>10.89</v>
          </cell>
          <cell r="AC66">
            <v>822304</v>
          </cell>
          <cell r="AD66">
            <v>10.89</v>
          </cell>
          <cell r="AE66">
            <v>822304</v>
          </cell>
          <cell r="AF66">
            <v>5.54</v>
          </cell>
          <cell r="AG66">
            <v>418325</v>
          </cell>
          <cell r="AH66">
            <v>0</v>
          </cell>
          <cell r="AI66">
            <v>0</v>
          </cell>
          <cell r="AJ66">
            <v>5.54</v>
          </cell>
          <cell r="AK66">
            <v>418325</v>
          </cell>
          <cell r="AL66">
            <v>0</v>
          </cell>
          <cell r="AM66">
            <v>0</v>
          </cell>
          <cell r="AN66">
            <v>10.89</v>
          </cell>
          <cell r="AO66">
            <v>822304</v>
          </cell>
          <cell r="AP66">
            <v>10.89</v>
          </cell>
          <cell r="AQ66">
            <v>822304</v>
          </cell>
          <cell r="AR66">
            <v>10.89</v>
          </cell>
          <cell r="AS66">
            <v>822304</v>
          </cell>
          <cell r="AT66">
            <v>10.89</v>
          </cell>
          <cell r="AU66">
            <v>822304</v>
          </cell>
          <cell r="AV66">
            <v>5.54</v>
          </cell>
          <cell r="AW66">
            <v>418325</v>
          </cell>
          <cell r="AX66">
            <v>5.54</v>
          </cell>
          <cell r="AY66">
            <v>418325</v>
          </cell>
          <cell r="AZ66">
            <v>5.54</v>
          </cell>
          <cell r="BA66">
            <v>418325</v>
          </cell>
          <cell r="BB66">
            <v>0</v>
          </cell>
          <cell r="BC66">
            <v>0</v>
          </cell>
          <cell r="BD66">
            <v>10.89</v>
          </cell>
          <cell r="BE66">
            <v>822304</v>
          </cell>
          <cell r="BF66">
            <v>10.89</v>
          </cell>
          <cell r="BG66">
            <v>822304</v>
          </cell>
          <cell r="BH66">
            <v>5.54</v>
          </cell>
          <cell r="BI66">
            <v>418325</v>
          </cell>
          <cell r="BJ66">
            <v>10.89</v>
          </cell>
          <cell r="BK66">
            <v>822304</v>
          </cell>
          <cell r="BL66">
            <v>5.54</v>
          </cell>
          <cell r="BM66">
            <v>418325</v>
          </cell>
          <cell r="BN66">
            <v>10.89</v>
          </cell>
          <cell r="BO66">
            <v>822304</v>
          </cell>
          <cell r="BP66">
            <v>10.89</v>
          </cell>
          <cell r="BQ66">
            <v>822304</v>
          </cell>
          <cell r="BR66">
            <v>10.89</v>
          </cell>
          <cell r="BS66">
            <v>822304</v>
          </cell>
          <cell r="BT66">
            <v>10.89</v>
          </cell>
          <cell r="BU66">
            <v>822304</v>
          </cell>
          <cell r="BV66">
            <v>10.89</v>
          </cell>
          <cell r="BW66">
            <v>822304</v>
          </cell>
          <cell r="BX66">
            <v>10.89</v>
          </cell>
          <cell r="BY66">
            <v>822304</v>
          </cell>
          <cell r="BZ66">
            <v>5.54</v>
          </cell>
          <cell r="CA66">
            <v>418325</v>
          </cell>
          <cell r="CB66">
            <v>10.89</v>
          </cell>
          <cell r="CC66">
            <v>822304</v>
          </cell>
          <cell r="CD66">
            <v>10.89</v>
          </cell>
          <cell r="CE66">
            <v>822304</v>
          </cell>
          <cell r="CF66">
            <v>5.54</v>
          </cell>
          <cell r="CG66">
            <v>418325</v>
          </cell>
          <cell r="CH66">
            <v>5.54</v>
          </cell>
          <cell r="CI66">
            <v>418325</v>
          </cell>
          <cell r="CJ66">
            <v>0</v>
          </cell>
          <cell r="CK66">
            <v>0</v>
          </cell>
          <cell r="CL66">
            <v>10.89</v>
          </cell>
          <cell r="CM66">
            <v>822304</v>
          </cell>
          <cell r="CN66">
            <v>10.89</v>
          </cell>
          <cell r="CO66">
            <v>822304</v>
          </cell>
          <cell r="CP66">
            <v>10.89</v>
          </cell>
          <cell r="CQ66">
            <v>822304</v>
          </cell>
          <cell r="CR66">
            <v>10.89</v>
          </cell>
          <cell r="CS66">
            <v>822304</v>
          </cell>
          <cell r="CT66">
            <v>10.89</v>
          </cell>
          <cell r="CU66">
            <v>822304</v>
          </cell>
          <cell r="CV66">
            <v>10.89</v>
          </cell>
          <cell r="CW66">
            <v>822304</v>
          </cell>
          <cell r="CX66">
            <v>10.89</v>
          </cell>
          <cell r="CY66">
            <v>822304</v>
          </cell>
          <cell r="CZ66">
            <v>10.89</v>
          </cell>
          <cell r="DA66">
            <v>822304</v>
          </cell>
          <cell r="DB66">
            <v>10.89</v>
          </cell>
          <cell r="DC66">
            <v>822304</v>
          </cell>
          <cell r="DD66">
            <v>10.89</v>
          </cell>
          <cell r="DE66">
            <v>822304</v>
          </cell>
          <cell r="DF66">
            <v>10.89</v>
          </cell>
          <cell r="DG66">
            <v>822304</v>
          </cell>
          <cell r="DH66">
            <v>5.54</v>
          </cell>
          <cell r="DI66">
            <v>418325</v>
          </cell>
          <cell r="DJ66">
            <v>0</v>
          </cell>
          <cell r="DK66">
            <v>0</v>
          </cell>
          <cell r="DL66">
            <v>10.89</v>
          </cell>
          <cell r="DM66">
            <v>822304</v>
          </cell>
          <cell r="DN66">
            <v>10.89</v>
          </cell>
          <cell r="DO66">
            <v>822304</v>
          </cell>
          <cell r="DP66">
            <v>10.89</v>
          </cell>
          <cell r="DQ66">
            <v>822304</v>
          </cell>
          <cell r="DR66">
            <v>10.89</v>
          </cell>
          <cell r="DS66">
            <v>822304</v>
          </cell>
          <cell r="DT66">
            <v>5.54</v>
          </cell>
          <cell r="DU66">
            <v>418325</v>
          </cell>
          <cell r="DV66">
            <v>0</v>
          </cell>
          <cell r="DW66">
            <v>0</v>
          </cell>
          <cell r="DX66">
            <v>10.89</v>
          </cell>
          <cell r="DY66">
            <v>822304</v>
          </cell>
          <cell r="DZ66">
            <v>10.89</v>
          </cell>
          <cell r="EA66">
            <v>822304</v>
          </cell>
          <cell r="EB66">
            <v>10.89</v>
          </cell>
          <cell r="EC66">
            <v>822304</v>
          </cell>
          <cell r="ED66">
            <v>10.89</v>
          </cell>
          <cell r="EE66">
            <v>822304</v>
          </cell>
          <cell r="EF66">
            <v>5.54</v>
          </cell>
          <cell r="EG66">
            <v>418325</v>
          </cell>
          <cell r="EH66">
            <v>0</v>
          </cell>
          <cell r="EI66">
            <v>0</v>
          </cell>
          <cell r="EJ66">
            <v>5.54</v>
          </cell>
          <cell r="EK66">
            <v>418325</v>
          </cell>
          <cell r="EL66">
            <v>0</v>
          </cell>
          <cell r="EM66">
            <v>0</v>
          </cell>
          <cell r="EN66">
            <v>10.89</v>
          </cell>
          <cell r="EO66">
            <v>822304</v>
          </cell>
          <cell r="EP66">
            <v>5.54</v>
          </cell>
          <cell r="EQ66">
            <v>418325</v>
          </cell>
          <cell r="ER66">
            <v>0</v>
          </cell>
          <cell r="ES66">
            <v>0</v>
          </cell>
          <cell r="ET66">
            <v>10.89</v>
          </cell>
          <cell r="EU66">
            <v>822304</v>
          </cell>
          <cell r="EV66">
            <v>10.89</v>
          </cell>
          <cell r="EW66">
            <v>822304</v>
          </cell>
          <cell r="EX66">
            <v>10.89</v>
          </cell>
          <cell r="EY66">
            <v>822304</v>
          </cell>
          <cell r="EZ66">
            <v>5.54</v>
          </cell>
          <cell r="FA66">
            <v>418325</v>
          </cell>
          <cell r="FB66">
            <v>0</v>
          </cell>
          <cell r="FC66">
            <v>0</v>
          </cell>
          <cell r="FD66">
            <v>5.54</v>
          </cell>
          <cell r="FE66">
            <v>418325</v>
          </cell>
          <cell r="FF66">
            <v>0</v>
          </cell>
          <cell r="FG66">
            <v>0</v>
          </cell>
          <cell r="FH66">
            <v>10.89</v>
          </cell>
          <cell r="FI66">
            <v>822304</v>
          </cell>
          <cell r="FJ66">
            <v>5.54</v>
          </cell>
          <cell r="FK66">
            <v>418325</v>
          </cell>
          <cell r="FL66">
            <v>0</v>
          </cell>
          <cell r="FM66">
            <v>0</v>
          </cell>
          <cell r="FN66">
            <v>5.54</v>
          </cell>
          <cell r="FO66">
            <v>418325</v>
          </cell>
          <cell r="FP66">
            <v>0</v>
          </cell>
          <cell r="FQ66">
            <v>0</v>
          </cell>
          <cell r="FR66">
            <v>10.89</v>
          </cell>
          <cell r="FS66">
            <v>822304</v>
          </cell>
          <cell r="FT66">
            <v>5.54</v>
          </cell>
          <cell r="FU66">
            <v>418325</v>
          </cell>
          <cell r="FV66">
            <v>0</v>
          </cell>
          <cell r="FW66">
            <v>0</v>
          </cell>
          <cell r="FX66">
            <v>10.89</v>
          </cell>
          <cell r="FY66">
            <v>822304</v>
          </cell>
          <cell r="FZ66">
            <v>10.89</v>
          </cell>
          <cell r="GA66">
            <v>822304</v>
          </cell>
          <cell r="GB66">
            <v>10.89</v>
          </cell>
          <cell r="GC66">
            <v>822304</v>
          </cell>
          <cell r="GD66">
            <v>5.54</v>
          </cell>
          <cell r="GE66">
            <v>418325</v>
          </cell>
          <cell r="GF66">
            <v>0</v>
          </cell>
          <cell r="GG66">
            <v>0</v>
          </cell>
          <cell r="GH66">
            <v>10.89</v>
          </cell>
          <cell r="GI66">
            <v>822304</v>
          </cell>
          <cell r="GJ66">
            <v>5.54</v>
          </cell>
          <cell r="GK66">
            <v>418325</v>
          </cell>
          <cell r="GL66">
            <v>5.54</v>
          </cell>
          <cell r="GM66">
            <v>418325</v>
          </cell>
          <cell r="GN66">
            <v>5.54</v>
          </cell>
          <cell r="GO66">
            <v>418325</v>
          </cell>
          <cell r="GP66">
            <v>5.54</v>
          </cell>
          <cell r="GQ66">
            <v>418325</v>
          </cell>
          <cell r="GR66">
            <v>10.89</v>
          </cell>
          <cell r="GS66">
            <v>822304</v>
          </cell>
          <cell r="GT66">
            <v>10.89</v>
          </cell>
          <cell r="GU66">
            <v>822304</v>
          </cell>
          <cell r="GV66">
            <v>704.97</v>
          </cell>
          <cell r="GW66">
            <v>53232285</v>
          </cell>
          <cell r="GX66" t="str">
            <v/>
          </cell>
          <cell r="GY66">
            <v>53232285</v>
          </cell>
        </row>
        <row r="67">
          <cell r="D67" t="str">
            <v>10-15</v>
          </cell>
          <cell r="E67" t="str">
            <v>PISOS EN MATERIALES CERAMICOS</v>
          </cell>
          <cell r="F67"/>
          <cell r="G67">
            <v>0</v>
          </cell>
          <cell r="H67" t="str">
            <v/>
          </cell>
          <cell r="I67">
            <v>0</v>
          </cell>
          <cell r="J67"/>
          <cell r="K67">
            <v>0</v>
          </cell>
          <cell r="L67" t="str">
            <v/>
          </cell>
          <cell r="M67">
            <v>0</v>
          </cell>
          <cell r="N67" t="str">
            <v/>
          </cell>
          <cell r="O67">
            <v>0</v>
          </cell>
          <cell r="P67">
            <v>0</v>
          </cell>
          <cell r="Q67">
            <v>0</v>
          </cell>
          <cell r="R67" t="str">
            <v/>
          </cell>
          <cell r="S67">
            <v>0</v>
          </cell>
          <cell r="T67" t="str">
            <v/>
          </cell>
          <cell r="U67">
            <v>0</v>
          </cell>
          <cell r="V67" t="str">
            <v/>
          </cell>
          <cell r="W67">
            <v>0</v>
          </cell>
          <cell r="X67">
            <v>0</v>
          </cell>
          <cell r="Y67">
            <v>0</v>
          </cell>
          <cell r="Z67" t="str">
            <v/>
          </cell>
          <cell r="AA67">
            <v>0</v>
          </cell>
          <cell r="AB67" t="str">
            <v/>
          </cell>
          <cell r="AC67">
            <v>0</v>
          </cell>
          <cell r="AD67" t="str">
            <v/>
          </cell>
          <cell r="AE67">
            <v>0</v>
          </cell>
          <cell r="AF67" t="str">
            <v/>
          </cell>
          <cell r="AG67">
            <v>0</v>
          </cell>
          <cell r="AH67">
            <v>0</v>
          </cell>
          <cell r="AI67">
            <v>0</v>
          </cell>
          <cell r="AJ67" t="str">
            <v/>
          </cell>
          <cell r="AK67">
            <v>0</v>
          </cell>
          <cell r="AL67">
            <v>0</v>
          </cell>
          <cell r="AM67">
            <v>0</v>
          </cell>
          <cell r="AN67" t="str">
            <v/>
          </cell>
          <cell r="AO67">
            <v>0</v>
          </cell>
          <cell r="AP67" t="str">
            <v/>
          </cell>
          <cell r="AQ67">
            <v>0</v>
          </cell>
          <cell r="AR67" t="str">
            <v/>
          </cell>
          <cell r="AS67">
            <v>0</v>
          </cell>
          <cell r="AT67" t="str">
            <v/>
          </cell>
          <cell r="AU67">
            <v>0</v>
          </cell>
          <cell r="AV67" t="str">
            <v/>
          </cell>
          <cell r="AW67">
            <v>0</v>
          </cell>
          <cell r="AX67" t="str">
            <v/>
          </cell>
          <cell r="AY67">
            <v>0</v>
          </cell>
          <cell r="AZ67" t="str">
            <v/>
          </cell>
          <cell r="BA67">
            <v>0</v>
          </cell>
          <cell r="BB67">
            <v>0</v>
          </cell>
          <cell r="BC67">
            <v>0</v>
          </cell>
          <cell r="BD67" t="str">
            <v/>
          </cell>
          <cell r="BE67">
            <v>0</v>
          </cell>
          <cell r="BF67" t="str">
            <v/>
          </cell>
          <cell r="BG67">
            <v>0</v>
          </cell>
          <cell r="BH67" t="str">
            <v/>
          </cell>
          <cell r="BI67">
            <v>0</v>
          </cell>
          <cell r="BJ67" t="str">
            <v/>
          </cell>
          <cell r="BK67">
            <v>0</v>
          </cell>
          <cell r="BL67" t="str">
            <v/>
          </cell>
          <cell r="BM67">
            <v>0</v>
          </cell>
          <cell r="BN67" t="str">
            <v/>
          </cell>
          <cell r="BO67">
            <v>0</v>
          </cell>
          <cell r="BP67" t="str">
            <v/>
          </cell>
          <cell r="BQ67">
            <v>0</v>
          </cell>
          <cell r="BR67" t="str">
            <v/>
          </cell>
          <cell r="BS67">
            <v>0</v>
          </cell>
          <cell r="BT67" t="str">
            <v/>
          </cell>
          <cell r="BU67">
            <v>0</v>
          </cell>
          <cell r="BV67" t="str">
            <v/>
          </cell>
          <cell r="BW67">
            <v>0</v>
          </cell>
          <cell r="BX67" t="str">
            <v/>
          </cell>
          <cell r="BY67">
            <v>0</v>
          </cell>
          <cell r="BZ67" t="str">
            <v/>
          </cell>
          <cell r="CA67">
            <v>0</v>
          </cell>
          <cell r="CB67" t="str">
            <v/>
          </cell>
          <cell r="CC67">
            <v>0</v>
          </cell>
          <cell r="CD67" t="str">
            <v/>
          </cell>
          <cell r="CE67">
            <v>0</v>
          </cell>
          <cell r="CF67" t="str">
            <v/>
          </cell>
          <cell r="CG67">
            <v>0</v>
          </cell>
          <cell r="CH67" t="str">
            <v/>
          </cell>
          <cell r="CI67">
            <v>0</v>
          </cell>
          <cell r="CJ67">
            <v>0</v>
          </cell>
          <cell r="CK67">
            <v>0</v>
          </cell>
          <cell r="CL67" t="str">
            <v/>
          </cell>
          <cell r="CM67">
            <v>0</v>
          </cell>
          <cell r="CN67" t="str">
            <v/>
          </cell>
          <cell r="CO67">
            <v>0</v>
          </cell>
          <cell r="CP67" t="str">
            <v/>
          </cell>
          <cell r="CQ67">
            <v>0</v>
          </cell>
          <cell r="CR67" t="str">
            <v/>
          </cell>
          <cell r="CS67">
            <v>0</v>
          </cell>
          <cell r="CT67" t="str">
            <v/>
          </cell>
          <cell r="CU67">
            <v>0</v>
          </cell>
          <cell r="CV67" t="str">
            <v/>
          </cell>
          <cell r="CW67">
            <v>0</v>
          </cell>
          <cell r="CX67" t="str">
            <v/>
          </cell>
          <cell r="CY67">
            <v>0</v>
          </cell>
          <cell r="CZ67" t="str">
            <v/>
          </cell>
          <cell r="DA67">
            <v>0</v>
          </cell>
          <cell r="DB67" t="str">
            <v/>
          </cell>
          <cell r="DC67">
            <v>0</v>
          </cell>
          <cell r="DD67" t="str">
            <v/>
          </cell>
          <cell r="DE67">
            <v>0</v>
          </cell>
          <cell r="DF67" t="str">
            <v/>
          </cell>
          <cell r="DG67">
            <v>0</v>
          </cell>
          <cell r="DH67" t="str">
            <v/>
          </cell>
          <cell r="DI67">
            <v>0</v>
          </cell>
          <cell r="DJ67">
            <v>0</v>
          </cell>
          <cell r="DK67">
            <v>0</v>
          </cell>
          <cell r="DL67" t="str">
            <v/>
          </cell>
          <cell r="DM67">
            <v>0</v>
          </cell>
          <cell r="DN67" t="str">
            <v/>
          </cell>
          <cell r="DO67">
            <v>0</v>
          </cell>
          <cell r="DP67" t="str">
            <v/>
          </cell>
          <cell r="DQ67">
            <v>0</v>
          </cell>
          <cell r="DR67" t="str">
            <v/>
          </cell>
          <cell r="DS67">
            <v>0</v>
          </cell>
          <cell r="DT67" t="str">
            <v/>
          </cell>
          <cell r="DU67">
            <v>0</v>
          </cell>
          <cell r="DV67">
            <v>0</v>
          </cell>
          <cell r="DW67">
            <v>0</v>
          </cell>
          <cell r="DX67" t="str">
            <v/>
          </cell>
          <cell r="DY67">
            <v>0</v>
          </cell>
          <cell r="DZ67" t="str">
            <v/>
          </cell>
          <cell r="EA67">
            <v>0</v>
          </cell>
          <cell r="EB67" t="str">
            <v/>
          </cell>
          <cell r="EC67">
            <v>0</v>
          </cell>
          <cell r="ED67" t="str">
            <v/>
          </cell>
          <cell r="EE67">
            <v>0</v>
          </cell>
          <cell r="EF67" t="str">
            <v/>
          </cell>
          <cell r="EG67">
            <v>0</v>
          </cell>
          <cell r="EH67">
            <v>0</v>
          </cell>
          <cell r="EI67">
            <v>0</v>
          </cell>
          <cell r="EJ67" t="str">
            <v/>
          </cell>
          <cell r="EK67">
            <v>0</v>
          </cell>
          <cell r="EL67">
            <v>0</v>
          </cell>
          <cell r="EM67">
            <v>0</v>
          </cell>
          <cell r="EN67" t="str">
            <v/>
          </cell>
          <cell r="EO67">
            <v>0</v>
          </cell>
          <cell r="EP67" t="str">
            <v/>
          </cell>
          <cell r="EQ67">
            <v>0</v>
          </cell>
          <cell r="ER67">
            <v>0</v>
          </cell>
          <cell r="ES67">
            <v>0</v>
          </cell>
          <cell r="ET67" t="str">
            <v/>
          </cell>
          <cell r="EU67">
            <v>0</v>
          </cell>
          <cell r="EV67" t="str">
            <v/>
          </cell>
          <cell r="EW67">
            <v>0</v>
          </cell>
          <cell r="EX67" t="str">
            <v/>
          </cell>
          <cell r="EY67">
            <v>0</v>
          </cell>
          <cell r="EZ67" t="str">
            <v/>
          </cell>
          <cell r="FA67">
            <v>0</v>
          </cell>
          <cell r="FB67">
            <v>0</v>
          </cell>
          <cell r="FC67">
            <v>0</v>
          </cell>
          <cell r="FD67" t="str">
            <v/>
          </cell>
          <cell r="FE67">
            <v>0</v>
          </cell>
          <cell r="FF67">
            <v>0</v>
          </cell>
          <cell r="FG67">
            <v>0</v>
          </cell>
          <cell r="FH67" t="str">
            <v/>
          </cell>
          <cell r="FI67">
            <v>0</v>
          </cell>
          <cell r="FJ67" t="str">
            <v/>
          </cell>
          <cell r="FK67">
            <v>0</v>
          </cell>
          <cell r="FL67">
            <v>0</v>
          </cell>
          <cell r="FM67">
            <v>0</v>
          </cell>
          <cell r="FN67" t="str">
            <v/>
          </cell>
          <cell r="FO67">
            <v>0</v>
          </cell>
          <cell r="FP67">
            <v>0</v>
          </cell>
          <cell r="FQ67">
            <v>0</v>
          </cell>
          <cell r="FR67" t="str">
            <v/>
          </cell>
          <cell r="FS67">
            <v>0</v>
          </cell>
          <cell r="FT67" t="str">
            <v/>
          </cell>
          <cell r="FU67">
            <v>0</v>
          </cell>
          <cell r="FV67">
            <v>0</v>
          </cell>
          <cell r="FW67">
            <v>0</v>
          </cell>
          <cell r="FX67" t="str">
            <v/>
          </cell>
          <cell r="FY67">
            <v>0</v>
          </cell>
          <cell r="FZ67" t="str">
            <v/>
          </cell>
          <cell r="GA67">
            <v>0</v>
          </cell>
          <cell r="GB67" t="str">
            <v/>
          </cell>
          <cell r="GC67">
            <v>0</v>
          </cell>
          <cell r="GD67" t="str">
            <v/>
          </cell>
          <cell r="GE67">
            <v>0</v>
          </cell>
          <cell r="GF67">
            <v>0</v>
          </cell>
          <cell r="GG67">
            <v>0</v>
          </cell>
          <cell r="GH67" t="str">
            <v/>
          </cell>
          <cell r="GI67">
            <v>0</v>
          </cell>
          <cell r="GJ67" t="str">
            <v/>
          </cell>
          <cell r="GK67">
            <v>0</v>
          </cell>
          <cell r="GL67" t="str">
            <v/>
          </cell>
          <cell r="GM67">
            <v>0</v>
          </cell>
          <cell r="GN67" t="str">
            <v/>
          </cell>
          <cell r="GO67">
            <v>0</v>
          </cell>
          <cell r="GP67" t="str">
            <v/>
          </cell>
          <cell r="GQ67">
            <v>0</v>
          </cell>
          <cell r="GR67" t="str">
            <v/>
          </cell>
          <cell r="GS67">
            <v>0</v>
          </cell>
          <cell r="GT67" t="str">
            <v/>
          </cell>
          <cell r="GU67">
            <v>0</v>
          </cell>
          <cell r="GV67">
            <v>0</v>
          </cell>
          <cell r="GW67">
            <v>0</v>
          </cell>
          <cell r="GX67" t="str">
            <v/>
          </cell>
          <cell r="GY67">
            <v>0</v>
          </cell>
        </row>
        <row r="68">
          <cell r="D68" t="str">
            <v>10-15-030</v>
          </cell>
          <cell r="E68" t="str">
            <v>PISOS EN MATERIAL CERAMICO PARA BAÑOS, ANTIDESLIZANTE; INCLUYE TODOS LOS MATERIALES NECESARIOS PARA SU CORRECTA EJECUCION.</v>
          </cell>
          <cell r="F68" t="str">
            <v>M2</v>
          </cell>
          <cell r="G68">
            <v>53801</v>
          </cell>
          <cell r="H68">
            <v>0</v>
          </cell>
          <cell r="I68">
            <v>0</v>
          </cell>
          <cell r="J68"/>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cell r="Z68">
            <v>0</v>
          </cell>
          <cell r="AA68">
            <v>0</v>
          </cell>
          <cell r="AB68">
            <v>0</v>
          </cell>
          <cell r="AC68">
            <v>0</v>
          </cell>
          <cell r="AD68">
            <v>0</v>
          </cell>
          <cell r="AE68">
            <v>0</v>
          </cell>
          <cell r="AF68">
            <v>0</v>
          </cell>
          <cell r="AG68">
            <v>0</v>
          </cell>
          <cell r="AH68">
            <v>0</v>
          </cell>
          <cell r="AI68">
            <v>0</v>
          </cell>
          <cell r="AJ68">
            <v>0</v>
          </cell>
          <cell r="AK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0</v>
          </cell>
          <cell r="CK68">
            <v>0</v>
          </cell>
          <cell r="CL68">
            <v>0</v>
          </cell>
          <cell r="CM68">
            <v>0</v>
          </cell>
          <cell r="CN68">
            <v>0</v>
          </cell>
          <cell r="CO68">
            <v>0</v>
          </cell>
          <cell r="CP68">
            <v>0</v>
          </cell>
          <cell r="CQ68">
            <v>0</v>
          </cell>
          <cell r="CR68">
            <v>0</v>
          </cell>
          <cell r="CS68">
            <v>0</v>
          </cell>
          <cell r="CT68">
            <v>0</v>
          </cell>
          <cell r="CU68">
            <v>0</v>
          </cell>
          <cell r="CV68">
            <v>0</v>
          </cell>
          <cell r="CW68">
            <v>0</v>
          </cell>
          <cell r="CX68">
            <v>0</v>
          </cell>
          <cell r="CY68">
            <v>0</v>
          </cell>
          <cell r="CZ68">
            <v>0</v>
          </cell>
          <cell r="DA68">
            <v>0</v>
          </cell>
          <cell r="DB68">
            <v>0</v>
          </cell>
          <cell r="DC68">
            <v>0</v>
          </cell>
          <cell r="DD68">
            <v>0</v>
          </cell>
          <cell r="DE68">
            <v>0</v>
          </cell>
          <cell r="DF68">
            <v>0</v>
          </cell>
          <cell r="DG68">
            <v>0</v>
          </cell>
          <cell r="DH68">
            <v>0</v>
          </cell>
          <cell r="DI68">
            <v>0</v>
          </cell>
          <cell r="DJ68">
            <v>0</v>
          </cell>
          <cell r="DK68">
            <v>0</v>
          </cell>
          <cell r="DL68">
            <v>0</v>
          </cell>
          <cell r="DM68">
            <v>0</v>
          </cell>
          <cell r="DN68">
            <v>0</v>
          </cell>
          <cell r="DO68">
            <v>0</v>
          </cell>
          <cell r="DP68">
            <v>0</v>
          </cell>
          <cell r="DQ68">
            <v>0</v>
          </cell>
          <cell r="DR68">
            <v>0</v>
          </cell>
          <cell r="DS68">
            <v>0</v>
          </cell>
          <cell r="DT68">
            <v>0</v>
          </cell>
          <cell r="DU68">
            <v>0</v>
          </cell>
          <cell r="DV68">
            <v>0</v>
          </cell>
          <cell r="DW68">
            <v>0</v>
          </cell>
          <cell r="DX68">
            <v>0</v>
          </cell>
          <cell r="DY68">
            <v>0</v>
          </cell>
          <cell r="DZ68">
            <v>0</v>
          </cell>
          <cell r="EA68">
            <v>0</v>
          </cell>
          <cell r="EB68">
            <v>0</v>
          </cell>
          <cell r="EC68">
            <v>0</v>
          </cell>
          <cell r="ED68">
            <v>0</v>
          </cell>
          <cell r="EE68">
            <v>0</v>
          </cell>
          <cell r="EF68">
            <v>0</v>
          </cell>
          <cell r="EG68">
            <v>0</v>
          </cell>
          <cell r="EH68">
            <v>0</v>
          </cell>
          <cell r="EI68">
            <v>0</v>
          </cell>
          <cell r="EJ68">
            <v>0</v>
          </cell>
          <cell r="EK68">
            <v>0</v>
          </cell>
          <cell r="EL68">
            <v>0</v>
          </cell>
          <cell r="EM68">
            <v>0</v>
          </cell>
          <cell r="EN68">
            <v>0</v>
          </cell>
          <cell r="EO68">
            <v>0</v>
          </cell>
          <cell r="EP68">
            <v>0</v>
          </cell>
          <cell r="EQ68">
            <v>0</v>
          </cell>
          <cell r="ER68">
            <v>0</v>
          </cell>
          <cell r="ES68">
            <v>0</v>
          </cell>
          <cell r="ET68">
            <v>0</v>
          </cell>
          <cell r="EU68">
            <v>0</v>
          </cell>
          <cell r="EV68">
            <v>0</v>
          </cell>
          <cell r="EW68">
            <v>0</v>
          </cell>
          <cell r="EX68">
            <v>0</v>
          </cell>
          <cell r="EY68">
            <v>0</v>
          </cell>
          <cell r="EZ68">
            <v>0</v>
          </cell>
          <cell r="FA68">
            <v>0</v>
          </cell>
          <cell r="FB68">
            <v>0</v>
          </cell>
          <cell r="FC68">
            <v>0</v>
          </cell>
          <cell r="FD68">
            <v>0</v>
          </cell>
          <cell r="FE68">
            <v>0</v>
          </cell>
          <cell r="FF68">
            <v>0</v>
          </cell>
          <cell r="FG68">
            <v>0</v>
          </cell>
          <cell r="FH68">
            <v>0</v>
          </cell>
          <cell r="FI68">
            <v>0</v>
          </cell>
          <cell r="FJ68">
            <v>0</v>
          </cell>
          <cell r="FK68">
            <v>0</v>
          </cell>
          <cell r="FL68">
            <v>0</v>
          </cell>
          <cell r="FM68">
            <v>0</v>
          </cell>
          <cell r="FN68">
            <v>0</v>
          </cell>
          <cell r="FO68">
            <v>0</v>
          </cell>
          <cell r="FP68">
            <v>0</v>
          </cell>
          <cell r="FQ68">
            <v>0</v>
          </cell>
          <cell r="FR68">
            <v>0</v>
          </cell>
          <cell r="FS68">
            <v>0</v>
          </cell>
          <cell r="FT68">
            <v>0</v>
          </cell>
          <cell r="FU68">
            <v>0</v>
          </cell>
          <cell r="FV68">
            <v>0</v>
          </cell>
          <cell r="FW68">
            <v>0</v>
          </cell>
          <cell r="FX68">
            <v>0</v>
          </cell>
          <cell r="FY68">
            <v>0</v>
          </cell>
          <cell r="FZ68">
            <v>0</v>
          </cell>
          <cell r="GA68">
            <v>0</v>
          </cell>
          <cell r="GB68">
            <v>0</v>
          </cell>
          <cell r="GC68">
            <v>0</v>
          </cell>
          <cell r="GD68">
            <v>0</v>
          </cell>
          <cell r="GE68">
            <v>0</v>
          </cell>
          <cell r="GF68">
            <v>0</v>
          </cell>
          <cell r="GG68">
            <v>0</v>
          </cell>
          <cell r="GH68">
            <v>0</v>
          </cell>
          <cell r="GI68">
            <v>0</v>
          </cell>
          <cell r="GJ68">
            <v>0</v>
          </cell>
          <cell r="GK68">
            <v>0</v>
          </cell>
          <cell r="GL68">
            <v>0</v>
          </cell>
          <cell r="GM68">
            <v>0</v>
          </cell>
          <cell r="GN68">
            <v>0</v>
          </cell>
          <cell r="GO68">
            <v>0</v>
          </cell>
          <cell r="GP68">
            <v>0</v>
          </cell>
          <cell r="GQ68">
            <v>0</v>
          </cell>
          <cell r="GR68">
            <v>0</v>
          </cell>
          <cell r="GS68">
            <v>0</v>
          </cell>
          <cell r="GT68">
            <v>0</v>
          </cell>
          <cell r="GU68">
            <v>0</v>
          </cell>
          <cell r="GV68">
            <v>0</v>
          </cell>
          <cell r="GW68">
            <v>0</v>
          </cell>
          <cell r="GX68" t="str">
            <v/>
          </cell>
          <cell r="GY68">
            <v>0</v>
          </cell>
        </row>
        <row r="69">
          <cell r="D69" t="str">
            <v>10-90</v>
          </cell>
          <cell r="E69" t="str">
            <v>ACCESORIOS PARA PISOS</v>
          </cell>
          <cell r="F69"/>
          <cell r="G69">
            <v>0</v>
          </cell>
          <cell r="H69" t="str">
            <v>x</v>
          </cell>
          <cell r="I69">
            <v>13042</v>
          </cell>
          <cell r="J69"/>
          <cell r="K69">
            <v>0</v>
          </cell>
          <cell r="L69" t="str">
            <v/>
          </cell>
          <cell r="M69">
            <v>0</v>
          </cell>
          <cell r="N69" t="str">
            <v>x</v>
          </cell>
          <cell r="O69">
            <v>13042</v>
          </cell>
          <cell r="P69">
            <v>0</v>
          </cell>
          <cell r="Q69">
            <v>0</v>
          </cell>
          <cell r="R69" t="str">
            <v/>
          </cell>
          <cell r="S69">
            <v>0</v>
          </cell>
          <cell r="T69" t="str">
            <v/>
          </cell>
          <cell r="U69">
            <v>0</v>
          </cell>
          <cell r="V69" t="str">
            <v>x</v>
          </cell>
          <cell r="W69">
            <v>13042</v>
          </cell>
          <cell r="X69">
            <v>0</v>
          </cell>
          <cell r="Y69">
            <v>0</v>
          </cell>
          <cell r="Z69" t="str">
            <v/>
          </cell>
          <cell r="AA69">
            <v>0</v>
          </cell>
          <cell r="AB69" t="str">
            <v/>
          </cell>
          <cell r="AC69">
            <v>0</v>
          </cell>
          <cell r="AD69" t="str">
            <v/>
          </cell>
          <cell r="AE69">
            <v>0</v>
          </cell>
          <cell r="AF69" t="str">
            <v>x</v>
          </cell>
          <cell r="AG69">
            <v>13042</v>
          </cell>
          <cell r="AH69">
            <v>0</v>
          </cell>
          <cell r="AI69">
            <v>0</v>
          </cell>
          <cell r="AJ69" t="str">
            <v>x</v>
          </cell>
          <cell r="AK69">
            <v>13042</v>
          </cell>
          <cell r="AL69">
            <v>0</v>
          </cell>
          <cell r="AM69">
            <v>0</v>
          </cell>
          <cell r="AN69" t="str">
            <v/>
          </cell>
          <cell r="AO69">
            <v>0</v>
          </cell>
          <cell r="AP69" t="str">
            <v/>
          </cell>
          <cell r="AQ69">
            <v>0</v>
          </cell>
          <cell r="AR69" t="str">
            <v/>
          </cell>
          <cell r="AS69">
            <v>0</v>
          </cell>
          <cell r="AT69" t="str">
            <v/>
          </cell>
          <cell r="AU69">
            <v>0</v>
          </cell>
          <cell r="AV69" t="str">
            <v>x</v>
          </cell>
          <cell r="AW69">
            <v>13042</v>
          </cell>
          <cell r="AX69" t="str">
            <v>x</v>
          </cell>
          <cell r="AY69">
            <v>13042</v>
          </cell>
          <cell r="AZ69" t="str">
            <v>x</v>
          </cell>
          <cell r="BA69">
            <v>13042</v>
          </cell>
          <cell r="BB69">
            <v>0</v>
          </cell>
          <cell r="BC69">
            <v>0</v>
          </cell>
          <cell r="BD69" t="str">
            <v/>
          </cell>
          <cell r="BE69">
            <v>0</v>
          </cell>
          <cell r="BF69" t="str">
            <v/>
          </cell>
          <cell r="BG69">
            <v>0</v>
          </cell>
          <cell r="BH69" t="str">
            <v>x</v>
          </cell>
          <cell r="BI69">
            <v>13042</v>
          </cell>
          <cell r="BJ69" t="str">
            <v/>
          </cell>
          <cell r="BK69">
            <v>0</v>
          </cell>
          <cell r="BL69" t="str">
            <v>x</v>
          </cell>
          <cell r="BM69">
            <v>13042</v>
          </cell>
          <cell r="BN69" t="str">
            <v/>
          </cell>
          <cell r="BO69">
            <v>0</v>
          </cell>
          <cell r="BP69" t="str">
            <v/>
          </cell>
          <cell r="BQ69">
            <v>0</v>
          </cell>
          <cell r="BR69" t="str">
            <v/>
          </cell>
          <cell r="BS69">
            <v>0</v>
          </cell>
          <cell r="BT69" t="str">
            <v/>
          </cell>
          <cell r="BU69">
            <v>0</v>
          </cell>
          <cell r="BV69" t="str">
            <v/>
          </cell>
          <cell r="BW69">
            <v>0</v>
          </cell>
          <cell r="BX69" t="str">
            <v/>
          </cell>
          <cell r="BY69">
            <v>0</v>
          </cell>
          <cell r="BZ69" t="str">
            <v>x</v>
          </cell>
          <cell r="CA69">
            <v>13042</v>
          </cell>
          <cell r="CB69" t="str">
            <v/>
          </cell>
          <cell r="CC69">
            <v>0</v>
          </cell>
          <cell r="CD69" t="str">
            <v/>
          </cell>
          <cell r="CE69">
            <v>0</v>
          </cell>
          <cell r="CF69" t="str">
            <v>x</v>
          </cell>
          <cell r="CG69">
            <v>13042</v>
          </cell>
          <cell r="CH69" t="str">
            <v>x</v>
          </cell>
          <cell r="CI69">
            <v>13042</v>
          </cell>
          <cell r="CJ69">
            <v>0</v>
          </cell>
          <cell r="CK69">
            <v>0</v>
          </cell>
          <cell r="CL69" t="str">
            <v/>
          </cell>
          <cell r="CM69">
            <v>0</v>
          </cell>
          <cell r="CN69" t="str">
            <v/>
          </cell>
          <cell r="CO69">
            <v>0</v>
          </cell>
          <cell r="CP69" t="str">
            <v/>
          </cell>
          <cell r="CQ69">
            <v>0</v>
          </cell>
          <cell r="CR69" t="str">
            <v/>
          </cell>
          <cell r="CS69">
            <v>0</v>
          </cell>
          <cell r="CT69" t="str">
            <v/>
          </cell>
          <cell r="CU69">
            <v>0</v>
          </cell>
          <cell r="CV69" t="str">
            <v/>
          </cell>
          <cell r="CW69">
            <v>0</v>
          </cell>
          <cell r="CX69" t="str">
            <v/>
          </cell>
          <cell r="CY69">
            <v>0</v>
          </cell>
          <cell r="CZ69" t="str">
            <v/>
          </cell>
          <cell r="DA69">
            <v>0</v>
          </cell>
          <cell r="DB69" t="str">
            <v/>
          </cell>
          <cell r="DC69">
            <v>0</v>
          </cell>
          <cell r="DD69" t="str">
            <v/>
          </cell>
          <cell r="DE69">
            <v>0</v>
          </cell>
          <cell r="DF69" t="str">
            <v/>
          </cell>
          <cell r="DG69">
            <v>0</v>
          </cell>
          <cell r="DH69" t="str">
            <v>x</v>
          </cell>
          <cell r="DI69">
            <v>13042</v>
          </cell>
          <cell r="DJ69">
            <v>0</v>
          </cell>
          <cell r="DK69">
            <v>0</v>
          </cell>
          <cell r="DL69" t="str">
            <v/>
          </cell>
          <cell r="DM69">
            <v>0</v>
          </cell>
          <cell r="DN69" t="str">
            <v/>
          </cell>
          <cell r="DO69">
            <v>0</v>
          </cell>
          <cell r="DP69" t="str">
            <v/>
          </cell>
          <cell r="DQ69">
            <v>0</v>
          </cell>
          <cell r="DR69" t="str">
            <v/>
          </cell>
          <cell r="DS69">
            <v>0</v>
          </cell>
          <cell r="DT69" t="str">
            <v>x</v>
          </cell>
          <cell r="DU69">
            <v>13042</v>
          </cell>
          <cell r="DV69">
            <v>0</v>
          </cell>
          <cell r="DW69">
            <v>0</v>
          </cell>
          <cell r="DX69" t="str">
            <v/>
          </cell>
          <cell r="DY69">
            <v>0</v>
          </cell>
          <cell r="DZ69" t="str">
            <v/>
          </cell>
          <cell r="EA69">
            <v>0</v>
          </cell>
          <cell r="EB69" t="str">
            <v/>
          </cell>
          <cell r="EC69">
            <v>0</v>
          </cell>
          <cell r="ED69" t="str">
            <v/>
          </cell>
          <cell r="EE69">
            <v>0</v>
          </cell>
          <cell r="EF69" t="str">
            <v>x</v>
          </cell>
          <cell r="EG69">
            <v>13042</v>
          </cell>
          <cell r="EH69">
            <v>0</v>
          </cell>
          <cell r="EI69">
            <v>0</v>
          </cell>
          <cell r="EJ69" t="str">
            <v>x</v>
          </cell>
          <cell r="EK69">
            <v>13042</v>
          </cell>
          <cell r="EL69">
            <v>0</v>
          </cell>
          <cell r="EM69">
            <v>0</v>
          </cell>
          <cell r="EN69" t="str">
            <v/>
          </cell>
          <cell r="EO69">
            <v>0</v>
          </cell>
          <cell r="EP69" t="str">
            <v>x</v>
          </cell>
          <cell r="EQ69">
            <v>13042</v>
          </cell>
          <cell r="ER69">
            <v>0</v>
          </cell>
          <cell r="ES69">
            <v>0</v>
          </cell>
          <cell r="ET69" t="str">
            <v/>
          </cell>
          <cell r="EU69">
            <v>0</v>
          </cell>
          <cell r="EV69" t="str">
            <v/>
          </cell>
          <cell r="EW69">
            <v>0</v>
          </cell>
          <cell r="EX69" t="str">
            <v/>
          </cell>
          <cell r="EY69">
            <v>0</v>
          </cell>
          <cell r="EZ69" t="str">
            <v>x</v>
          </cell>
          <cell r="FA69">
            <v>13042</v>
          </cell>
          <cell r="FB69">
            <v>0</v>
          </cell>
          <cell r="FC69">
            <v>0</v>
          </cell>
          <cell r="FD69" t="str">
            <v>x</v>
          </cell>
          <cell r="FE69">
            <v>13042</v>
          </cell>
          <cell r="FF69">
            <v>0</v>
          </cell>
          <cell r="FG69">
            <v>0</v>
          </cell>
          <cell r="FH69" t="str">
            <v/>
          </cell>
          <cell r="FI69">
            <v>0</v>
          </cell>
          <cell r="FJ69" t="str">
            <v>x</v>
          </cell>
          <cell r="FK69">
            <v>13042</v>
          </cell>
          <cell r="FL69">
            <v>0</v>
          </cell>
          <cell r="FM69">
            <v>0</v>
          </cell>
          <cell r="FN69" t="str">
            <v>x</v>
          </cell>
          <cell r="FO69">
            <v>13042</v>
          </cell>
          <cell r="FP69">
            <v>0</v>
          </cell>
          <cell r="FQ69">
            <v>0</v>
          </cell>
          <cell r="FR69" t="str">
            <v/>
          </cell>
          <cell r="FS69">
            <v>0</v>
          </cell>
          <cell r="FT69" t="str">
            <v>x</v>
          </cell>
          <cell r="FU69">
            <v>13042</v>
          </cell>
          <cell r="FV69">
            <v>0</v>
          </cell>
          <cell r="FW69">
            <v>0</v>
          </cell>
          <cell r="FX69" t="str">
            <v/>
          </cell>
          <cell r="FY69">
            <v>0</v>
          </cell>
          <cell r="FZ69" t="str">
            <v/>
          </cell>
          <cell r="GA69">
            <v>0</v>
          </cell>
          <cell r="GB69" t="str">
            <v/>
          </cell>
          <cell r="GC69">
            <v>0</v>
          </cell>
          <cell r="GD69" t="str">
            <v>x</v>
          </cell>
          <cell r="GE69">
            <v>13042</v>
          </cell>
          <cell r="GF69">
            <v>0</v>
          </cell>
          <cell r="GG69">
            <v>0</v>
          </cell>
          <cell r="GH69" t="str">
            <v/>
          </cell>
          <cell r="GI69">
            <v>0</v>
          </cell>
          <cell r="GJ69" t="str">
            <v>x</v>
          </cell>
          <cell r="GK69">
            <v>13042</v>
          </cell>
          <cell r="GL69" t="str">
            <v>x</v>
          </cell>
          <cell r="GM69">
            <v>13042</v>
          </cell>
          <cell r="GN69" t="str">
            <v>x</v>
          </cell>
          <cell r="GO69">
            <v>13042</v>
          </cell>
          <cell r="GP69" t="str">
            <v>x</v>
          </cell>
          <cell r="GQ69">
            <v>13042</v>
          </cell>
          <cell r="GR69" t="str">
            <v/>
          </cell>
          <cell r="GS69">
            <v>0</v>
          </cell>
          <cell r="GT69" t="str">
            <v/>
          </cell>
          <cell r="GU69">
            <v>0</v>
          </cell>
          <cell r="GV69">
            <v>0</v>
          </cell>
          <cell r="GW69">
            <v>352134</v>
          </cell>
          <cell r="GX69" t="str">
            <v/>
          </cell>
          <cell r="GY69">
            <v>352134</v>
          </cell>
        </row>
        <row r="70">
          <cell r="D70" t="str">
            <v>10-90-010</v>
          </cell>
          <cell r="E70" t="str">
            <v>PIRLAN DE ALUMINIO.</v>
          </cell>
          <cell r="F70" t="str">
            <v>M</v>
          </cell>
          <cell r="G70">
            <v>13876</v>
          </cell>
          <cell r="H70"/>
          <cell r="I70">
            <v>0</v>
          </cell>
          <cell r="J70"/>
          <cell r="K70">
            <v>0</v>
          </cell>
          <cell r="L70"/>
          <cell r="M70">
            <v>0</v>
          </cell>
          <cell r="N70">
            <v>0</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0</v>
          </cell>
          <cell r="CK70">
            <v>0</v>
          </cell>
          <cell r="CL70">
            <v>0</v>
          </cell>
          <cell r="CM70">
            <v>0</v>
          </cell>
          <cell r="CN70">
            <v>0</v>
          </cell>
          <cell r="CO70">
            <v>0</v>
          </cell>
          <cell r="CP70">
            <v>0</v>
          </cell>
          <cell r="CQ70">
            <v>0</v>
          </cell>
          <cell r="CR70">
            <v>0</v>
          </cell>
          <cell r="CS70">
            <v>0</v>
          </cell>
          <cell r="CT70">
            <v>0</v>
          </cell>
          <cell r="CU70">
            <v>0</v>
          </cell>
          <cell r="CV70">
            <v>0</v>
          </cell>
          <cell r="CW70">
            <v>0</v>
          </cell>
          <cell r="CX70">
            <v>0</v>
          </cell>
          <cell r="CY70">
            <v>0</v>
          </cell>
          <cell r="CZ70">
            <v>0</v>
          </cell>
          <cell r="DA70">
            <v>0</v>
          </cell>
          <cell r="DB70">
            <v>0</v>
          </cell>
          <cell r="DC70">
            <v>0</v>
          </cell>
          <cell r="DD70">
            <v>0</v>
          </cell>
          <cell r="DE70">
            <v>0</v>
          </cell>
          <cell r="DF70">
            <v>0</v>
          </cell>
          <cell r="DG70">
            <v>0</v>
          </cell>
          <cell r="DH70">
            <v>0</v>
          </cell>
          <cell r="DI70">
            <v>0</v>
          </cell>
          <cell r="DJ70">
            <v>0</v>
          </cell>
          <cell r="DK70">
            <v>0</v>
          </cell>
          <cell r="DL70">
            <v>0</v>
          </cell>
          <cell r="DM70">
            <v>0</v>
          </cell>
          <cell r="DN70">
            <v>0</v>
          </cell>
          <cell r="DO70">
            <v>0</v>
          </cell>
          <cell r="DP70">
            <v>0</v>
          </cell>
          <cell r="DQ70">
            <v>0</v>
          </cell>
          <cell r="DR70">
            <v>0</v>
          </cell>
          <cell r="DS70">
            <v>0</v>
          </cell>
          <cell r="DT70">
            <v>0</v>
          </cell>
          <cell r="DU70">
            <v>0</v>
          </cell>
          <cell r="DV70">
            <v>0</v>
          </cell>
          <cell r="DW70">
            <v>0</v>
          </cell>
          <cell r="DX70">
            <v>0</v>
          </cell>
          <cell r="DY70">
            <v>0</v>
          </cell>
          <cell r="DZ70">
            <v>0</v>
          </cell>
          <cell r="EA70">
            <v>0</v>
          </cell>
          <cell r="EB70">
            <v>0</v>
          </cell>
          <cell r="EC70">
            <v>0</v>
          </cell>
          <cell r="ED70">
            <v>0</v>
          </cell>
          <cell r="EE70">
            <v>0</v>
          </cell>
          <cell r="EF70">
            <v>0</v>
          </cell>
          <cell r="EG70">
            <v>0</v>
          </cell>
          <cell r="EH70">
            <v>0</v>
          </cell>
          <cell r="EI70">
            <v>0</v>
          </cell>
          <cell r="EJ70">
            <v>0</v>
          </cell>
          <cell r="EK70">
            <v>0</v>
          </cell>
          <cell r="EL70">
            <v>0</v>
          </cell>
          <cell r="EM70">
            <v>0</v>
          </cell>
          <cell r="EN70">
            <v>0</v>
          </cell>
          <cell r="EO70">
            <v>0</v>
          </cell>
          <cell r="EP70">
            <v>0</v>
          </cell>
          <cell r="EQ70">
            <v>0</v>
          </cell>
          <cell r="ER70">
            <v>0</v>
          </cell>
          <cell r="ES70">
            <v>0</v>
          </cell>
          <cell r="ET70">
            <v>0</v>
          </cell>
          <cell r="EU70">
            <v>0</v>
          </cell>
          <cell r="EV70">
            <v>0</v>
          </cell>
          <cell r="EW70">
            <v>0</v>
          </cell>
          <cell r="EX70">
            <v>0</v>
          </cell>
          <cell r="EY70">
            <v>0</v>
          </cell>
          <cell r="EZ70">
            <v>0</v>
          </cell>
          <cell r="FA70">
            <v>0</v>
          </cell>
          <cell r="FB70">
            <v>0</v>
          </cell>
          <cell r="FC70">
            <v>0</v>
          </cell>
          <cell r="FD70">
            <v>0</v>
          </cell>
          <cell r="FE70">
            <v>0</v>
          </cell>
          <cell r="FF70">
            <v>0</v>
          </cell>
          <cell r="FG70">
            <v>0</v>
          </cell>
          <cell r="FH70">
            <v>0</v>
          </cell>
          <cell r="FI70">
            <v>0</v>
          </cell>
          <cell r="FJ70">
            <v>0</v>
          </cell>
          <cell r="FK70">
            <v>0</v>
          </cell>
          <cell r="FL70">
            <v>0</v>
          </cell>
          <cell r="FM70">
            <v>0</v>
          </cell>
          <cell r="FN70">
            <v>0</v>
          </cell>
          <cell r="FO70">
            <v>0</v>
          </cell>
          <cell r="FP70">
            <v>0</v>
          </cell>
          <cell r="FQ70">
            <v>0</v>
          </cell>
          <cell r="FR70">
            <v>0</v>
          </cell>
          <cell r="FS70">
            <v>0</v>
          </cell>
          <cell r="FT70">
            <v>0</v>
          </cell>
          <cell r="FU70">
            <v>0</v>
          </cell>
          <cell r="FV70">
            <v>0</v>
          </cell>
          <cell r="FW70">
            <v>0</v>
          </cell>
          <cell r="FX70">
            <v>0</v>
          </cell>
          <cell r="FY70">
            <v>0</v>
          </cell>
          <cell r="FZ70">
            <v>0</v>
          </cell>
          <cell r="GA70">
            <v>0</v>
          </cell>
          <cell r="GB70">
            <v>0</v>
          </cell>
          <cell r="GC70">
            <v>0</v>
          </cell>
          <cell r="GD70">
            <v>0</v>
          </cell>
          <cell r="GE70">
            <v>0</v>
          </cell>
          <cell r="GF70">
            <v>0</v>
          </cell>
          <cell r="GG70">
            <v>0</v>
          </cell>
          <cell r="GH70">
            <v>0</v>
          </cell>
          <cell r="GI70">
            <v>0</v>
          </cell>
          <cell r="GJ70">
            <v>0</v>
          </cell>
          <cell r="GK70">
            <v>0</v>
          </cell>
          <cell r="GL70">
            <v>0</v>
          </cell>
          <cell r="GM70">
            <v>0</v>
          </cell>
          <cell r="GN70">
            <v>0</v>
          </cell>
          <cell r="GO70">
            <v>0</v>
          </cell>
          <cell r="GP70">
            <v>0</v>
          </cell>
          <cell r="GQ70">
            <v>0</v>
          </cell>
          <cell r="GR70">
            <v>0</v>
          </cell>
          <cell r="GS70">
            <v>0</v>
          </cell>
          <cell r="GT70">
            <v>0</v>
          </cell>
          <cell r="GU70">
            <v>0</v>
          </cell>
          <cell r="GV70">
            <v>0</v>
          </cell>
          <cell r="GW70">
            <v>0</v>
          </cell>
          <cell r="GX70" t="str">
            <v/>
          </cell>
          <cell r="GY70">
            <v>0</v>
          </cell>
        </row>
        <row r="71">
          <cell r="D71" t="str">
            <v>10-90-020</v>
          </cell>
          <cell r="E71" t="str">
            <v>REJILLA DE PISO PARA DUCHA; INCLUYE MATERIAL DE PEGA Y TODO LO NECESARIO PARA SU CORRECTA INSTALACION.</v>
          </cell>
          <cell r="F71" t="str">
            <v>U</v>
          </cell>
          <cell r="G71">
            <v>13042</v>
          </cell>
          <cell r="H71">
            <v>1</v>
          </cell>
          <cell r="I71">
            <v>13042</v>
          </cell>
          <cell r="J71"/>
          <cell r="K71">
            <v>0</v>
          </cell>
          <cell r="L71"/>
          <cell r="M71">
            <v>0</v>
          </cell>
          <cell r="N71">
            <v>1</v>
          </cell>
          <cell r="O71">
            <v>13042</v>
          </cell>
          <cell r="P71">
            <v>0</v>
          </cell>
          <cell r="Q71">
            <v>0</v>
          </cell>
          <cell r="R71">
            <v>0</v>
          </cell>
          <cell r="S71">
            <v>0</v>
          </cell>
          <cell r="T71">
            <v>0</v>
          </cell>
          <cell r="U71">
            <v>0</v>
          </cell>
          <cell r="V71">
            <v>1</v>
          </cell>
          <cell r="W71">
            <v>13042</v>
          </cell>
          <cell r="X71">
            <v>0</v>
          </cell>
          <cell r="Y71">
            <v>0</v>
          </cell>
          <cell r="Z71">
            <v>0</v>
          </cell>
          <cell r="AA71">
            <v>0</v>
          </cell>
          <cell r="AB71">
            <v>0</v>
          </cell>
          <cell r="AC71">
            <v>0</v>
          </cell>
          <cell r="AD71">
            <v>0</v>
          </cell>
          <cell r="AE71">
            <v>0</v>
          </cell>
          <cell r="AF71">
            <v>1</v>
          </cell>
          <cell r="AG71">
            <v>13042</v>
          </cell>
          <cell r="AH71">
            <v>0</v>
          </cell>
          <cell r="AI71">
            <v>0</v>
          </cell>
          <cell r="AJ71">
            <v>1</v>
          </cell>
          <cell r="AK71">
            <v>13042</v>
          </cell>
          <cell r="AL71">
            <v>0</v>
          </cell>
          <cell r="AM71">
            <v>0</v>
          </cell>
          <cell r="AN71">
            <v>0</v>
          </cell>
          <cell r="AO71">
            <v>0</v>
          </cell>
          <cell r="AP71">
            <v>0</v>
          </cell>
          <cell r="AQ71">
            <v>0</v>
          </cell>
          <cell r="AR71">
            <v>0</v>
          </cell>
          <cell r="AS71">
            <v>0</v>
          </cell>
          <cell r="AT71">
            <v>0</v>
          </cell>
          <cell r="AU71">
            <v>0</v>
          </cell>
          <cell r="AV71">
            <v>1</v>
          </cell>
          <cell r="AW71">
            <v>13042</v>
          </cell>
          <cell r="AX71">
            <v>1</v>
          </cell>
          <cell r="AY71">
            <v>13042</v>
          </cell>
          <cell r="AZ71">
            <v>1</v>
          </cell>
          <cell r="BA71">
            <v>13042</v>
          </cell>
          <cell r="BB71">
            <v>0</v>
          </cell>
          <cell r="BC71">
            <v>0</v>
          </cell>
          <cell r="BD71">
            <v>0</v>
          </cell>
          <cell r="BE71">
            <v>0</v>
          </cell>
          <cell r="BF71">
            <v>0</v>
          </cell>
          <cell r="BG71">
            <v>0</v>
          </cell>
          <cell r="BH71">
            <v>1</v>
          </cell>
          <cell r="BI71">
            <v>13042</v>
          </cell>
          <cell r="BJ71">
            <v>0</v>
          </cell>
          <cell r="BK71">
            <v>0</v>
          </cell>
          <cell r="BL71">
            <v>1</v>
          </cell>
          <cell r="BM71">
            <v>13042</v>
          </cell>
          <cell r="BN71">
            <v>0</v>
          </cell>
          <cell r="BO71">
            <v>0</v>
          </cell>
          <cell r="BP71">
            <v>0</v>
          </cell>
          <cell r="BQ71">
            <v>0</v>
          </cell>
          <cell r="BR71">
            <v>0</v>
          </cell>
          <cell r="BS71">
            <v>0</v>
          </cell>
          <cell r="BT71">
            <v>0</v>
          </cell>
          <cell r="BU71">
            <v>0</v>
          </cell>
          <cell r="BV71">
            <v>0</v>
          </cell>
          <cell r="BW71">
            <v>0</v>
          </cell>
          <cell r="BX71">
            <v>0</v>
          </cell>
          <cell r="BY71">
            <v>0</v>
          </cell>
          <cell r="BZ71">
            <v>1</v>
          </cell>
          <cell r="CA71">
            <v>13042</v>
          </cell>
          <cell r="CB71">
            <v>0</v>
          </cell>
          <cell r="CC71">
            <v>0</v>
          </cell>
          <cell r="CD71">
            <v>0</v>
          </cell>
          <cell r="CE71">
            <v>0</v>
          </cell>
          <cell r="CF71">
            <v>1</v>
          </cell>
          <cell r="CG71">
            <v>13042</v>
          </cell>
          <cell r="CH71">
            <v>1</v>
          </cell>
          <cell r="CI71">
            <v>13042</v>
          </cell>
          <cell r="CJ71">
            <v>0</v>
          </cell>
          <cell r="CK71">
            <v>0</v>
          </cell>
          <cell r="CL71">
            <v>0</v>
          </cell>
          <cell r="CM71">
            <v>0</v>
          </cell>
          <cell r="CN71">
            <v>0</v>
          </cell>
          <cell r="CO71">
            <v>0</v>
          </cell>
          <cell r="CP71">
            <v>0</v>
          </cell>
          <cell r="CQ71">
            <v>0</v>
          </cell>
          <cell r="CR71">
            <v>0</v>
          </cell>
          <cell r="CS71">
            <v>0</v>
          </cell>
          <cell r="CT71">
            <v>0</v>
          </cell>
          <cell r="CU71">
            <v>0</v>
          </cell>
          <cell r="CV71">
            <v>0</v>
          </cell>
          <cell r="CW71">
            <v>0</v>
          </cell>
          <cell r="CX71">
            <v>0</v>
          </cell>
          <cell r="CY71">
            <v>0</v>
          </cell>
          <cell r="CZ71">
            <v>0</v>
          </cell>
          <cell r="DA71">
            <v>0</v>
          </cell>
          <cell r="DB71">
            <v>0</v>
          </cell>
          <cell r="DC71">
            <v>0</v>
          </cell>
          <cell r="DD71">
            <v>0</v>
          </cell>
          <cell r="DE71">
            <v>0</v>
          </cell>
          <cell r="DF71">
            <v>0</v>
          </cell>
          <cell r="DG71">
            <v>0</v>
          </cell>
          <cell r="DH71">
            <v>1</v>
          </cell>
          <cell r="DI71">
            <v>13042</v>
          </cell>
          <cell r="DJ71">
            <v>0</v>
          </cell>
          <cell r="DK71">
            <v>0</v>
          </cell>
          <cell r="DL71">
            <v>0</v>
          </cell>
          <cell r="DM71">
            <v>0</v>
          </cell>
          <cell r="DN71">
            <v>0</v>
          </cell>
          <cell r="DO71">
            <v>0</v>
          </cell>
          <cell r="DP71">
            <v>0</v>
          </cell>
          <cell r="DQ71">
            <v>0</v>
          </cell>
          <cell r="DR71">
            <v>0</v>
          </cell>
          <cell r="DS71">
            <v>0</v>
          </cell>
          <cell r="DT71">
            <v>1</v>
          </cell>
          <cell r="DU71">
            <v>13042</v>
          </cell>
          <cell r="DV71">
            <v>0</v>
          </cell>
          <cell r="DW71">
            <v>0</v>
          </cell>
          <cell r="DX71">
            <v>0</v>
          </cell>
          <cell r="DY71">
            <v>0</v>
          </cell>
          <cell r="DZ71">
            <v>0</v>
          </cell>
          <cell r="EA71">
            <v>0</v>
          </cell>
          <cell r="EB71">
            <v>0</v>
          </cell>
          <cell r="EC71">
            <v>0</v>
          </cell>
          <cell r="ED71">
            <v>0</v>
          </cell>
          <cell r="EE71">
            <v>0</v>
          </cell>
          <cell r="EF71">
            <v>1</v>
          </cell>
          <cell r="EG71">
            <v>13042</v>
          </cell>
          <cell r="EH71">
            <v>0</v>
          </cell>
          <cell r="EI71">
            <v>0</v>
          </cell>
          <cell r="EJ71">
            <v>1</v>
          </cell>
          <cell r="EK71">
            <v>13042</v>
          </cell>
          <cell r="EL71">
            <v>0</v>
          </cell>
          <cell r="EM71">
            <v>0</v>
          </cell>
          <cell r="EN71">
            <v>0</v>
          </cell>
          <cell r="EO71">
            <v>0</v>
          </cell>
          <cell r="EP71">
            <v>1</v>
          </cell>
          <cell r="EQ71">
            <v>13042</v>
          </cell>
          <cell r="ER71">
            <v>0</v>
          </cell>
          <cell r="ES71">
            <v>0</v>
          </cell>
          <cell r="ET71">
            <v>0</v>
          </cell>
          <cell r="EU71">
            <v>0</v>
          </cell>
          <cell r="EV71">
            <v>0</v>
          </cell>
          <cell r="EW71">
            <v>0</v>
          </cell>
          <cell r="EX71">
            <v>0</v>
          </cell>
          <cell r="EY71">
            <v>0</v>
          </cell>
          <cell r="EZ71">
            <v>1</v>
          </cell>
          <cell r="FA71">
            <v>13042</v>
          </cell>
          <cell r="FB71">
            <v>0</v>
          </cell>
          <cell r="FC71">
            <v>0</v>
          </cell>
          <cell r="FD71">
            <v>1</v>
          </cell>
          <cell r="FE71">
            <v>13042</v>
          </cell>
          <cell r="FF71">
            <v>0</v>
          </cell>
          <cell r="FG71">
            <v>0</v>
          </cell>
          <cell r="FH71">
            <v>0</v>
          </cell>
          <cell r="FI71">
            <v>0</v>
          </cell>
          <cell r="FJ71">
            <v>1</v>
          </cell>
          <cell r="FK71">
            <v>13042</v>
          </cell>
          <cell r="FL71">
            <v>0</v>
          </cell>
          <cell r="FM71">
            <v>0</v>
          </cell>
          <cell r="FN71">
            <v>1</v>
          </cell>
          <cell r="FO71">
            <v>13042</v>
          </cell>
          <cell r="FP71">
            <v>0</v>
          </cell>
          <cell r="FQ71">
            <v>0</v>
          </cell>
          <cell r="FR71">
            <v>0</v>
          </cell>
          <cell r="FS71">
            <v>0</v>
          </cell>
          <cell r="FT71">
            <v>1</v>
          </cell>
          <cell r="FU71">
            <v>13042</v>
          </cell>
          <cell r="FV71">
            <v>0</v>
          </cell>
          <cell r="FW71">
            <v>0</v>
          </cell>
          <cell r="FX71">
            <v>0</v>
          </cell>
          <cell r="FY71">
            <v>0</v>
          </cell>
          <cell r="FZ71">
            <v>0</v>
          </cell>
          <cell r="GA71">
            <v>0</v>
          </cell>
          <cell r="GB71">
            <v>0</v>
          </cell>
          <cell r="GC71">
            <v>0</v>
          </cell>
          <cell r="GD71">
            <v>1</v>
          </cell>
          <cell r="GE71">
            <v>13042</v>
          </cell>
          <cell r="GF71">
            <v>0</v>
          </cell>
          <cell r="GG71">
            <v>0</v>
          </cell>
          <cell r="GH71">
            <v>0</v>
          </cell>
          <cell r="GI71">
            <v>0</v>
          </cell>
          <cell r="GJ71">
            <v>1</v>
          </cell>
          <cell r="GK71">
            <v>13042</v>
          </cell>
          <cell r="GL71">
            <v>1</v>
          </cell>
          <cell r="GM71">
            <v>13042</v>
          </cell>
          <cell r="GN71">
            <v>1</v>
          </cell>
          <cell r="GO71">
            <v>13042</v>
          </cell>
          <cell r="GP71">
            <v>1</v>
          </cell>
          <cell r="GQ71">
            <v>13042</v>
          </cell>
          <cell r="GR71">
            <v>0</v>
          </cell>
          <cell r="GS71">
            <v>0</v>
          </cell>
          <cell r="GT71">
            <v>0</v>
          </cell>
          <cell r="GU71">
            <v>0</v>
          </cell>
          <cell r="GV71">
            <v>27</v>
          </cell>
          <cell r="GW71">
            <v>352134</v>
          </cell>
          <cell r="GX71" t="str">
            <v/>
          </cell>
          <cell r="GY71">
            <v>352134</v>
          </cell>
        </row>
        <row r="72">
          <cell r="D72" t="str">
            <v>11</v>
          </cell>
          <cell r="E72" t="str">
            <v>CARPINTERIA METALICA Y VIDRIOS</v>
          </cell>
          <cell r="F72"/>
          <cell r="G72">
            <v>0</v>
          </cell>
          <cell r="H72" t="str">
            <v>x</v>
          </cell>
          <cell r="I72" t="str">
            <v/>
          </cell>
          <cell r="J72"/>
          <cell r="K72" t="str">
            <v/>
          </cell>
          <cell r="L72" t="str">
            <v>x</v>
          </cell>
          <cell r="M72" t="str">
            <v/>
          </cell>
          <cell r="N72" t="str">
            <v>x</v>
          </cell>
          <cell r="O72" t="str">
            <v/>
          </cell>
          <cell r="P72">
            <v>0</v>
          </cell>
          <cell r="Q72" t="str">
            <v/>
          </cell>
          <cell r="R72" t="str">
            <v>x</v>
          </cell>
          <cell r="S72" t="str">
            <v/>
          </cell>
          <cell r="T72" t="str">
            <v>x</v>
          </cell>
          <cell r="U72" t="str">
            <v/>
          </cell>
          <cell r="V72" t="str">
            <v>x</v>
          </cell>
          <cell r="W72" t="str">
            <v/>
          </cell>
          <cell r="X72">
            <v>0</v>
          </cell>
          <cell r="Y72" t="str">
            <v/>
          </cell>
          <cell r="Z72" t="str">
            <v>x</v>
          </cell>
          <cell r="AA72" t="str">
            <v/>
          </cell>
          <cell r="AB72" t="str">
            <v>x</v>
          </cell>
          <cell r="AC72" t="str">
            <v/>
          </cell>
          <cell r="AD72" t="str">
            <v>x</v>
          </cell>
          <cell r="AE72" t="str">
            <v/>
          </cell>
          <cell r="AF72" t="str">
            <v>x</v>
          </cell>
          <cell r="AG72" t="str">
            <v/>
          </cell>
          <cell r="AH72">
            <v>0</v>
          </cell>
          <cell r="AI72" t="str">
            <v/>
          </cell>
          <cell r="AJ72" t="str">
            <v>x</v>
          </cell>
          <cell r="AK72" t="str">
            <v/>
          </cell>
          <cell r="AL72">
            <v>0</v>
          </cell>
          <cell r="AM72" t="str">
            <v/>
          </cell>
          <cell r="AN72" t="str">
            <v>x</v>
          </cell>
          <cell r="AO72" t="str">
            <v/>
          </cell>
          <cell r="AP72" t="str">
            <v>x</v>
          </cell>
          <cell r="AQ72" t="str">
            <v/>
          </cell>
          <cell r="AR72" t="str">
            <v>x</v>
          </cell>
          <cell r="AS72" t="str">
            <v/>
          </cell>
          <cell r="AT72" t="str">
            <v>x</v>
          </cell>
          <cell r="AU72" t="str">
            <v/>
          </cell>
          <cell r="AV72" t="str">
            <v>x</v>
          </cell>
          <cell r="AW72" t="str">
            <v/>
          </cell>
          <cell r="AX72" t="str">
            <v>x</v>
          </cell>
          <cell r="AY72" t="str">
            <v/>
          </cell>
          <cell r="AZ72" t="str">
            <v>x</v>
          </cell>
          <cell r="BA72" t="str">
            <v/>
          </cell>
          <cell r="BB72">
            <v>0</v>
          </cell>
          <cell r="BC72" t="str">
            <v/>
          </cell>
          <cell r="BD72" t="str">
            <v>x</v>
          </cell>
          <cell r="BE72" t="str">
            <v/>
          </cell>
          <cell r="BF72" t="str">
            <v>x</v>
          </cell>
          <cell r="BG72" t="str">
            <v/>
          </cell>
          <cell r="BH72" t="str">
            <v>x</v>
          </cell>
          <cell r="BI72" t="str">
            <v/>
          </cell>
          <cell r="BJ72" t="str">
            <v>x</v>
          </cell>
          <cell r="BK72" t="str">
            <v/>
          </cell>
          <cell r="BL72" t="str">
            <v>x</v>
          </cell>
          <cell r="BM72" t="str">
            <v/>
          </cell>
          <cell r="BN72" t="str">
            <v>x</v>
          </cell>
          <cell r="BO72" t="str">
            <v/>
          </cell>
          <cell r="BP72" t="str">
            <v>x</v>
          </cell>
          <cell r="BQ72" t="str">
            <v/>
          </cell>
          <cell r="BR72" t="str">
            <v>x</v>
          </cell>
          <cell r="BS72" t="str">
            <v/>
          </cell>
          <cell r="BT72" t="str">
            <v>x</v>
          </cell>
          <cell r="BU72" t="str">
            <v/>
          </cell>
          <cell r="BV72" t="str">
            <v>x</v>
          </cell>
          <cell r="BW72" t="str">
            <v/>
          </cell>
          <cell r="BX72" t="str">
            <v>x</v>
          </cell>
          <cell r="BY72" t="str">
            <v/>
          </cell>
          <cell r="BZ72" t="str">
            <v>x</v>
          </cell>
          <cell r="CA72" t="str">
            <v/>
          </cell>
          <cell r="CB72" t="str">
            <v>x</v>
          </cell>
          <cell r="CC72" t="str">
            <v/>
          </cell>
          <cell r="CD72" t="str">
            <v>x</v>
          </cell>
          <cell r="CE72" t="str">
            <v/>
          </cell>
          <cell r="CF72" t="str">
            <v>x</v>
          </cell>
          <cell r="CG72" t="str">
            <v/>
          </cell>
          <cell r="CH72" t="str">
            <v>x</v>
          </cell>
          <cell r="CI72" t="str">
            <v/>
          </cell>
          <cell r="CJ72">
            <v>0</v>
          </cell>
          <cell r="CK72" t="str">
            <v/>
          </cell>
          <cell r="CL72" t="str">
            <v>x</v>
          </cell>
          <cell r="CM72" t="str">
            <v/>
          </cell>
          <cell r="CN72" t="str">
            <v>x</v>
          </cell>
          <cell r="CO72" t="str">
            <v/>
          </cell>
          <cell r="CP72" t="str">
            <v>x</v>
          </cell>
          <cell r="CQ72" t="str">
            <v/>
          </cell>
          <cell r="CR72" t="str">
            <v>x</v>
          </cell>
          <cell r="CS72" t="str">
            <v/>
          </cell>
          <cell r="CT72" t="str">
            <v>x</v>
          </cell>
          <cell r="CU72" t="str">
            <v/>
          </cell>
          <cell r="CV72" t="str">
            <v>x</v>
          </cell>
          <cell r="CW72" t="str">
            <v/>
          </cell>
          <cell r="CX72" t="str">
            <v>x</v>
          </cell>
          <cell r="CY72" t="str">
            <v/>
          </cell>
          <cell r="CZ72" t="str">
            <v>x</v>
          </cell>
          <cell r="DA72" t="str">
            <v/>
          </cell>
          <cell r="DB72" t="str">
            <v>x</v>
          </cell>
          <cell r="DC72" t="str">
            <v/>
          </cell>
          <cell r="DD72" t="str">
            <v>x</v>
          </cell>
          <cell r="DE72" t="str">
            <v/>
          </cell>
          <cell r="DF72" t="str">
            <v>x</v>
          </cell>
          <cell r="DG72" t="str">
            <v/>
          </cell>
          <cell r="DH72" t="str">
            <v>x</v>
          </cell>
          <cell r="DI72" t="str">
            <v/>
          </cell>
          <cell r="DJ72">
            <v>0</v>
          </cell>
          <cell r="DK72" t="str">
            <v/>
          </cell>
          <cell r="DL72" t="str">
            <v>x</v>
          </cell>
          <cell r="DM72" t="str">
            <v/>
          </cell>
          <cell r="DN72" t="str">
            <v>x</v>
          </cell>
          <cell r="DO72" t="str">
            <v/>
          </cell>
          <cell r="DP72" t="str">
            <v>x</v>
          </cell>
          <cell r="DQ72" t="str">
            <v/>
          </cell>
          <cell r="DR72" t="str">
            <v>x</v>
          </cell>
          <cell r="DS72" t="str">
            <v/>
          </cell>
          <cell r="DT72" t="str">
            <v>x</v>
          </cell>
          <cell r="DU72" t="str">
            <v/>
          </cell>
          <cell r="DV72">
            <v>0</v>
          </cell>
          <cell r="DW72" t="str">
            <v/>
          </cell>
          <cell r="DX72" t="str">
            <v>x</v>
          </cell>
          <cell r="DY72" t="str">
            <v/>
          </cell>
          <cell r="DZ72" t="str">
            <v>x</v>
          </cell>
          <cell r="EA72" t="str">
            <v/>
          </cell>
          <cell r="EB72" t="str">
            <v>x</v>
          </cell>
          <cell r="EC72" t="str">
            <v/>
          </cell>
          <cell r="ED72" t="str">
            <v>x</v>
          </cell>
          <cell r="EE72" t="str">
            <v/>
          </cell>
          <cell r="EF72" t="str">
            <v>x</v>
          </cell>
          <cell r="EG72" t="str">
            <v/>
          </cell>
          <cell r="EH72">
            <v>0</v>
          </cell>
          <cell r="EI72" t="str">
            <v/>
          </cell>
          <cell r="EJ72" t="str">
            <v>x</v>
          </cell>
          <cell r="EK72" t="str">
            <v/>
          </cell>
          <cell r="EL72">
            <v>0</v>
          </cell>
          <cell r="EM72" t="str">
            <v/>
          </cell>
          <cell r="EN72" t="str">
            <v>x</v>
          </cell>
          <cell r="EO72" t="str">
            <v/>
          </cell>
          <cell r="EP72" t="str">
            <v>x</v>
          </cell>
          <cell r="EQ72" t="str">
            <v/>
          </cell>
          <cell r="ER72">
            <v>0</v>
          </cell>
          <cell r="ES72" t="str">
            <v/>
          </cell>
          <cell r="ET72" t="str">
            <v>x</v>
          </cell>
          <cell r="EU72" t="str">
            <v/>
          </cell>
          <cell r="EV72" t="str">
            <v>x</v>
          </cell>
          <cell r="EW72" t="str">
            <v/>
          </cell>
          <cell r="EX72" t="str">
            <v>x</v>
          </cell>
          <cell r="EY72" t="str">
            <v/>
          </cell>
          <cell r="EZ72" t="str">
            <v>x</v>
          </cell>
          <cell r="FA72" t="str">
            <v/>
          </cell>
          <cell r="FB72">
            <v>0</v>
          </cell>
          <cell r="FC72" t="str">
            <v/>
          </cell>
          <cell r="FD72" t="str">
            <v>x</v>
          </cell>
          <cell r="FE72" t="str">
            <v/>
          </cell>
          <cell r="FF72">
            <v>0</v>
          </cell>
          <cell r="FG72" t="str">
            <v/>
          </cell>
          <cell r="FH72" t="str">
            <v>x</v>
          </cell>
          <cell r="FI72" t="str">
            <v/>
          </cell>
          <cell r="FJ72" t="str">
            <v>x</v>
          </cell>
          <cell r="FK72" t="str">
            <v/>
          </cell>
          <cell r="FL72">
            <v>0</v>
          </cell>
          <cell r="FM72" t="str">
            <v/>
          </cell>
          <cell r="FN72" t="str">
            <v>x</v>
          </cell>
          <cell r="FO72" t="str">
            <v/>
          </cell>
          <cell r="FP72">
            <v>0</v>
          </cell>
          <cell r="FQ72" t="str">
            <v/>
          </cell>
          <cell r="FR72" t="str">
            <v>x</v>
          </cell>
          <cell r="FS72" t="str">
            <v/>
          </cell>
          <cell r="FT72" t="str">
            <v>x</v>
          </cell>
          <cell r="FU72" t="str">
            <v/>
          </cell>
          <cell r="FV72">
            <v>0</v>
          </cell>
          <cell r="FW72" t="str">
            <v/>
          </cell>
          <cell r="FX72" t="str">
            <v>x</v>
          </cell>
          <cell r="FY72" t="str">
            <v/>
          </cell>
          <cell r="FZ72" t="str">
            <v>x</v>
          </cell>
          <cell r="GA72" t="str">
            <v/>
          </cell>
          <cell r="GB72" t="str">
            <v>x</v>
          </cell>
          <cell r="GC72" t="str">
            <v/>
          </cell>
          <cell r="GD72" t="str">
            <v>x</v>
          </cell>
          <cell r="GE72" t="str">
            <v/>
          </cell>
          <cell r="GF72">
            <v>0</v>
          </cell>
          <cell r="GG72" t="str">
            <v/>
          </cell>
          <cell r="GH72" t="str">
            <v>x</v>
          </cell>
          <cell r="GI72" t="str">
            <v/>
          </cell>
          <cell r="GJ72" t="str">
            <v>x</v>
          </cell>
          <cell r="GK72" t="str">
            <v/>
          </cell>
          <cell r="GL72" t="str">
            <v>x</v>
          </cell>
          <cell r="GM72" t="str">
            <v/>
          </cell>
          <cell r="GN72" t="str">
            <v>x</v>
          </cell>
          <cell r="GO72" t="str">
            <v/>
          </cell>
          <cell r="GP72" t="str">
            <v>x</v>
          </cell>
          <cell r="GQ72" t="str">
            <v/>
          </cell>
          <cell r="GR72" t="str">
            <v>x</v>
          </cell>
          <cell r="GS72" t="str">
            <v/>
          </cell>
          <cell r="GT72" t="str">
            <v>x</v>
          </cell>
          <cell r="GU72" t="str">
            <v/>
          </cell>
          <cell r="GV72">
            <v>0</v>
          </cell>
          <cell r="GW72" t="str">
            <v/>
          </cell>
          <cell r="GX72">
            <v>45102788</v>
          </cell>
          <cell r="GY72">
            <v>45102788</v>
          </cell>
        </row>
        <row r="73">
          <cell r="D73" t="str">
            <v>11-05</v>
          </cell>
          <cell r="E73" t="str">
            <v>PUERTAS METALICAS</v>
          </cell>
          <cell r="F73"/>
          <cell r="G73">
            <v>0</v>
          </cell>
          <cell r="H73" t="str">
            <v>x</v>
          </cell>
          <cell r="I73">
            <v>318263</v>
          </cell>
          <cell r="J73"/>
          <cell r="K73">
            <v>0</v>
          </cell>
          <cell r="L73" t="str">
            <v>x</v>
          </cell>
          <cell r="M73">
            <v>318263</v>
          </cell>
          <cell r="N73" t="str">
            <v>x</v>
          </cell>
          <cell r="O73">
            <v>318263</v>
          </cell>
          <cell r="P73">
            <v>0</v>
          </cell>
          <cell r="Q73">
            <v>0</v>
          </cell>
          <cell r="R73" t="str">
            <v>x</v>
          </cell>
          <cell r="S73">
            <v>318263</v>
          </cell>
          <cell r="T73" t="str">
            <v>x</v>
          </cell>
          <cell r="U73">
            <v>318263</v>
          </cell>
          <cell r="V73" t="str">
            <v>x</v>
          </cell>
          <cell r="W73">
            <v>318263</v>
          </cell>
          <cell r="X73">
            <v>0</v>
          </cell>
          <cell r="Y73">
            <v>0</v>
          </cell>
          <cell r="Z73" t="str">
            <v>x</v>
          </cell>
          <cell r="AA73">
            <v>318263</v>
          </cell>
          <cell r="AB73" t="str">
            <v>x</v>
          </cell>
          <cell r="AC73">
            <v>318263</v>
          </cell>
          <cell r="AD73" t="str">
            <v>x</v>
          </cell>
          <cell r="AE73">
            <v>318263</v>
          </cell>
          <cell r="AF73" t="str">
            <v>x</v>
          </cell>
          <cell r="AG73">
            <v>318263</v>
          </cell>
          <cell r="AH73">
            <v>0</v>
          </cell>
          <cell r="AI73">
            <v>0</v>
          </cell>
          <cell r="AJ73" t="str">
            <v>x</v>
          </cell>
          <cell r="AK73">
            <v>318263</v>
          </cell>
          <cell r="AL73">
            <v>0</v>
          </cell>
          <cell r="AM73">
            <v>0</v>
          </cell>
          <cell r="AN73" t="str">
            <v>x</v>
          </cell>
          <cell r="AO73">
            <v>318263</v>
          </cell>
          <cell r="AP73" t="str">
            <v>x</v>
          </cell>
          <cell r="AQ73">
            <v>318263</v>
          </cell>
          <cell r="AR73" t="str">
            <v>x</v>
          </cell>
          <cell r="AS73">
            <v>318263</v>
          </cell>
          <cell r="AT73" t="str">
            <v>x</v>
          </cell>
          <cell r="AU73">
            <v>318263</v>
          </cell>
          <cell r="AV73" t="str">
            <v>x</v>
          </cell>
          <cell r="AW73">
            <v>318263</v>
          </cell>
          <cell r="AX73" t="str">
            <v>x</v>
          </cell>
          <cell r="AY73">
            <v>318263</v>
          </cell>
          <cell r="AZ73" t="str">
            <v>x</v>
          </cell>
          <cell r="BA73">
            <v>318263</v>
          </cell>
          <cell r="BB73">
            <v>0</v>
          </cell>
          <cell r="BC73">
            <v>0</v>
          </cell>
          <cell r="BD73" t="str">
            <v>x</v>
          </cell>
          <cell r="BE73">
            <v>318263</v>
          </cell>
          <cell r="BF73" t="str">
            <v>x</v>
          </cell>
          <cell r="BG73">
            <v>318263</v>
          </cell>
          <cell r="BH73" t="str">
            <v>x</v>
          </cell>
          <cell r="BI73">
            <v>318263</v>
          </cell>
          <cell r="BJ73" t="str">
            <v>x</v>
          </cell>
          <cell r="BK73">
            <v>318263</v>
          </cell>
          <cell r="BL73" t="str">
            <v>x</v>
          </cell>
          <cell r="BM73">
            <v>318263</v>
          </cell>
          <cell r="BN73" t="str">
            <v>x</v>
          </cell>
          <cell r="BO73">
            <v>318263</v>
          </cell>
          <cell r="BP73" t="str">
            <v>x</v>
          </cell>
          <cell r="BQ73">
            <v>318263</v>
          </cell>
          <cell r="BR73" t="str">
            <v>x</v>
          </cell>
          <cell r="BS73">
            <v>318263</v>
          </cell>
          <cell r="BT73" t="str">
            <v>x</v>
          </cell>
          <cell r="BU73">
            <v>318263</v>
          </cell>
          <cell r="BV73" t="str">
            <v>x</v>
          </cell>
          <cell r="BW73">
            <v>318263</v>
          </cell>
          <cell r="BX73" t="str">
            <v>x</v>
          </cell>
          <cell r="BY73">
            <v>318263</v>
          </cell>
          <cell r="BZ73" t="str">
            <v>x</v>
          </cell>
          <cell r="CA73">
            <v>318263</v>
          </cell>
          <cell r="CB73" t="str">
            <v>x</v>
          </cell>
          <cell r="CC73">
            <v>318263</v>
          </cell>
          <cell r="CD73" t="str">
            <v>x</v>
          </cell>
          <cell r="CE73">
            <v>318263</v>
          </cell>
          <cell r="CF73" t="str">
            <v>x</v>
          </cell>
          <cell r="CG73">
            <v>318263</v>
          </cell>
          <cell r="CH73" t="str">
            <v>x</v>
          </cell>
          <cell r="CI73">
            <v>318263</v>
          </cell>
          <cell r="CJ73">
            <v>0</v>
          </cell>
          <cell r="CK73">
            <v>0</v>
          </cell>
          <cell r="CL73" t="str">
            <v>x</v>
          </cell>
          <cell r="CM73">
            <v>318263</v>
          </cell>
          <cell r="CN73" t="str">
            <v>x</v>
          </cell>
          <cell r="CO73">
            <v>318263</v>
          </cell>
          <cell r="CP73" t="str">
            <v>x</v>
          </cell>
          <cell r="CQ73">
            <v>318263</v>
          </cell>
          <cell r="CR73" t="str">
            <v>x</v>
          </cell>
          <cell r="CS73">
            <v>318263</v>
          </cell>
          <cell r="CT73" t="str">
            <v>x</v>
          </cell>
          <cell r="CU73">
            <v>318263</v>
          </cell>
          <cell r="CV73" t="str">
            <v>x</v>
          </cell>
          <cell r="CW73">
            <v>318263</v>
          </cell>
          <cell r="CX73" t="str">
            <v>x</v>
          </cell>
          <cell r="CY73">
            <v>318263</v>
          </cell>
          <cell r="CZ73" t="str">
            <v>x</v>
          </cell>
          <cell r="DA73">
            <v>318263</v>
          </cell>
          <cell r="DB73" t="str">
            <v>x</v>
          </cell>
          <cell r="DC73">
            <v>318263</v>
          </cell>
          <cell r="DD73" t="str">
            <v>x</v>
          </cell>
          <cell r="DE73">
            <v>318263</v>
          </cell>
          <cell r="DF73" t="str">
            <v>x</v>
          </cell>
          <cell r="DG73">
            <v>318263</v>
          </cell>
          <cell r="DH73" t="str">
            <v>x</v>
          </cell>
          <cell r="DI73">
            <v>318263</v>
          </cell>
          <cell r="DJ73">
            <v>0</v>
          </cell>
          <cell r="DK73">
            <v>0</v>
          </cell>
          <cell r="DL73" t="str">
            <v>x</v>
          </cell>
          <cell r="DM73">
            <v>318263</v>
          </cell>
          <cell r="DN73" t="str">
            <v>x</v>
          </cell>
          <cell r="DO73">
            <v>318263</v>
          </cell>
          <cell r="DP73" t="str">
            <v>x</v>
          </cell>
          <cell r="DQ73">
            <v>318263</v>
          </cell>
          <cell r="DR73" t="str">
            <v>x</v>
          </cell>
          <cell r="DS73">
            <v>318263</v>
          </cell>
          <cell r="DT73" t="str">
            <v>x</v>
          </cell>
          <cell r="DU73">
            <v>318263</v>
          </cell>
          <cell r="DV73">
            <v>0</v>
          </cell>
          <cell r="DW73">
            <v>0</v>
          </cell>
          <cell r="DX73" t="str">
            <v>x</v>
          </cell>
          <cell r="DY73">
            <v>318263</v>
          </cell>
          <cell r="DZ73" t="str">
            <v>x</v>
          </cell>
          <cell r="EA73">
            <v>318263</v>
          </cell>
          <cell r="EB73" t="str">
            <v>x</v>
          </cell>
          <cell r="EC73">
            <v>318263</v>
          </cell>
          <cell r="ED73" t="str">
            <v>x</v>
          </cell>
          <cell r="EE73">
            <v>318263</v>
          </cell>
          <cell r="EF73" t="str">
            <v>x</v>
          </cell>
          <cell r="EG73">
            <v>318263</v>
          </cell>
          <cell r="EH73">
            <v>0</v>
          </cell>
          <cell r="EI73">
            <v>0</v>
          </cell>
          <cell r="EJ73" t="str">
            <v>x</v>
          </cell>
          <cell r="EK73">
            <v>318263</v>
          </cell>
          <cell r="EL73">
            <v>0</v>
          </cell>
          <cell r="EM73">
            <v>0</v>
          </cell>
          <cell r="EN73" t="str">
            <v>x</v>
          </cell>
          <cell r="EO73">
            <v>318263</v>
          </cell>
          <cell r="EP73" t="str">
            <v>x</v>
          </cell>
          <cell r="EQ73">
            <v>318263</v>
          </cell>
          <cell r="ER73">
            <v>0</v>
          </cell>
          <cell r="ES73">
            <v>0</v>
          </cell>
          <cell r="ET73" t="str">
            <v>x</v>
          </cell>
          <cell r="EU73">
            <v>318263</v>
          </cell>
          <cell r="EV73" t="str">
            <v>x</v>
          </cell>
          <cell r="EW73">
            <v>318263</v>
          </cell>
          <cell r="EX73" t="str">
            <v>x</v>
          </cell>
          <cell r="EY73">
            <v>318263</v>
          </cell>
          <cell r="EZ73" t="str">
            <v>x</v>
          </cell>
          <cell r="FA73">
            <v>318263</v>
          </cell>
          <cell r="FB73">
            <v>0</v>
          </cell>
          <cell r="FC73">
            <v>0</v>
          </cell>
          <cell r="FD73" t="str">
            <v>x</v>
          </cell>
          <cell r="FE73">
            <v>318263</v>
          </cell>
          <cell r="FF73">
            <v>0</v>
          </cell>
          <cell r="FG73">
            <v>0</v>
          </cell>
          <cell r="FH73" t="str">
            <v>x</v>
          </cell>
          <cell r="FI73">
            <v>318263</v>
          </cell>
          <cell r="FJ73" t="str">
            <v>x</v>
          </cell>
          <cell r="FK73">
            <v>318263</v>
          </cell>
          <cell r="FL73">
            <v>0</v>
          </cell>
          <cell r="FM73">
            <v>0</v>
          </cell>
          <cell r="FN73" t="str">
            <v>x</v>
          </cell>
          <cell r="FO73">
            <v>318263</v>
          </cell>
          <cell r="FP73">
            <v>0</v>
          </cell>
          <cell r="FQ73">
            <v>0</v>
          </cell>
          <cell r="FR73" t="str">
            <v>x</v>
          </cell>
          <cell r="FS73">
            <v>318263</v>
          </cell>
          <cell r="FT73" t="str">
            <v>x</v>
          </cell>
          <cell r="FU73">
            <v>318263</v>
          </cell>
          <cell r="FV73">
            <v>0</v>
          </cell>
          <cell r="FW73">
            <v>0</v>
          </cell>
          <cell r="FX73" t="str">
            <v>x</v>
          </cell>
          <cell r="FY73">
            <v>318263</v>
          </cell>
          <cell r="FZ73" t="str">
            <v>x</v>
          </cell>
          <cell r="GA73">
            <v>318263</v>
          </cell>
          <cell r="GB73" t="str">
            <v>x</v>
          </cell>
          <cell r="GC73">
            <v>318263</v>
          </cell>
          <cell r="GD73" t="str">
            <v>x</v>
          </cell>
          <cell r="GE73">
            <v>318263</v>
          </cell>
          <cell r="GF73">
            <v>0</v>
          </cell>
          <cell r="GG73">
            <v>0</v>
          </cell>
          <cell r="GH73" t="str">
            <v>x</v>
          </cell>
          <cell r="GI73">
            <v>318263</v>
          </cell>
          <cell r="GJ73" t="str">
            <v>x</v>
          </cell>
          <cell r="GK73">
            <v>318263</v>
          </cell>
          <cell r="GL73" t="str">
            <v>x</v>
          </cell>
          <cell r="GM73">
            <v>318263</v>
          </cell>
          <cell r="GN73" t="str">
            <v>x</v>
          </cell>
          <cell r="GO73">
            <v>318263</v>
          </cell>
          <cell r="GP73" t="str">
            <v>x</v>
          </cell>
          <cell r="GQ73">
            <v>318263</v>
          </cell>
          <cell r="GR73" t="str">
            <v>x</v>
          </cell>
          <cell r="GS73">
            <v>318263</v>
          </cell>
          <cell r="GT73" t="str">
            <v>x</v>
          </cell>
          <cell r="GU73">
            <v>318263</v>
          </cell>
          <cell r="GV73">
            <v>0</v>
          </cell>
          <cell r="GW73">
            <v>24824514</v>
          </cell>
          <cell r="GX73" t="str">
            <v/>
          </cell>
          <cell r="GY73">
            <v>24824514</v>
          </cell>
        </row>
        <row r="74">
          <cell r="D74" t="str">
            <v>11-05-020</v>
          </cell>
          <cell r="E74" t="str">
            <v>SUMINISTRO DE PUERTA METALICA TIPO ECONOMICA DE 0.80X2.10 M CAL 20. INCLUYE MARCO, CHAPA ECONOMICA TIPO BAÑO, BISAGRAS Y DEMAS ELEMENTOS PARA SU CORRECTO FUNCIONAMIENTO.</v>
          </cell>
          <cell r="F74" t="str">
            <v>U</v>
          </cell>
          <cell r="G74">
            <v>318263</v>
          </cell>
          <cell r="H74">
            <v>1</v>
          </cell>
          <cell r="I74">
            <v>318263</v>
          </cell>
          <cell r="J74"/>
          <cell r="K74">
            <v>0</v>
          </cell>
          <cell r="L74">
            <v>1</v>
          </cell>
          <cell r="M74">
            <v>318263</v>
          </cell>
          <cell r="N74">
            <v>1</v>
          </cell>
          <cell r="O74">
            <v>318263</v>
          </cell>
          <cell r="P74">
            <v>0</v>
          </cell>
          <cell r="Q74">
            <v>0</v>
          </cell>
          <cell r="R74">
            <v>1</v>
          </cell>
          <cell r="S74">
            <v>318263</v>
          </cell>
          <cell r="T74">
            <v>1</v>
          </cell>
          <cell r="U74">
            <v>318263</v>
          </cell>
          <cell r="V74">
            <v>1</v>
          </cell>
          <cell r="W74">
            <v>318263</v>
          </cell>
          <cell r="X74">
            <v>0</v>
          </cell>
          <cell r="Y74">
            <v>0</v>
          </cell>
          <cell r="Z74">
            <v>1</v>
          </cell>
          <cell r="AA74">
            <v>318263</v>
          </cell>
          <cell r="AB74">
            <v>1</v>
          </cell>
          <cell r="AC74">
            <v>318263</v>
          </cell>
          <cell r="AD74">
            <v>1</v>
          </cell>
          <cell r="AE74">
            <v>318263</v>
          </cell>
          <cell r="AF74">
            <v>1</v>
          </cell>
          <cell r="AG74">
            <v>318263</v>
          </cell>
          <cell r="AH74">
            <v>0</v>
          </cell>
          <cell r="AI74">
            <v>0</v>
          </cell>
          <cell r="AJ74">
            <v>1</v>
          </cell>
          <cell r="AK74">
            <v>318263</v>
          </cell>
          <cell r="AL74">
            <v>0</v>
          </cell>
          <cell r="AM74">
            <v>0</v>
          </cell>
          <cell r="AN74">
            <v>1</v>
          </cell>
          <cell r="AO74">
            <v>318263</v>
          </cell>
          <cell r="AP74">
            <v>1</v>
          </cell>
          <cell r="AQ74">
            <v>318263</v>
          </cell>
          <cell r="AR74">
            <v>1</v>
          </cell>
          <cell r="AS74">
            <v>318263</v>
          </cell>
          <cell r="AT74">
            <v>1</v>
          </cell>
          <cell r="AU74">
            <v>318263</v>
          </cell>
          <cell r="AV74">
            <v>1</v>
          </cell>
          <cell r="AW74">
            <v>318263</v>
          </cell>
          <cell r="AX74">
            <v>1</v>
          </cell>
          <cell r="AY74">
            <v>318263</v>
          </cell>
          <cell r="AZ74">
            <v>1</v>
          </cell>
          <cell r="BA74">
            <v>318263</v>
          </cell>
          <cell r="BB74">
            <v>0</v>
          </cell>
          <cell r="BC74">
            <v>0</v>
          </cell>
          <cell r="BD74">
            <v>1</v>
          </cell>
          <cell r="BE74">
            <v>318263</v>
          </cell>
          <cell r="BF74">
            <v>1</v>
          </cell>
          <cell r="BG74">
            <v>318263</v>
          </cell>
          <cell r="BH74">
            <v>1</v>
          </cell>
          <cell r="BI74">
            <v>318263</v>
          </cell>
          <cell r="BJ74">
            <v>1</v>
          </cell>
          <cell r="BK74">
            <v>318263</v>
          </cell>
          <cell r="BL74">
            <v>1</v>
          </cell>
          <cell r="BM74">
            <v>318263</v>
          </cell>
          <cell r="BN74">
            <v>1</v>
          </cell>
          <cell r="BO74">
            <v>318263</v>
          </cell>
          <cell r="BP74">
            <v>1</v>
          </cell>
          <cell r="BQ74">
            <v>318263</v>
          </cell>
          <cell r="BR74">
            <v>1</v>
          </cell>
          <cell r="BS74">
            <v>318263</v>
          </cell>
          <cell r="BT74">
            <v>1</v>
          </cell>
          <cell r="BU74">
            <v>318263</v>
          </cell>
          <cell r="BV74">
            <v>1</v>
          </cell>
          <cell r="BW74">
            <v>318263</v>
          </cell>
          <cell r="BX74">
            <v>1</v>
          </cell>
          <cell r="BY74">
            <v>318263</v>
          </cell>
          <cell r="BZ74">
            <v>1</v>
          </cell>
          <cell r="CA74">
            <v>318263</v>
          </cell>
          <cell r="CB74">
            <v>1</v>
          </cell>
          <cell r="CC74">
            <v>318263</v>
          </cell>
          <cell r="CD74">
            <v>1</v>
          </cell>
          <cell r="CE74">
            <v>318263</v>
          </cell>
          <cell r="CF74">
            <v>1</v>
          </cell>
          <cell r="CG74">
            <v>318263</v>
          </cell>
          <cell r="CH74">
            <v>1</v>
          </cell>
          <cell r="CI74">
            <v>318263</v>
          </cell>
          <cell r="CJ74">
            <v>0</v>
          </cell>
          <cell r="CK74">
            <v>0</v>
          </cell>
          <cell r="CL74">
            <v>1</v>
          </cell>
          <cell r="CM74">
            <v>318263</v>
          </cell>
          <cell r="CN74">
            <v>1</v>
          </cell>
          <cell r="CO74">
            <v>318263</v>
          </cell>
          <cell r="CP74">
            <v>1</v>
          </cell>
          <cell r="CQ74">
            <v>318263</v>
          </cell>
          <cell r="CR74">
            <v>1</v>
          </cell>
          <cell r="CS74">
            <v>318263</v>
          </cell>
          <cell r="CT74">
            <v>1</v>
          </cell>
          <cell r="CU74">
            <v>318263</v>
          </cell>
          <cell r="CV74">
            <v>1</v>
          </cell>
          <cell r="CW74">
            <v>318263</v>
          </cell>
          <cell r="CX74">
            <v>1</v>
          </cell>
          <cell r="CY74">
            <v>318263</v>
          </cell>
          <cell r="CZ74">
            <v>1</v>
          </cell>
          <cell r="DA74">
            <v>318263</v>
          </cell>
          <cell r="DB74">
            <v>1</v>
          </cell>
          <cell r="DC74">
            <v>318263</v>
          </cell>
          <cell r="DD74">
            <v>1</v>
          </cell>
          <cell r="DE74">
            <v>318263</v>
          </cell>
          <cell r="DF74">
            <v>1</v>
          </cell>
          <cell r="DG74">
            <v>318263</v>
          </cell>
          <cell r="DH74">
            <v>1</v>
          </cell>
          <cell r="DI74">
            <v>318263</v>
          </cell>
          <cell r="DJ74">
            <v>0</v>
          </cell>
          <cell r="DK74">
            <v>0</v>
          </cell>
          <cell r="DL74">
            <v>1</v>
          </cell>
          <cell r="DM74">
            <v>318263</v>
          </cell>
          <cell r="DN74">
            <v>1</v>
          </cell>
          <cell r="DO74">
            <v>318263</v>
          </cell>
          <cell r="DP74">
            <v>1</v>
          </cell>
          <cell r="DQ74">
            <v>318263</v>
          </cell>
          <cell r="DR74">
            <v>1</v>
          </cell>
          <cell r="DS74">
            <v>318263</v>
          </cell>
          <cell r="DT74">
            <v>1</v>
          </cell>
          <cell r="DU74">
            <v>318263</v>
          </cell>
          <cell r="DV74">
            <v>0</v>
          </cell>
          <cell r="DW74">
            <v>0</v>
          </cell>
          <cell r="DX74">
            <v>1</v>
          </cell>
          <cell r="DY74">
            <v>318263</v>
          </cell>
          <cell r="DZ74">
            <v>1</v>
          </cell>
          <cell r="EA74">
            <v>318263</v>
          </cell>
          <cell r="EB74">
            <v>1</v>
          </cell>
          <cell r="EC74">
            <v>318263</v>
          </cell>
          <cell r="ED74">
            <v>1</v>
          </cell>
          <cell r="EE74">
            <v>318263</v>
          </cell>
          <cell r="EF74">
            <v>1</v>
          </cell>
          <cell r="EG74">
            <v>318263</v>
          </cell>
          <cell r="EH74">
            <v>0</v>
          </cell>
          <cell r="EI74">
            <v>0</v>
          </cell>
          <cell r="EJ74">
            <v>1</v>
          </cell>
          <cell r="EK74">
            <v>318263</v>
          </cell>
          <cell r="EL74">
            <v>0</v>
          </cell>
          <cell r="EM74">
            <v>0</v>
          </cell>
          <cell r="EN74">
            <v>1</v>
          </cell>
          <cell r="EO74">
            <v>318263</v>
          </cell>
          <cell r="EP74">
            <v>1</v>
          </cell>
          <cell r="EQ74">
            <v>318263</v>
          </cell>
          <cell r="ER74">
            <v>0</v>
          </cell>
          <cell r="ES74">
            <v>0</v>
          </cell>
          <cell r="ET74">
            <v>1</v>
          </cell>
          <cell r="EU74">
            <v>318263</v>
          </cell>
          <cell r="EV74">
            <v>1</v>
          </cell>
          <cell r="EW74">
            <v>318263</v>
          </cell>
          <cell r="EX74">
            <v>1</v>
          </cell>
          <cell r="EY74">
            <v>318263</v>
          </cell>
          <cell r="EZ74">
            <v>1</v>
          </cell>
          <cell r="FA74">
            <v>318263</v>
          </cell>
          <cell r="FB74">
            <v>0</v>
          </cell>
          <cell r="FC74">
            <v>0</v>
          </cell>
          <cell r="FD74">
            <v>1</v>
          </cell>
          <cell r="FE74">
            <v>318263</v>
          </cell>
          <cell r="FF74">
            <v>0</v>
          </cell>
          <cell r="FG74">
            <v>0</v>
          </cell>
          <cell r="FH74">
            <v>1</v>
          </cell>
          <cell r="FI74">
            <v>318263</v>
          </cell>
          <cell r="FJ74">
            <v>1</v>
          </cell>
          <cell r="FK74">
            <v>318263</v>
          </cell>
          <cell r="FL74">
            <v>0</v>
          </cell>
          <cell r="FM74">
            <v>0</v>
          </cell>
          <cell r="FN74">
            <v>1</v>
          </cell>
          <cell r="FO74">
            <v>318263</v>
          </cell>
          <cell r="FP74">
            <v>0</v>
          </cell>
          <cell r="FQ74">
            <v>0</v>
          </cell>
          <cell r="FR74">
            <v>1</v>
          </cell>
          <cell r="FS74">
            <v>318263</v>
          </cell>
          <cell r="FT74">
            <v>1</v>
          </cell>
          <cell r="FU74">
            <v>318263</v>
          </cell>
          <cell r="FV74">
            <v>0</v>
          </cell>
          <cell r="FW74">
            <v>0</v>
          </cell>
          <cell r="FX74">
            <v>1</v>
          </cell>
          <cell r="FY74">
            <v>318263</v>
          </cell>
          <cell r="FZ74">
            <v>1</v>
          </cell>
          <cell r="GA74">
            <v>318263</v>
          </cell>
          <cell r="GB74">
            <v>1</v>
          </cell>
          <cell r="GC74">
            <v>318263</v>
          </cell>
          <cell r="GD74">
            <v>1</v>
          </cell>
          <cell r="GE74">
            <v>318263</v>
          </cell>
          <cell r="GF74">
            <v>0</v>
          </cell>
          <cell r="GG74">
            <v>0</v>
          </cell>
          <cell r="GH74">
            <v>1</v>
          </cell>
          <cell r="GI74">
            <v>318263</v>
          </cell>
          <cell r="GJ74">
            <v>1</v>
          </cell>
          <cell r="GK74">
            <v>318263</v>
          </cell>
          <cell r="GL74">
            <v>1</v>
          </cell>
          <cell r="GM74">
            <v>318263</v>
          </cell>
          <cell r="GN74">
            <v>1</v>
          </cell>
          <cell r="GO74">
            <v>318263</v>
          </cell>
          <cell r="GP74">
            <v>1</v>
          </cell>
          <cell r="GQ74">
            <v>318263</v>
          </cell>
          <cell r="GR74">
            <v>1</v>
          </cell>
          <cell r="GS74">
            <v>318263</v>
          </cell>
          <cell r="GT74">
            <v>1</v>
          </cell>
          <cell r="GU74">
            <v>318263</v>
          </cell>
          <cell r="GV74">
            <v>78</v>
          </cell>
          <cell r="GW74">
            <v>24824514</v>
          </cell>
          <cell r="GX74" t="str">
            <v/>
          </cell>
          <cell r="GY74">
            <v>24824514</v>
          </cell>
        </row>
        <row r="75">
          <cell r="D75" t="str">
            <v>11-10</v>
          </cell>
          <cell r="E75" t="str">
            <v>PUERTAS Y CABINAS PARA BAÑOS</v>
          </cell>
          <cell r="F75"/>
          <cell r="G75">
            <v>0</v>
          </cell>
          <cell r="H75" t="str">
            <v/>
          </cell>
          <cell r="I75">
            <v>0</v>
          </cell>
          <cell r="J75"/>
          <cell r="K75">
            <v>0</v>
          </cell>
          <cell r="L75" t="str">
            <v/>
          </cell>
          <cell r="M75">
            <v>0</v>
          </cell>
          <cell r="N75" t="str">
            <v/>
          </cell>
          <cell r="O75">
            <v>0</v>
          </cell>
          <cell r="P75">
            <v>0</v>
          </cell>
          <cell r="Q75">
            <v>0</v>
          </cell>
          <cell r="R75" t="str">
            <v/>
          </cell>
          <cell r="S75">
            <v>0</v>
          </cell>
          <cell r="T75" t="str">
            <v/>
          </cell>
          <cell r="U75">
            <v>0</v>
          </cell>
          <cell r="V75" t="str">
            <v/>
          </cell>
          <cell r="W75">
            <v>0</v>
          </cell>
          <cell r="X75">
            <v>0</v>
          </cell>
          <cell r="Y75">
            <v>0</v>
          </cell>
          <cell r="Z75" t="str">
            <v/>
          </cell>
          <cell r="AA75">
            <v>0</v>
          </cell>
          <cell r="AB75" t="str">
            <v/>
          </cell>
          <cell r="AC75">
            <v>0</v>
          </cell>
          <cell r="AD75" t="str">
            <v/>
          </cell>
          <cell r="AE75">
            <v>0</v>
          </cell>
          <cell r="AF75" t="str">
            <v/>
          </cell>
          <cell r="AG75">
            <v>0</v>
          </cell>
          <cell r="AH75">
            <v>0</v>
          </cell>
          <cell r="AI75">
            <v>0</v>
          </cell>
          <cell r="AJ75" t="str">
            <v/>
          </cell>
          <cell r="AK75">
            <v>0</v>
          </cell>
          <cell r="AL75">
            <v>0</v>
          </cell>
          <cell r="AM75">
            <v>0</v>
          </cell>
          <cell r="AN75" t="str">
            <v/>
          </cell>
          <cell r="AO75">
            <v>0</v>
          </cell>
          <cell r="AP75" t="str">
            <v/>
          </cell>
          <cell r="AQ75">
            <v>0</v>
          </cell>
          <cell r="AR75" t="str">
            <v/>
          </cell>
          <cell r="AS75">
            <v>0</v>
          </cell>
          <cell r="AT75" t="str">
            <v/>
          </cell>
          <cell r="AU75">
            <v>0</v>
          </cell>
          <cell r="AV75" t="str">
            <v/>
          </cell>
          <cell r="AW75">
            <v>0</v>
          </cell>
          <cell r="AX75" t="str">
            <v/>
          </cell>
          <cell r="AY75">
            <v>0</v>
          </cell>
          <cell r="AZ75" t="str">
            <v/>
          </cell>
          <cell r="BA75">
            <v>0</v>
          </cell>
          <cell r="BB75">
            <v>0</v>
          </cell>
          <cell r="BC75">
            <v>0</v>
          </cell>
          <cell r="BD75" t="str">
            <v/>
          </cell>
          <cell r="BE75">
            <v>0</v>
          </cell>
          <cell r="BF75" t="str">
            <v/>
          </cell>
          <cell r="BG75">
            <v>0</v>
          </cell>
          <cell r="BH75" t="str">
            <v/>
          </cell>
          <cell r="BI75">
            <v>0</v>
          </cell>
          <cell r="BJ75" t="str">
            <v/>
          </cell>
          <cell r="BK75">
            <v>0</v>
          </cell>
          <cell r="BL75" t="str">
            <v/>
          </cell>
          <cell r="BM75">
            <v>0</v>
          </cell>
          <cell r="BN75" t="str">
            <v/>
          </cell>
          <cell r="BO75">
            <v>0</v>
          </cell>
          <cell r="BP75" t="str">
            <v/>
          </cell>
          <cell r="BQ75">
            <v>0</v>
          </cell>
          <cell r="BR75" t="str">
            <v/>
          </cell>
          <cell r="BS75">
            <v>0</v>
          </cell>
          <cell r="BT75" t="str">
            <v/>
          </cell>
          <cell r="BU75">
            <v>0</v>
          </cell>
          <cell r="BV75" t="str">
            <v/>
          </cell>
          <cell r="BW75">
            <v>0</v>
          </cell>
          <cell r="BX75" t="str">
            <v/>
          </cell>
          <cell r="BY75">
            <v>0</v>
          </cell>
          <cell r="BZ75" t="str">
            <v/>
          </cell>
          <cell r="CA75">
            <v>0</v>
          </cell>
          <cell r="CB75" t="str">
            <v/>
          </cell>
          <cell r="CC75">
            <v>0</v>
          </cell>
          <cell r="CD75" t="str">
            <v/>
          </cell>
          <cell r="CE75">
            <v>0</v>
          </cell>
          <cell r="CF75" t="str">
            <v/>
          </cell>
          <cell r="CG75">
            <v>0</v>
          </cell>
          <cell r="CH75" t="str">
            <v/>
          </cell>
          <cell r="CI75">
            <v>0</v>
          </cell>
          <cell r="CJ75">
            <v>0</v>
          </cell>
          <cell r="CK75">
            <v>0</v>
          </cell>
          <cell r="CL75" t="str">
            <v/>
          </cell>
          <cell r="CM75">
            <v>0</v>
          </cell>
          <cell r="CN75" t="str">
            <v/>
          </cell>
          <cell r="CO75">
            <v>0</v>
          </cell>
          <cell r="CP75" t="str">
            <v/>
          </cell>
          <cell r="CQ75">
            <v>0</v>
          </cell>
          <cell r="CR75" t="str">
            <v/>
          </cell>
          <cell r="CS75">
            <v>0</v>
          </cell>
          <cell r="CT75" t="str">
            <v/>
          </cell>
          <cell r="CU75">
            <v>0</v>
          </cell>
          <cell r="CV75" t="str">
            <v/>
          </cell>
          <cell r="CW75">
            <v>0</v>
          </cell>
          <cell r="CX75" t="str">
            <v/>
          </cell>
          <cell r="CY75">
            <v>0</v>
          </cell>
          <cell r="CZ75" t="str">
            <v/>
          </cell>
          <cell r="DA75">
            <v>0</v>
          </cell>
          <cell r="DB75" t="str">
            <v/>
          </cell>
          <cell r="DC75">
            <v>0</v>
          </cell>
          <cell r="DD75" t="str">
            <v/>
          </cell>
          <cell r="DE75">
            <v>0</v>
          </cell>
          <cell r="DF75" t="str">
            <v/>
          </cell>
          <cell r="DG75">
            <v>0</v>
          </cell>
          <cell r="DH75" t="str">
            <v/>
          </cell>
          <cell r="DI75">
            <v>0</v>
          </cell>
          <cell r="DJ75">
            <v>0</v>
          </cell>
          <cell r="DK75">
            <v>0</v>
          </cell>
          <cell r="DL75" t="str">
            <v/>
          </cell>
          <cell r="DM75">
            <v>0</v>
          </cell>
          <cell r="DN75" t="str">
            <v/>
          </cell>
          <cell r="DO75">
            <v>0</v>
          </cell>
          <cell r="DP75" t="str">
            <v/>
          </cell>
          <cell r="DQ75">
            <v>0</v>
          </cell>
          <cell r="DR75" t="str">
            <v/>
          </cell>
          <cell r="DS75">
            <v>0</v>
          </cell>
          <cell r="DT75" t="str">
            <v/>
          </cell>
          <cell r="DU75">
            <v>0</v>
          </cell>
          <cell r="DV75">
            <v>0</v>
          </cell>
          <cell r="DW75">
            <v>0</v>
          </cell>
          <cell r="DX75" t="str">
            <v/>
          </cell>
          <cell r="DY75">
            <v>0</v>
          </cell>
          <cell r="DZ75" t="str">
            <v/>
          </cell>
          <cell r="EA75">
            <v>0</v>
          </cell>
          <cell r="EB75" t="str">
            <v/>
          </cell>
          <cell r="EC75">
            <v>0</v>
          </cell>
          <cell r="ED75" t="str">
            <v/>
          </cell>
          <cell r="EE75">
            <v>0</v>
          </cell>
          <cell r="EF75" t="str">
            <v/>
          </cell>
          <cell r="EG75">
            <v>0</v>
          </cell>
          <cell r="EH75">
            <v>0</v>
          </cell>
          <cell r="EI75">
            <v>0</v>
          </cell>
          <cell r="EJ75" t="str">
            <v/>
          </cell>
          <cell r="EK75">
            <v>0</v>
          </cell>
          <cell r="EL75">
            <v>0</v>
          </cell>
          <cell r="EM75">
            <v>0</v>
          </cell>
          <cell r="EN75" t="str">
            <v/>
          </cell>
          <cell r="EO75">
            <v>0</v>
          </cell>
          <cell r="EP75" t="str">
            <v/>
          </cell>
          <cell r="EQ75">
            <v>0</v>
          </cell>
          <cell r="ER75">
            <v>0</v>
          </cell>
          <cell r="ES75">
            <v>0</v>
          </cell>
          <cell r="ET75" t="str">
            <v/>
          </cell>
          <cell r="EU75">
            <v>0</v>
          </cell>
          <cell r="EV75" t="str">
            <v/>
          </cell>
          <cell r="EW75">
            <v>0</v>
          </cell>
          <cell r="EX75" t="str">
            <v/>
          </cell>
          <cell r="EY75">
            <v>0</v>
          </cell>
          <cell r="EZ75" t="str">
            <v/>
          </cell>
          <cell r="FA75">
            <v>0</v>
          </cell>
          <cell r="FB75">
            <v>0</v>
          </cell>
          <cell r="FC75">
            <v>0</v>
          </cell>
          <cell r="FD75" t="str">
            <v/>
          </cell>
          <cell r="FE75">
            <v>0</v>
          </cell>
          <cell r="FF75">
            <v>0</v>
          </cell>
          <cell r="FG75">
            <v>0</v>
          </cell>
          <cell r="FH75" t="str">
            <v/>
          </cell>
          <cell r="FI75">
            <v>0</v>
          </cell>
          <cell r="FJ75" t="str">
            <v/>
          </cell>
          <cell r="FK75">
            <v>0</v>
          </cell>
          <cell r="FL75">
            <v>0</v>
          </cell>
          <cell r="FM75">
            <v>0</v>
          </cell>
          <cell r="FN75" t="str">
            <v/>
          </cell>
          <cell r="FO75">
            <v>0</v>
          </cell>
          <cell r="FP75">
            <v>0</v>
          </cell>
          <cell r="FQ75">
            <v>0</v>
          </cell>
          <cell r="FR75" t="str">
            <v/>
          </cell>
          <cell r="FS75">
            <v>0</v>
          </cell>
          <cell r="FT75" t="str">
            <v/>
          </cell>
          <cell r="FU75">
            <v>0</v>
          </cell>
          <cell r="FV75">
            <v>0</v>
          </cell>
          <cell r="FW75">
            <v>0</v>
          </cell>
          <cell r="FX75" t="str">
            <v/>
          </cell>
          <cell r="FY75">
            <v>0</v>
          </cell>
          <cell r="FZ75" t="str">
            <v/>
          </cell>
          <cell r="GA75">
            <v>0</v>
          </cell>
          <cell r="GB75" t="str">
            <v/>
          </cell>
          <cell r="GC75">
            <v>0</v>
          </cell>
          <cell r="GD75" t="str">
            <v/>
          </cell>
          <cell r="GE75">
            <v>0</v>
          </cell>
          <cell r="GF75">
            <v>0</v>
          </cell>
          <cell r="GG75">
            <v>0</v>
          </cell>
          <cell r="GH75" t="str">
            <v/>
          </cell>
          <cell r="GI75">
            <v>0</v>
          </cell>
          <cell r="GJ75" t="str">
            <v/>
          </cell>
          <cell r="GK75">
            <v>0</v>
          </cell>
          <cell r="GL75" t="str">
            <v/>
          </cell>
          <cell r="GM75">
            <v>0</v>
          </cell>
          <cell r="GN75" t="str">
            <v/>
          </cell>
          <cell r="GO75">
            <v>0</v>
          </cell>
          <cell r="GP75" t="str">
            <v/>
          </cell>
          <cell r="GQ75">
            <v>0</v>
          </cell>
          <cell r="GR75" t="str">
            <v/>
          </cell>
          <cell r="GS75">
            <v>0</v>
          </cell>
          <cell r="GT75" t="str">
            <v/>
          </cell>
          <cell r="GU75">
            <v>0</v>
          </cell>
          <cell r="GV75">
            <v>0</v>
          </cell>
          <cell r="GW75">
            <v>0</v>
          </cell>
          <cell r="GX75" t="str">
            <v/>
          </cell>
          <cell r="GY75">
            <v>0</v>
          </cell>
        </row>
        <row r="76">
          <cell r="D76" t="str">
            <v>11-10-010</v>
          </cell>
          <cell r="E76" t="str">
            <v>CABINA PARA BAÑO, EN ALUMINIO CRUDO O ANONIZADO.</v>
          </cell>
          <cell r="F76" t="str">
            <v>U</v>
          </cell>
          <cell r="G76">
            <v>361287</v>
          </cell>
          <cell r="H76"/>
          <cell r="I76">
            <v>0</v>
          </cell>
          <cell r="J76"/>
          <cell r="K76">
            <v>0</v>
          </cell>
          <cell r="L76"/>
          <cell r="M76">
            <v>0</v>
          </cell>
          <cell r="N76">
            <v>0</v>
          </cell>
          <cell r="O76">
            <v>0</v>
          </cell>
          <cell r="P76">
            <v>0</v>
          </cell>
          <cell r="Q76">
            <v>0</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0</v>
          </cell>
          <cell r="CK76">
            <v>0</v>
          </cell>
          <cell r="CL76">
            <v>0</v>
          </cell>
          <cell r="CM76">
            <v>0</v>
          </cell>
          <cell r="CN76">
            <v>0</v>
          </cell>
          <cell r="CO76">
            <v>0</v>
          </cell>
          <cell r="CP76">
            <v>0</v>
          </cell>
          <cell r="CQ76">
            <v>0</v>
          </cell>
          <cell r="CR76">
            <v>0</v>
          </cell>
          <cell r="CS76">
            <v>0</v>
          </cell>
          <cell r="CT76">
            <v>0</v>
          </cell>
          <cell r="CU76">
            <v>0</v>
          </cell>
          <cell r="CV76">
            <v>0</v>
          </cell>
          <cell r="CW76">
            <v>0</v>
          </cell>
          <cell r="CX76">
            <v>0</v>
          </cell>
          <cell r="CY76">
            <v>0</v>
          </cell>
          <cell r="CZ76">
            <v>0</v>
          </cell>
          <cell r="DA76">
            <v>0</v>
          </cell>
          <cell r="DB76">
            <v>0</v>
          </cell>
          <cell r="DC76">
            <v>0</v>
          </cell>
          <cell r="DD76">
            <v>0</v>
          </cell>
          <cell r="DE76">
            <v>0</v>
          </cell>
          <cell r="DF76">
            <v>0</v>
          </cell>
          <cell r="DG76">
            <v>0</v>
          </cell>
          <cell r="DH76">
            <v>0</v>
          </cell>
          <cell r="DI76">
            <v>0</v>
          </cell>
          <cell r="DJ76">
            <v>0</v>
          </cell>
          <cell r="DK76">
            <v>0</v>
          </cell>
          <cell r="DL76">
            <v>0</v>
          </cell>
          <cell r="DM76">
            <v>0</v>
          </cell>
          <cell r="DN76">
            <v>0</v>
          </cell>
          <cell r="DO76">
            <v>0</v>
          </cell>
          <cell r="DP76">
            <v>0</v>
          </cell>
          <cell r="DQ76">
            <v>0</v>
          </cell>
          <cell r="DR76">
            <v>0</v>
          </cell>
          <cell r="DS76">
            <v>0</v>
          </cell>
          <cell r="DT76">
            <v>0</v>
          </cell>
          <cell r="DU76">
            <v>0</v>
          </cell>
          <cell r="DV76">
            <v>0</v>
          </cell>
          <cell r="DW76">
            <v>0</v>
          </cell>
          <cell r="DX76">
            <v>0</v>
          </cell>
          <cell r="DY76">
            <v>0</v>
          </cell>
          <cell r="DZ76">
            <v>0</v>
          </cell>
          <cell r="EA76">
            <v>0</v>
          </cell>
          <cell r="EB76">
            <v>0</v>
          </cell>
          <cell r="EC76">
            <v>0</v>
          </cell>
          <cell r="ED76">
            <v>0</v>
          </cell>
          <cell r="EE76">
            <v>0</v>
          </cell>
          <cell r="EF76">
            <v>0</v>
          </cell>
          <cell r="EG76">
            <v>0</v>
          </cell>
          <cell r="EH76">
            <v>0</v>
          </cell>
          <cell r="EI76">
            <v>0</v>
          </cell>
          <cell r="EJ76">
            <v>0</v>
          </cell>
          <cell r="EK76">
            <v>0</v>
          </cell>
          <cell r="EL76">
            <v>0</v>
          </cell>
          <cell r="EM76">
            <v>0</v>
          </cell>
          <cell r="EN76">
            <v>0</v>
          </cell>
          <cell r="EO76">
            <v>0</v>
          </cell>
          <cell r="EP76">
            <v>0</v>
          </cell>
          <cell r="EQ76">
            <v>0</v>
          </cell>
          <cell r="ER76">
            <v>0</v>
          </cell>
          <cell r="ES76">
            <v>0</v>
          </cell>
          <cell r="ET76">
            <v>0</v>
          </cell>
          <cell r="EU76">
            <v>0</v>
          </cell>
          <cell r="EV76">
            <v>0</v>
          </cell>
          <cell r="EW76">
            <v>0</v>
          </cell>
          <cell r="EX76">
            <v>0</v>
          </cell>
          <cell r="EY76">
            <v>0</v>
          </cell>
          <cell r="EZ76">
            <v>0</v>
          </cell>
          <cell r="FA76">
            <v>0</v>
          </cell>
          <cell r="FB76">
            <v>0</v>
          </cell>
          <cell r="FC76">
            <v>0</v>
          </cell>
          <cell r="FD76">
            <v>0</v>
          </cell>
          <cell r="FE76">
            <v>0</v>
          </cell>
          <cell r="FF76">
            <v>0</v>
          </cell>
          <cell r="FG76">
            <v>0</v>
          </cell>
          <cell r="FH76">
            <v>0</v>
          </cell>
          <cell r="FI76">
            <v>0</v>
          </cell>
          <cell r="FJ76">
            <v>0</v>
          </cell>
          <cell r="FK76">
            <v>0</v>
          </cell>
          <cell r="FL76">
            <v>0</v>
          </cell>
          <cell r="FM76">
            <v>0</v>
          </cell>
          <cell r="FN76">
            <v>0</v>
          </cell>
          <cell r="FO76">
            <v>0</v>
          </cell>
          <cell r="FP76">
            <v>0</v>
          </cell>
          <cell r="FQ76">
            <v>0</v>
          </cell>
          <cell r="FR76">
            <v>0</v>
          </cell>
          <cell r="FS76">
            <v>0</v>
          </cell>
          <cell r="FT76">
            <v>0</v>
          </cell>
          <cell r="FU76">
            <v>0</v>
          </cell>
          <cell r="FV76">
            <v>0</v>
          </cell>
          <cell r="FW76">
            <v>0</v>
          </cell>
          <cell r="FX76">
            <v>0</v>
          </cell>
          <cell r="FY76">
            <v>0</v>
          </cell>
          <cell r="FZ76">
            <v>0</v>
          </cell>
          <cell r="GA76">
            <v>0</v>
          </cell>
          <cell r="GB76">
            <v>0</v>
          </cell>
          <cell r="GC76">
            <v>0</v>
          </cell>
          <cell r="GD76">
            <v>0</v>
          </cell>
          <cell r="GE76">
            <v>0</v>
          </cell>
          <cell r="GF76">
            <v>0</v>
          </cell>
          <cell r="GG76">
            <v>0</v>
          </cell>
          <cell r="GH76">
            <v>0</v>
          </cell>
          <cell r="GI76">
            <v>0</v>
          </cell>
          <cell r="GJ76">
            <v>0</v>
          </cell>
          <cell r="GK76">
            <v>0</v>
          </cell>
          <cell r="GL76">
            <v>0</v>
          </cell>
          <cell r="GM76">
            <v>0</v>
          </cell>
          <cell r="GN76">
            <v>0</v>
          </cell>
          <cell r="GO76">
            <v>0</v>
          </cell>
          <cell r="GP76">
            <v>0</v>
          </cell>
          <cell r="GQ76">
            <v>0</v>
          </cell>
          <cell r="GR76">
            <v>0</v>
          </cell>
          <cell r="GS76">
            <v>0</v>
          </cell>
          <cell r="GT76">
            <v>0</v>
          </cell>
          <cell r="GU76">
            <v>0</v>
          </cell>
          <cell r="GV76">
            <v>0</v>
          </cell>
          <cell r="GW76">
            <v>0</v>
          </cell>
          <cell r="GX76" t="str">
            <v/>
          </cell>
          <cell r="GY76">
            <v>0</v>
          </cell>
        </row>
        <row r="77">
          <cell r="D77" t="str">
            <v>11-15</v>
          </cell>
          <cell r="E77" t="str">
            <v>VENTANAS METALICAS</v>
          </cell>
          <cell r="F77"/>
          <cell r="G77">
            <v>0</v>
          </cell>
          <cell r="H77" t="str">
            <v>x</v>
          </cell>
          <cell r="I77">
            <v>0</v>
          </cell>
          <cell r="J77"/>
          <cell r="K77">
            <v>0</v>
          </cell>
          <cell r="L77" t="str">
            <v>x</v>
          </cell>
          <cell r="M77">
            <v>397242</v>
          </cell>
          <cell r="N77" t="str">
            <v>x</v>
          </cell>
          <cell r="O77">
            <v>0</v>
          </cell>
          <cell r="P77">
            <v>0</v>
          </cell>
          <cell r="Q77">
            <v>0</v>
          </cell>
          <cell r="R77" t="str">
            <v>x</v>
          </cell>
          <cell r="S77">
            <v>397242</v>
          </cell>
          <cell r="T77" t="str">
            <v>x</v>
          </cell>
          <cell r="U77">
            <v>397242</v>
          </cell>
          <cell r="V77" t="str">
            <v>x</v>
          </cell>
          <cell r="W77">
            <v>0</v>
          </cell>
          <cell r="X77">
            <v>0</v>
          </cell>
          <cell r="Y77">
            <v>0</v>
          </cell>
          <cell r="Z77" t="str">
            <v>x</v>
          </cell>
          <cell r="AA77">
            <v>397242</v>
          </cell>
          <cell r="AB77" t="str">
            <v>x</v>
          </cell>
          <cell r="AC77">
            <v>397242</v>
          </cell>
          <cell r="AD77" t="str">
            <v>x</v>
          </cell>
          <cell r="AE77">
            <v>397242</v>
          </cell>
          <cell r="AF77" t="str">
            <v>x</v>
          </cell>
          <cell r="AG77">
            <v>0</v>
          </cell>
          <cell r="AH77">
            <v>0</v>
          </cell>
          <cell r="AI77">
            <v>0</v>
          </cell>
          <cell r="AJ77" t="str">
            <v>x</v>
          </cell>
          <cell r="AK77">
            <v>0</v>
          </cell>
          <cell r="AL77">
            <v>0</v>
          </cell>
          <cell r="AM77">
            <v>0</v>
          </cell>
          <cell r="AN77" t="str">
            <v>x</v>
          </cell>
          <cell r="AO77">
            <v>397242</v>
          </cell>
          <cell r="AP77" t="str">
            <v>x</v>
          </cell>
          <cell r="AQ77">
            <v>397242</v>
          </cell>
          <cell r="AR77" t="str">
            <v>x</v>
          </cell>
          <cell r="AS77">
            <v>397242</v>
          </cell>
          <cell r="AT77" t="str">
            <v>x</v>
          </cell>
          <cell r="AU77">
            <v>397242</v>
          </cell>
          <cell r="AV77" t="str">
            <v>x</v>
          </cell>
          <cell r="AW77">
            <v>0</v>
          </cell>
          <cell r="AX77" t="str">
            <v>x</v>
          </cell>
          <cell r="AY77">
            <v>0</v>
          </cell>
          <cell r="AZ77" t="str">
            <v>x</v>
          </cell>
          <cell r="BA77">
            <v>0</v>
          </cell>
          <cell r="BB77">
            <v>0</v>
          </cell>
          <cell r="BC77">
            <v>0</v>
          </cell>
          <cell r="BD77" t="str">
            <v>x</v>
          </cell>
          <cell r="BE77">
            <v>397242</v>
          </cell>
          <cell r="BF77" t="str">
            <v>x</v>
          </cell>
          <cell r="BG77">
            <v>397242</v>
          </cell>
          <cell r="BH77" t="str">
            <v>x</v>
          </cell>
          <cell r="BI77">
            <v>0</v>
          </cell>
          <cell r="BJ77" t="str">
            <v>x</v>
          </cell>
          <cell r="BK77">
            <v>397242</v>
          </cell>
          <cell r="BL77" t="str">
            <v>x</v>
          </cell>
          <cell r="BM77">
            <v>0</v>
          </cell>
          <cell r="BN77" t="str">
            <v>x</v>
          </cell>
          <cell r="BO77">
            <v>397242</v>
          </cell>
          <cell r="BP77" t="str">
            <v>x</v>
          </cell>
          <cell r="BQ77">
            <v>397242</v>
          </cell>
          <cell r="BR77" t="str">
            <v>x</v>
          </cell>
          <cell r="BS77">
            <v>397242</v>
          </cell>
          <cell r="BT77" t="str">
            <v>x</v>
          </cell>
          <cell r="BU77">
            <v>397242</v>
          </cell>
          <cell r="BV77" t="str">
            <v>x</v>
          </cell>
          <cell r="BW77">
            <v>397242</v>
          </cell>
          <cell r="BX77" t="str">
            <v>x</v>
          </cell>
          <cell r="BY77">
            <v>397242</v>
          </cell>
          <cell r="BZ77" t="str">
            <v>x</v>
          </cell>
          <cell r="CA77">
            <v>0</v>
          </cell>
          <cell r="CB77" t="str">
            <v>x</v>
          </cell>
          <cell r="CC77">
            <v>397242</v>
          </cell>
          <cell r="CD77" t="str">
            <v>x</v>
          </cell>
          <cell r="CE77">
            <v>397242</v>
          </cell>
          <cell r="CF77" t="str">
            <v>x</v>
          </cell>
          <cell r="CG77">
            <v>0</v>
          </cell>
          <cell r="CH77" t="str">
            <v>x</v>
          </cell>
          <cell r="CI77">
            <v>0</v>
          </cell>
          <cell r="CJ77">
            <v>0</v>
          </cell>
          <cell r="CK77">
            <v>0</v>
          </cell>
          <cell r="CL77" t="str">
            <v>x</v>
          </cell>
          <cell r="CM77">
            <v>397242</v>
          </cell>
          <cell r="CN77" t="str">
            <v>x</v>
          </cell>
          <cell r="CO77">
            <v>397242</v>
          </cell>
          <cell r="CP77" t="str">
            <v>x</v>
          </cell>
          <cell r="CQ77">
            <v>397242</v>
          </cell>
          <cell r="CR77" t="str">
            <v>x</v>
          </cell>
          <cell r="CS77">
            <v>397242</v>
          </cell>
          <cell r="CT77" t="str">
            <v>x</v>
          </cell>
          <cell r="CU77">
            <v>397242</v>
          </cell>
          <cell r="CV77" t="str">
            <v>x</v>
          </cell>
          <cell r="CW77">
            <v>397242</v>
          </cell>
          <cell r="CX77" t="str">
            <v>x</v>
          </cell>
          <cell r="CY77">
            <v>397242</v>
          </cell>
          <cell r="CZ77" t="str">
            <v>x</v>
          </cell>
          <cell r="DA77">
            <v>397242</v>
          </cell>
          <cell r="DB77" t="str">
            <v>x</v>
          </cell>
          <cell r="DC77">
            <v>397242</v>
          </cell>
          <cell r="DD77" t="str">
            <v>x</v>
          </cell>
          <cell r="DE77">
            <v>397242</v>
          </cell>
          <cell r="DF77" t="str">
            <v>x</v>
          </cell>
          <cell r="DG77">
            <v>397242</v>
          </cell>
          <cell r="DH77" t="str">
            <v>x</v>
          </cell>
          <cell r="DI77">
            <v>0</v>
          </cell>
          <cell r="DJ77">
            <v>0</v>
          </cell>
          <cell r="DK77">
            <v>0</v>
          </cell>
          <cell r="DL77" t="str">
            <v>x</v>
          </cell>
          <cell r="DM77">
            <v>397242</v>
          </cell>
          <cell r="DN77" t="str">
            <v>x</v>
          </cell>
          <cell r="DO77">
            <v>397242</v>
          </cell>
          <cell r="DP77" t="str">
            <v>x</v>
          </cell>
          <cell r="DQ77">
            <v>397242</v>
          </cell>
          <cell r="DR77" t="str">
            <v>x</v>
          </cell>
          <cell r="DS77">
            <v>397242</v>
          </cell>
          <cell r="DT77" t="str">
            <v>x</v>
          </cell>
          <cell r="DU77">
            <v>0</v>
          </cell>
          <cell r="DV77">
            <v>0</v>
          </cell>
          <cell r="DW77">
            <v>0</v>
          </cell>
          <cell r="DX77" t="str">
            <v>x</v>
          </cell>
          <cell r="DY77">
            <v>397242</v>
          </cell>
          <cell r="DZ77" t="str">
            <v>x</v>
          </cell>
          <cell r="EA77">
            <v>397242</v>
          </cell>
          <cell r="EB77" t="str">
            <v>x</v>
          </cell>
          <cell r="EC77">
            <v>397242</v>
          </cell>
          <cell r="ED77" t="str">
            <v>x</v>
          </cell>
          <cell r="EE77">
            <v>397242</v>
          </cell>
          <cell r="EF77" t="str">
            <v>x</v>
          </cell>
          <cell r="EG77">
            <v>0</v>
          </cell>
          <cell r="EH77">
            <v>0</v>
          </cell>
          <cell r="EI77">
            <v>0</v>
          </cell>
          <cell r="EJ77" t="str">
            <v>x</v>
          </cell>
          <cell r="EK77">
            <v>0</v>
          </cell>
          <cell r="EL77">
            <v>0</v>
          </cell>
          <cell r="EM77">
            <v>0</v>
          </cell>
          <cell r="EN77" t="str">
            <v>x</v>
          </cell>
          <cell r="EO77">
            <v>397242</v>
          </cell>
          <cell r="EP77" t="str">
            <v>x</v>
          </cell>
          <cell r="EQ77">
            <v>0</v>
          </cell>
          <cell r="ER77">
            <v>0</v>
          </cell>
          <cell r="ES77">
            <v>0</v>
          </cell>
          <cell r="ET77" t="str">
            <v>x</v>
          </cell>
          <cell r="EU77">
            <v>397242</v>
          </cell>
          <cell r="EV77" t="str">
            <v>x</v>
          </cell>
          <cell r="EW77">
            <v>397242</v>
          </cell>
          <cell r="EX77" t="str">
            <v>x</v>
          </cell>
          <cell r="EY77">
            <v>397242</v>
          </cell>
          <cell r="EZ77" t="str">
            <v>x</v>
          </cell>
          <cell r="FA77">
            <v>0</v>
          </cell>
          <cell r="FB77">
            <v>0</v>
          </cell>
          <cell r="FC77">
            <v>0</v>
          </cell>
          <cell r="FD77" t="str">
            <v>x</v>
          </cell>
          <cell r="FE77">
            <v>0</v>
          </cell>
          <cell r="FF77">
            <v>0</v>
          </cell>
          <cell r="FG77">
            <v>0</v>
          </cell>
          <cell r="FH77" t="str">
            <v>x</v>
          </cell>
          <cell r="FI77">
            <v>397242</v>
          </cell>
          <cell r="FJ77" t="str">
            <v>x</v>
          </cell>
          <cell r="FK77">
            <v>0</v>
          </cell>
          <cell r="FL77">
            <v>0</v>
          </cell>
          <cell r="FM77">
            <v>0</v>
          </cell>
          <cell r="FN77" t="str">
            <v>x</v>
          </cell>
          <cell r="FO77">
            <v>0</v>
          </cell>
          <cell r="FP77">
            <v>0</v>
          </cell>
          <cell r="FQ77">
            <v>0</v>
          </cell>
          <cell r="FR77" t="str">
            <v>x</v>
          </cell>
          <cell r="FS77">
            <v>397242</v>
          </cell>
          <cell r="FT77" t="str">
            <v>x</v>
          </cell>
          <cell r="FU77">
            <v>0</v>
          </cell>
          <cell r="FV77">
            <v>0</v>
          </cell>
          <cell r="FW77">
            <v>0</v>
          </cell>
          <cell r="FX77" t="str">
            <v>x</v>
          </cell>
          <cell r="FY77">
            <v>397242</v>
          </cell>
          <cell r="FZ77" t="str">
            <v>x</v>
          </cell>
          <cell r="GA77">
            <v>397242</v>
          </cell>
          <cell r="GB77" t="str">
            <v>x</v>
          </cell>
          <cell r="GC77">
            <v>397242</v>
          </cell>
          <cell r="GD77" t="str">
            <v>x</v>
          </cell>
          <cell r="GE77">
            <v>0</v>
          </cell>
          <cell r="GF77">
            <v>0</v>
          </cell>
          <cell r="GG77">
            <v>0</v>
          </cell>
          <cell r="GH77" t="str">
            <v>x</v>
          </cell>
          <cell r="GI77">
            <v>397242</v>
          </cell>
          <cell r="GJ77" t="str">
            <v>x</v>
          </cell>
          <cell r="GK77">
            <v>0</v>
          </cell>
          <cell r="GL77" t="str">
            <v>x</v>
          </cell>
          <cell r="GM77">
            <v>0</v>
          </cell>
          <cell r="GN77" t="str">
            <v>x</v>
          </cell>
          <cell r="GO77">
            <v>0</v>
          </cell>
          <cell r="GP77" t="str">
            <v>x</v>
          </cell>
          <cell r="GQ77">
            <v>0</v>
          </cell>
          <cell r="GR77" t="str">
            <v>x</v>
          </cell>
          <cell r="GS77">
            <v>397242</v>
          </cell>
          <cell r="GT77" t="str">
            <v>x</v>
          </cell>
          <cell r="GU77">
            <v>397242</v>
          </cell>
          <cell r="GV77">
            <v>0</v>
          </cell>
          <cell r="GW77">
            <v>20278274</v>
          </cell>
          <cell r="GX77" t="str">
            <v/>
          </cell>
          <cell r="GY77">
            <v>20278274</v>
          </cell>
        </row>
        <row r="78">
          <cell r="D78" t="str">
            <v>11-15-010</v>
          </cell>
          <cell r="E78" t="str">
            <v>VENTANA EN ALUMINIO ANONIZADO DE 0.30X0.60M TIPO CELOSIA; INCLUYE VIDRIO DE 4MM.</v>
          </cell>
          <cell r="F78" t="str">
            <v>U</v>
          </cell>
          <cell r="G78">
            <v>104158</v>
          </cell>
          <cell r="H78"/>
          <cell r="I78">
            <v>0</v>
          </cell>
          <cell r="J78"/>
          <cell r="K78">
            <v>0</v>
          </cell>
          <cell r="L78"/>
          <cell r="M78">
            <v>0</v>
          </cell>
          <cell r="N78">
            <v>0</v>
          </cell>
          <cell r="O78">
            <v>0</v>
          </cell>
          <cell r="P78">
            <v>0</v>
          </cell>
          <cell r="Q78">
            <v>0</v>
          </cell>
          <cell r="R78">
            <v>0</v>
          </cell>
          <cell r="S78">
            <v>0</v>
          </cell>
          <cell r="T78">
            <v>0</v>
          </cell>
          <cell r="U78">
            <v>0</v>
          </cell>
          <cell r="V78">
            <v>0</v>
          </cell>
          <cell r="W78">
            <v>0</v>
          </cell>
          <cell r="X78">
            <v>0</v>
          </cell>
          <cell r="Y78">
            <v>0</v>
          </cell>
          <cell r="Z78">
            <v>0</v>
          </cell>
          <cell r="AA78">
            <v>0</v>
          </cell>
          <cell r="AB78">
            <v>0</v>
          </cell>
          <cell r="AC78">
            <v>0</v>
          </cell>
          <cell r="AD78">
            <v>0</v>
          </cell>
          <cell r="AE78">
            <v>0</v>
          </cell>
          <cell r="AF78">
            <v>0</v>
          </cell>
          <cell r="AG78">
            <v>0</v>
          </cell>
          <cell r="AH78">
            <v>0</v>
          </cell>
          <cell r="AI78">
            <v>0</v>
          </cell>
          <cell r="AJ78">
            <v>0</v>
          </cell>
          <cell r="AK78">
            <v>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cell r="BZ78">
            <v>0</v>
          </cell>
          <cell r="CA78">
            <v>0</v>
          </cell>
          <cell r="CB78">
            <v>0</v>
          </cell>
          <cell r="CC78">
            <v>0</v>
          </cell>
          <cell r="CD78">
            <v>0</v>
          </cell>
          <cell r="CE78">
            <v>0</v>
          </cell>
          <cell r="CF78">
            <v>0</v>
          </cell>
          <cell r="CG78">
            <v>0</v>
          </cell>
          <cell r="CH78">
            <v>0</v>
          </cell>
          <cell r="CI78">
            <v>0</v>
          </cell>
          <cell r="CJ78">
            <v>0</v>
          </cell>
          <cell r="CK78">
            <v>0</v>
          </cell>
          <cell r="CL78">
            <v>0</v>
          </cell>
          <cell r="CM78">
            <v>0</v>
          </cell>
          <cell r="CN78">
            <v>0</v>
          </cell>
          <cell r="CO78">
            <v>0</v>
          </cell>
          <cell r="CP78">
            <v>0</v>
          </cell>
          <cell r="CQ78">
            <v>0</v>
          </cell>
          <cell r="CR78">
            <v>0</v>
          </cell>
          <cell r="CS78">
            <v>0</v>
          </cell>
          <cell r="CT78">
            <v>0</v>
          </cell>
          <cell r="CU78">
            <v>0</v>
          </cell>
          <cell r="CV78">
            <v>0</v>
          </cell>
          <cell r="CW78">
            <v>0</v>
          </cell>
          <cell r="CX78">
            <v>0</v>
          </cell>
          <cell r="CY78">
            <v>0</v>
          </cell>
          <cell r="CZ78">
            <v>0</v>
          </cell>
          <cell r="DA78">
            <v>0</v>
          </cell>
          <cell r="DB78">
            <v>0</v>
          </cell>
          <cell r="DC78">
            <v>0</v>
          </cell>
          <cell r="DD78">
            <v>0</v>
          </cell>
          <cell r="DE78">
            <v>0</v>
          </cell>
          <cell r="DF78">
            <v>0</v>
          </cell>
          <cell r="DG78">
            <v>0</v>
          </cell>
          <cell r="DH78">
            <v>0</v>
          </cell>
          <cell r="DI78">
            <v>0</v>
          </cell>
          <cell r="DJ78">
            <v>0</v>
          </cell>
          <cell r="DK78">
            <v>0</v>
          </cell>
          <cell r="DL78">
            <v>0</v>
          </cell>
          <cell r="DM78">
            <v>0</v>
          </cell>
          <cell r="DN78">
            <v>0</v>
          </cell>
          <cell r="DO78">
            <v>0</v>
          </cell>
          <cell r="DP78">
            <v>0</v>
          </cell>
          <cell r="DQ78">
            <v>0</v>
          </cell>
          <cell r="DR78">
            <v>0</v>
          </cell>
          <cell r="DS78">
            <v>0</v>
          </cell>
          <cell r="DT78">
            <v>0</v>
          </cell>
          <cell r="DU78">
            <v>0</v>
          </cell>
          <cell r="DV78">
            <v>0</v>
          </cell>
          <cell r="DW78">
            <v>0</v>
          </cell>
          <cell r="DX78">
            <v>0</v>
          </cell>
          <cell r="DY78">
            <v>0</v>
          </cell>
          <cell r="DZ78">
            <v>0</v>
          </cell>
          <cell r="EA78">
            <v>0</v>
          </cell>
          <cell r="EB78">
            <v>0</v>
          </cell>
          <cell r="EC78">
            <v>0</v>
          </cell>
          <cell r="ED78">
            <v>0</v>
          </cell>
          <cell r="EE78">
            <v>0</v>
          </cell>
          <cell r="EF78">
            <v>0</v>
          </cell>
          <cell r="EG78">
            <v>0</v>
          </cell>
          <cell r="EH78">
            <v>0</v>
          </cell>
          <cell r="EI78">
            <v>0</v>
          </cell>
          <cell r="EJ78">
            <v>0</v>
          </cell>
          <cell r="EK78">
            <v>0</v>
          </cell>
          <cell r="EL78">
            <v>0</v>
          </cell>
          <cell r="EM78">
            <v>0</v>
          </cell>
          <cell r="EN78">
            <v>0</v>
          </cell>
          <cell r="EO78">
            <v>0</v>
          </cell>
          <cell r="EP78">
            <v>0</v>
          </cell>
          <cell r="EQ78">
            <v>0</v>
          </cell>
          <cell r="ER78">
            <v>0</v>
          </cell>
          <cell r="ES78">
            <v>0</v>
          </cell>
          <cell r="ET78">
            <v>0</v>
          </cell>
          <cell r="EU78">
            <v>0</v>
          </cell>
          <cell r="EV78">
            <v>0</v>
          </cell>
          <cell r="EW78">
            <v>0</v>
          </cell>
          <cell r="EX78">
            <v>0</v>
          </cell>
          <cell r="EY78">
            <v>0</v>
          </cell>
          <cell r="EZ78">
            <v>0</v>
          </cell>
          <cell r="FA78">
            <v>0</v>
          </cell>
          <cell r="FB78">
            <v>0</v>
          </cell>
          <cell r="FC78">
            <v>0</v>
          </cell>
          <cell r="FD78">
            <v>0</v>
          </cell>
          <cell r="FE78">
            <v>0</v>
          </cell>
          <cell r="FF78">
            <v>0</v>
          </cell>
          <cell r="FG78">
            <v>0</v>
          </cell>
          <cell r="FH78">
            <v>0</v>
          </cell>
          <cell r="FI78">
            <v>0</v>
          </cell>
          <cell r="FJ78">
            <v>0</v>
          </cell>
          <cell r="FK78">
            <v>0</v>
          </cell>
          <cell r="FL78">
            <v>0</v>
          </cell>
          <cell r="FM78">
            <v>0</v>
          </cell>
          <cell r="FN78">
            <v>0</v>
          </cell>
          <cell r="FO78">
            <v>0</v>
          </cell>
          <cell r="FP78">
            <v>0</v>
          </cell>
          <cell r="FQ78">
            <v>0</v>
          </cell>
          <cell r="FR78">
            <v>0</v>
          </cell>
          <cell r="FS78">
            <v>0</v>
          </cell>
          <cell r="FT78">
            <v>0</v>
          </cell>
          <cell r="FU78">
            <v>0</v>
          </cell>
          <cell r="FV78">
            <v>0</v>
          </cell>
          <cell r="FW78">
            <v>0</v>
          </cell>
          <cell r="FX78">
            <v>0</v>
          </cell>
          <cell r="FY78">
            <v>0</v>
          </cell>
          <cell r="FZ78">
            <v>0</v>
          </cell>
          <cell r="GA78">
            <v>0</v>
          </cell>
          <cell r="GB78">
            <v>0</v>
          </cell>
          <cell r="GC78">
            <v>0</v>
          </cell>
          <cell r="GD78">
            <v>0</v>
          </cell>
          <cell r="GE78">
            <v>0</v>
          </cell>
          <cell r="GF78">
            <v>0</v>
          </cell>
          <cell r="GG78">
            <v>0</v>
          </cell>
          <cell r="GH78">
            <v>0</v>
          </cell>
          <cell r="GI78">
            <v>0</v>
          </cell>
          <cell r="GJ78">
            <v>0</v>
          </cell>
          <cell r="GK78">
            <v>0</v>
          </cell>
          <cell r="GL78">
            <v>0</v>
          </cell>
          <cell r="GM78">
            <v>0</v>
          </cell>
          <cell r="GN78">
            <v>0</v>
          </cell>
          <cell r="GO78">
            <v>0</v>
          </cell>
          <cell r="GP78">
            <v>0</v>
          </cell>
          <cell r="GQ78">
            <v>0</v>
          </cell>
          <cell r="GR78">
            <v>0</v>
          </cell>
          <cell r="GS78">
            <v>0</v>
          </cell>
          <cell r="GT78">
            <v>0</v>
          </cell>
          <cell r="GU78">
            <v>0</v>
          </cell>
          <cell r="GV78">
            <v>0</v>
          </cell>
          <cell r="GW78">
            <v>0</v>
          </cell>
          <cell r="GX78" t="str">
            <v/>
          </cell>
          <cell r="GY78">
            <v>0</v>
          </cell>
        </row>
        <row r="79">
          <cell r="D79" t="str">
            <v>11-15-020</v>
          </cell>
          <cell r="E79" t="str">
            <v>VENTANA EN ALUMINIO ANONIZADO; INCLUYE VIDRIO DE 4MM.</v>
          </cell>
          <cell r="F79" t="str">
            <v>m2</v>
          </cell>
          <cell r="G79">
            <v>378326</v>
          </cell>
          <cell r="H79" t="str">
            <v>x</v>
          </cell>
          <cell r="I79" t="str">
            <v/>
          </cell>
          <cell r="J79"/>
          <cell r="K79">
            <v>0</v>
          </cell>
          <cell r="L79">
            <v>1.05</v>
          </cell>
          <cell r="M79">
            <v>397242</v>
          </cell>
          <cell r="N79" t="str">
            <v>x</v>
          </cell>
          <cell r="O79" t="str">
            <v/>
          </cell>
          <cell r="P79">
            <v>0</v>
          </cell>
          <cell r="Q79">
            <v>0</v>
          </cell>
          <cell r="R79">
            <v>1.05</v>
          </cell>
          <cell r="S79">
            <v>397242</v>
          </cell>
          <cell r="T79">
            <v>1.05</v>
          </cell>
          <cell r="U79">
            <v>397242</v>
          </cell>
          <cell r="V79" t="str">
            <v>x</v>
          </cell>
          <cell r="W79" t="str">
            <v/>
          </cell>
          <cell r="X79">
            <v>0</v>
          </cell>
          <cell r="Y79">
            <v>0</v>
          </cell>
          <cell r="Z79">
            <v>1.05</v>
          </cell>
          <cell r="AA79">
            <v>397242</v>
          </cell>
          <cell r="AB79">
            <v>1.05</v>
          </cell>
          <cell r="AC79">
            <v>397242</v>
          </cell>
          <cell r="AD79">
            <v>1.05</v>
          </cell>
          <cell r="AE79">
            <v>397242</v>
          </cell>
          <cell r="AF79" t="str">
            <v>x</v>
          </cell>
          <cell r="AG79" t="str">
            <v/>
          </cell>
          <cell r="AH79">
            <v>0</v>
          </cell>
          <cell r="AI79">
            <v>0</v>
          </cell>
          <cell r="AJ79" t="str">
            <v>x</v>
          </cell>
          <cell r="AK79" t="str">
            <v/>
          </cell>
          <cell r="AL79">
            <v>0</v>
          </cell>
          <cell r="AM79">
            <v>0</v>
          </cell>
          <cell r="AN79">
            <v>1.05</v>
          </cell>
          <cell r="AO79">
            <v>397242</v>
          </cell>
          <cell r="AP79">
            <v>1.05</v>
          </cell>
          <cell r="AQ79">
            <v>397242</v>
          </cell>
          <cell r="AR79">
            <v>1.05</v>
          </cell>
          <cell r="AS79">
            <v>397242</v>
          </cell>
          <cell r="AT79">
            <v>1.05</v>
          </cell>
          <cell r="AU79">
            <v>397242</v>
          </cell>
          <cell r="AV79" t="str">
            <v>x</v>
          </cell>
          <cell r="AW79" t="str">
            <v/>
          </cell>
          <cell r="AX79" t="str">
            <v>x</v>
          </cell>
          <cell r="AY79" t="str">
            <v/>
          </cell>
          <cell r="AZ79" t="str">
            <v>x</v>
          </cell>
          <cell r="BA79" t="str">
            <v/>
          </cell>
          <cell r="BB79">
            <v>0</v>
          </cell>
          <cell r="BC79">
            <v>0</v>
          </cell>
          <cell r="BD79">
            <v>1.05</v>
          </cell>
          <cell r="BE79">
            <v>397242</v>
          </cell>
          <cell r="BF79">
            <v>1.05</v>
          </cell>
          <cell r="BG79">
            <v>397242</v>
          </cell>
          <cell r="BH79" t="str">
            <v>x</v>
          </cell>
          <cell r="BI79" t="str">
            <v/>
          </cell>
          <cell r="BJ79">
            <v>1.05</v>
          </cell>
          <cell r="BK79">
            <v>397242</v>
          </cell>
          <cell r="BL79" t="str">
            <v>x</v>
          </cell>
          <cell r="BM79" t="str">
            <v/>
          </cell>
          <cell r="BN79">
            <v>1.05</v>
          </cell>
          <cell r="BO79">
            <v>397242</v>
          </cell>
          <cell r="BP79">
            <v>1.05</v>
          </cell>
          <cell r="BQ79">
            <v>397242</v>
          </cell>
          <cell r="BR79">
            <v>1.05</v>
          </cell>
          <cell r="BS79">
            <v>397242</v>
          </cell>
          <cell r="BT79">
            <v>1.05</v>
          </cell>
          <cell r="BU79">
            <v>397242</v>
          </cell>
          <cell r="BV79">
            <v>1.05</v>
          </cell>
          <cell r="BW79">
            <v>397242</v>
          </cell>
          <cell r="BX79">
            <v>1.05</v>
          </cell>
          <cell r="BY79">
            <v>397242</v>
          </cell>
          <cell r="BZ79" t="str">
            <v>x</v>
          </cell>
          <cell r="CA79" t="str">
            <v/>
          </cell>
          <cell r="CB79">
            <v>1.05</v>
          </cell>
          <cell r="CC79">
            <v>397242</v>
          </cell>
          <cell r="CD79">
            <v>1.05</v>
          </cell>
          <cell r="CE79">
            <v>397242</v>
          </cell>
          <cell r="CF79" t="str">
            <v>x</v>
          </cell>
          <cell r="CG79" t="str">
            <v/>
          </cell>
          <cell r="CH79" t="str">
            <v>x</v>
          </cell>
          <cell r="CI79" t="str">
            <v/>
          </cell>
          <cell r="CJ79">
            <v>0</v>
          </cell>
          <cell r="CK79">
            <v>0</v>
          </cell>
          <cell r="CL79">
            <v>1.05</v>
          </cell>
          <cell r="CM79">
            <v>397242</v>
          </cell>
          <cell r="CN79">
            <v>1.05</v>
          </cell>
          <cell r="CO79">
            <v>397242</v>
          </cell>
          <cell r="CP79">
            <v>1.05</v>
          </cell>
          <cell r="CQ79">
            <v>397242</v>
          </cell>
          <cell r="CR79">
            <v>1.05</v>
          </cell>
          <cell r="CS79">
            <v>397242</v>
          </cell>
          <cell r="CT79">
            <v>1.05</v>
          </cell>
          <cell r="CU79">
            <v>397242</v>
          </cell>
          <cell r="CV79">
            <v>1.05</v>
          </cell>
          <cell r="CW79">
            <v>397242</v>
          </cell>
          <cell r="CX79">
            <v>1.05</v>
          </cell>
          <cell r="CY79">
            <v>397242</v>
          </cell>
          <cell r="CZ79">
            <v>1.05</v>
          </cell>
          <cell r="DA79">
            <v>397242</v>
          </cell>
          <cell r="DB79">
            <v>1.05</v>
          </cell>
          <cell r="DC79">
            <v>397242</v>
          </cell>
          <cell r="DD79">
            <v>1.05</v>
          </cell>
          <cell r="DE79">
            <v>397242</v>
          </cell>
          <cell r="DF79">
            <v>1.05</v>
          </cell>
          <cell r="DG79">
            <v>397242</v>
          </cell>
          <cell r="DH79" t="str">
            <v>x</v>
          </cell>
          <cell r="DI79" t="str">
            <v/>
          </cell>
          <cell r="DJ79">
            <v>0</v>
          </cell>
          <cell r="DK79">
            <v>0</v>
          </cell>
          <cell r="DL79">
            <v>1.05</v>
          </cell>
          <cell r="DM79">
            <v>397242</v>
          </cell>
          <cell r="DN79">
            <v>1.05</v>
          </cell>
          <cell r="DO79">
            <v>397242</v>
          </cell>
          <cell r="DP79">
            <v>1.05</v>
          </cell>
          <cell r="DQ79">
            <v>397242</v>
          </cell>
          <cell r="DR79">
            <v>1.05</v>
          </cell>
          <cell r="DS79">
            <v>397242</v>
          </cell>
          <cell r="DT79" t="str">
            <v>x</v>
          </cell>
          <cell r="DU79" t="str">
            <v/>
          </cell>
          <cell r="DV79">
            <v>0</v>
          </cell>
          <cell r="DW79">
            <v>0</v>
          </cell>
          <cell r="DX79">
            <v>1.05</v>
          </cell>
          <cell r="DY79">
            <v>397242</v>
          </cell>
          <cell r="DZ79">
            <v>1.05</v>
          </cell>
          <cell r="EA79">
            <v>397242</v>
          </cell>
          <cell r="EB79">
            <v>1.05</v>
          </cell>
          <cell r="EC79">
            <v>397242</v>
          </cell>
          <cell r="ED79">
            <v>1.05</v>
          </cell>
          <cell r="EE79">
            <v>397242</v>
          </cell>
          <cell r="EF79" t="str">
            <v>x</v>
          </cell>
          <cell r="EG79" t="str">
            <v/>
          </cell>
          <cell r="EH79">
            <v>0</v>
          </cell>
          <cell r="EI79">
            <v>0</v>
          </cell>
          <cell r="EJ79" t="str">
            <v>x</v>
          </cell>
          <cell r="EK79" t="str">
            <v/>
          </cell>
          <cell r="EL79">
            <v>0</v>
          </cell>
          <cell r="EM79">
            <v>0</v>
          </cell>
          <cell r="EN79">
            <v>1.05</v>
          </cell>
          <cell r="EO79">
            <v>397242</v>
          </cell>
          <cell r="EP79" t="str">
            <v>x</v>
          </cell>
          <cell r="EQ79" t="str">
            <v/>
          </cell>
          <cell r="ER79">
            <v>0</v>
          </cell>
          <cell r="ES79">
            <v>0</v>
          </cell>
          <cell r="ET79">
            <v>1.05</v>
          </cell>
          <cell r="EU79">
            <v>397242</v>
          </cell>
          <cell r="EV79">
            <v>1.05</v>
          </cell>
          <cell r="EW79">
            <v>397242</v>
          </cell>
          <cell r="EX79">
            <v>1.05</v>
          </cell>
          <cell r="EY79">
            <v>397242</v>
          </cell>
          <cell r="EZ79" t="str">
            <v>x</v>
          </cell>
          <cell r="FA79" t="str">
            <v/>
          </cell>
          <cell r="FB79">
            <v>0</v>
          </cell>
          <cell r="FC79">
            <v>0</v>
          </cell>
          <cell r="FD79" t="str">
            <v>x</v>
          </cell>
          <cell r="FE79" t="str">
            <v/>
          </cell>
          <cell r="FF79">
            <v>0</v>
          </cell>
          <cell r="FG79">
            <v>0</v>
          </cell>
          <cell r="FH79">
            <v>1.05</v>
          </cell>
          <cell r="FI79">
            <v>397242</v>
          </cell>
          <cell r="FJ79" t="str">
            <v>x</v>
          </cell>
          <cell r="FK79" t="str">
            <v/>
          </cell>
          <cell r="FL79">
            <v>0</v>
          </cell>
          <cell r="FM79">
            <v>0</v>
          </cell>
          <cell r="FN79" t="str">
            <v>x</v>
          </cell>
          <cell r="FO79" t="str">
            <v/>
          </cell>
          <cell r="FP79">
            <v>0</v>
          </cell>
          <cell r="FQ79">
            <v>0</v>
          </cell>
          <cell r="FR79">
            <v>1.05</v>
          </cell>
          <cell r="FS79">
            <v>397242</v>
          </cell>
          <cell r="FT79" t="str">
            <v>x</v>
          </cell>
          <cell r="FU79" t="str">
            <v/>
          </cell>
          <cell r="FV79">
            <v>0</v>
          </cell>
          <cell r="FW79">
            <v>0</v>
          </cell>
          <cell r="FX79">
            <v>1.05</v>
          </cell>
          <cell r="FY79">
            <v>397242</v>
          </cell>
          <cell r="FZ79">
            <v>1.05</v>
          </cell>
          <cell r="GA79">
            <v>397242</v>
          </cell>
          <cell r="GB79">
            <v>1.05</v>
          </cell>
          <cell r="GC79">
            <v>397242</v>
          </cell>
          <cell r="GD79" t="str">
            <v>x</v>
          </cell>
          <cell r="GE79" t="str">
            <v/>
          </cell>
          <cell r="GF79">
            <v>0</v>
          </cell>
          <cell r="GG79">
            <v>0</v>
          </cell>
          <cell r="GH79">
            <v>1.05</v>
          </cell>
          <cell r="GI79">
            <v>397242</v>
          </cell>
          <cell r="GJ79" t="str">
            <v>x</v>
          </cell>
          <cell r="GK79" t="str">
            <v/>
          </cell>
          <cell r="GL79" t="str">
            <v>x</v>
          </cell>
          <cell r="GM79" t="str">
            <v/>
          </cell>
          <cell r="GN79" t="str">
            <v>x</v>
          </cell>
          <cell r="GO79" t="str">
            <v/>
          </cell>
          <cell r="GP79" t="str">
            <v>x</v>
          </cell>
          <cell r="GQ79" t="str">
            <v/>
          </cell>
          <cell r="GR79">
            <v>1.05</v>
          </cell>
          <cell r="GS79">
            <v>397242</v>
          </cell>
          <cell r="GT79">
            <v>1.05</v>
          </cell>
          <cell r="GU79">
            <v>397242</v>
          </cell>
          <cell r="GV79">
            <v>53.6</v>
          </cell>
          <cell r="GW79">
            <v>20278274</v>
          </cell>
          <cell r="GX79" t="str">
            <v/>
          </cell>
          <cell r="GY79">
            <v>20278274</v>
          </cell>
        </row>
        <row r="80">
          <cell r="D80" t="str">
            <v>13</v>
          </cell>
          <cell r="E80" t="str">
            <v>APARATOS SANITARIOS, MUEBLES Y GRIFERIAS</v>
          </cell>
          <cell r="F80"/>
          <cell r="G80">
            <v>0</v>
          </cell>
          <cell r="H80" t="str">
            <v>x</v>
          </cell>
          <cell r="I80" t="str">
            <v/>
          </cell>
          <cell r="J80"/>
          <cell r="K80" t="str">
            <v/>
          </cell>
          <cell r="L80" t="str">
            <v/>
          </cell>
          <cell r="M80" t="str">
            <v/>
          </cell>
          <cell r="N80" t="str">
            <v>x</v>
          </cell>
          <cell r="O80" t="str">
            <v/>
          </cell>
          <cell r="P80">
            <v>0</v>
          </cell>
          <cell r="Q80" t="str">
            <v/>
          </cell>
          <cell r="R80" t="str">
            <v/>
          </cell>
          <cell r="S80" t="str">
            <v/>
          </cell>
          <cell r="T80" t="str">
            <v/>
          </cell>
          <cell r="U80" t="str">
            <v/>
          </cell>
          <cell r="V80" t="str">
            <v>x</v>
          </cell>
          <cell r="W80" t="str">
            <v/>
          </cell>
          <cell r="X80">
            <v>0</v>
          </cell>
          <cell r="Y80" t="str">
            <v/>
          </cell>
          <cell r="Z80" t="str">
            <v/>
          </cell>
          <cell r="AA80" t="str">
            <v/>
          </cell>
          <cell r="AB80" t="str">
            <v/>
          </cell>
          <cell r="AC80" t="str">
            <v/>
          </cell>
          <cell r="AD80" t="str">
            <v/>
          </cell>
          <cell r="AE80" t="str">
            <v/>
          </cell>
          <cell r="AF80" t="str">
            <v>x</v>
          </cell>
          <cell r="AG80" t="str">
            <v/>
          </cell>
          <cell r="AH80">
            <v>0</v>
          </cell>
          <cell r="AI80" t="str">
            <v/>
          </cell>
          <cell r="AJ80" t="str">
            <v>x</v>
          </cell>
          <cell r="AK80" t="str">
            <v/>
          </cell>
          <cell r="AL80">
            <v>0</v>
          </cell>
          <cell r="AM80" t="str">
            <v/>
          </cell>
          <cell r="AN80" t="str">
            <v/>
          </cell>
          <cell r="AO80" t="str">
            <v/>
          </cell>
          <cell r="AP80" t="str">
            <v/>
          </cell>
          <cell r="AQ80" t="str">
            <v/>
          </cell>
          <cell r="AR80" t="str">
            <v/>
          </cell>
          <cell r="AS80" t="str">
            <v/>
          </cell>
          <cell r="AT80" t="str">
            <v/>
          </cell>
          <cell r="AU80" t="str">
            <v/>
          </cell>
          <cell r="AV80" t="str">
            <v>x</v>
          </cell>
          <cell r="AW80" t="str">
            <v/>
          </cell>
          <cell r="AX80" t="str">
            <v>x</v>
          </cell>
          <cell r="AY80" t="str">
            <v/>
          </cell>
          <cell r="AZ80" t="str">
            <v>x</v>
          </cell>
          <cell r="BA80" t="str">
            <v/>
          </cell>
          <cell r="BB80">
            <v>0</v>
          </cell>
          <cell r="BC80" t="str">
            <v/>
          </cell>
          <cell r="BD80" t="str">
            <v/>
          </cell>
          <cell r="BE80" t="str">
            <v/>
          </cell>
          <cell r="BF80" t="str">
            <v/>
          </cell>
          <cell r="BG80" t="str">
            <v/>
          </cell>
          <cell r="BH80" t="str">
            <v>x</v>
          </cell>
          <cell r="BI80" t="str">
            <v/>
          </cell>
          <cell r="BJ80" t="str">
            <v/>
          </cell>
          <cell r="BK80" t="str">
            <v/>
          </cell>
          <cell r="BL80" t="str">
            <v>x</v>
          </cell>
          <cell r="BM80" t="str">
            <v/>
          </cell>
          <cell r="BN80" t="str">
            <v/>
          </cell>
          <cell r="BO80" t="str">
            <v/>
          </cell>
          <cell r="BP80" t="str">
            <v/>
          </cell>
          <cell r="BQ80" t="str">
            <v/>
          </cell>
          <cell r="BR80" t="str">
            <v/>
          </cell>
          <cell r="BS80" t="str">
            <v/>
          </cell>
          <cell r="BT80" t="str">
            <v/>
          </cell>
          <cell r="BU80" t="str">
            <v/>
          </cell>
          <cell r="BV80" t="str">
            <v/>
          </cell>
          <cell r="BW80" t="str">
            <v/>
          </cell>
          <cell r="BX80" t="str">
            <v/>
          </cell>
          <cell r="BY80" t="str">
            <v/>
          </cell>
          <cell r="BZ80" t="str">
            <v>x</v>
          </cell>
          <cell r="CA80" t="str">
            <v/>
          </cell>
          <cell r="CB80" t="str">
            <v/>
          </cell>
          <cell r="CC80" t="str">
            <v/>
          </cell>
          <cell r="CD80" t="str">
            <v/>
          </cell>
          <cell r="CE80" t="str">
            <v/>
          </cell>
          <cell r="CF80" t="str">
            <v>x</v>
          </cell>
          <cell r="CG80" t="str">
            <v/>
          </cell>
          <cell r="CH80" t="str">
            <v>x</v>
          </cell>
          <cell r="CI80" t="str">
            <v/>
          </cell>
          <cell r="CJ80">
            <v>0</v>
          </cell>
          <cell r="CK80" t="str">
            <v/>
          </cell>
          <cell r="CL80" t="str">
            <v/>
          </cell>
          <cell r="CM80" t="str">
            <v/>
          </cell>
          <cell r="CN80" t="str">
            <v/>
          </cell>
          <cell r="CO80" t="str">
            <v/>
          </cell>
          <cell r="CP80" t="str">
            <v/>
          </cell>
          <cell r="CQ80" t="str">
            <v/>
          </cell>
          <cell r="CR80" t="str">
            <v/>
          </cell>
          <cell r="CS80" t="str">
            <v/>
          </cell>
          <cell r="CT80" t="str">
            <v/>
          </cell>
          <cell r="CU80" t="str">
            <v/>
          </cell>
          <cell r="CV80" t="str">
            <v/>
          </cell>
          <cell r="CW80" t="str">
            <v/>
          </cell>
          <cell r="CX80" t="str">
            <v/>
          </cell>
          <cell r="CY80" t="str">
            <v/>
          </cell>
          <cell r="CZ80" t="str">
            <v/>
          </cell>
          <cell r="DA80" t="str">
            <v/>
          </cell>
          <cell r="DB80" t="str">
            <v/>
          </cell>
          <cell r="DC80" t="str">
            <v/>
          </cell>
          <cell r="DD80" t="str">
            <v/>
          </cell>
          <cell r="DE80" t="str">
            <v/>
          </cell>
          <cell r="DF80" t="str">
            <v/>
          </cell>
          <cell r="DG80" t="str">
            <v/>
          </cell>
          <cell r="DH80" t="str">
            <v>x</v>
          </cell>
          <cell r="DI80" t="str">
            <v/>
          </cell>
          <cell r="DJ80">
            <v>0</v>
          </cell>
          <cell r="DK80" t="str">
            <v/>
          </cell>
          <cell r="DL80" t="str">
            <v/>
          </cell>
          <cell r="DM80" t="str">
            <v/>
          </cell>
          <cell r="DN80" t="str">
            <v/>
          </cell>
          <cell r="DO80" t="str">
            <v/>
          </cell>
          <cell r="DP80" t="str">
            <v/>
          </cell>
          <cell r="DQ80" t="str">
            <v/>
          </cell>
          <cell r="DR80" t="str">
            <v/>
          </cell>
          <cell r="DS80" t="str">
            <v/>
          </cell>
          <cell r="DT80" t="str">
            <v>x</v>
          </cell>
          <cell r="DU80" t="str">
            <v/>
          </cell>
          <cell r="DV80">
            <v>0</v>
          </cell>
          <cell r="DW80" t="str">
            <v/>
          </cell>
          <cell r="DX80" t="str">
            <v/>
          </cell>
          <cell r="DY80" t="str">
            <v/>
          </cell>
          <cell r="DZ80" t="str">
            <v/>
          </cell>
          <cell r="EA80" t="str">
            <v/>
          </cell>
          <cell r="EB80" t="str">
            <v/>
          </cell>
          <cell r="EC80" t="str">
            <v/>
          </cell>
          <cell r="ED80" t="str">
            <v/>
          </cell>
          <cell r="EE80" t="str">
            <v/>
          </cell>
          <cell r="EF80" t="str">
            <v>x</v>
          </cell>
          <cell r="EG80" t="str">
            <v/>
          </cell>
          <cell r="EH80">
            <v>0</v>
          </cell>
          <cell r="EI80" t="str">
            <v/>
          </cell>
          <cell r="EJ80" t="str">
            <v>x</v>
          </cell>
          <cell r="EK80" t="str">
            <v/>
          </cell>
          <cell r="EL80">
            <v>0</v>
          </cell>
          <cell r="EM80" t="str">
            <v/>
          </cell>
          <cell r="EN80" t="str">
            <v/>
          </cell>
          <cell r="EO80" t="str">
            <v/>
          </cell>
          <cell r="EP80" t="str">
            <v>x</v>
          </cell>
          <cell r="EQ80" t="str">
            <v/>
          </cell>
          <cell r="ER80">
            <v>0</v>
          </cell>
          <cell r="ES80" t="str">
            <v/>
          </cell>
          <cell r="ET80" t="str">
            <v/>
          </cell>
          <cell r="EU80" t="str">
            <v/>
          </cell>
          <cell r="EV80" t="str">
            <v/>
          </cell>
          <cell r="EW80" t="str">
            <v/>
          </cell>
          <cell r="EX80" t="str">
            <v/>
          </cell>
          <cell r="EY80" t="str">
            <v/>
          </cell>
          <cell r="EZ80" t="str">
            <v>x</v>
          </cell>
          <cell r="FA80" t="str">
            <v/>
          </cell>
          <cell r="FB80">
            <v>0</v>
          </cell>
          <cell r="FC80" t="str">
            <v/>
          </cell>
          <cell r="FD80" t="str">
            <v>x</v>
          </cell>
          <cell r="FE80" t="str">
            <v/>
          </cell>
          <cell r="FF80">
            <v>0</v>
          </cell>
          <cell r="FG80" t="str">
            <v/>
          </cell>
          <cell r="FH80" t="str">
            <v/>
          </cell>
          <cell r="FI80" t="str">
            <v/>
          </cell>
          <cell r="FJ80" t="str">
            <v>x</v>
          </cell>
          <cell r="FK80" t="str">
            <v/>
          </cell>
          <cell r="FL80">
            <v>0</v>
          </cell>
          <cell r="FM80" t="str">
            <v/>
          </cell>
          <cell r="FN80" t="str">
            <v>x</v>
          </cell>
          <cell r="FO80" t="str">
            <v/>
          </cell>
          <cell r="FP80">
            <v>0</v>
          </cell>
          <cell r="FQ80" t="str">
            <v/>
          </cell>
          <cell r="FR80" t="str">
            <v/>
          </cell>
          <cell r="FS80" t="str">
            <v/>
          </cell>
          <cell r="FT80" t="str">
            <v>x</v>
          </cell>
          <cell r="FU80" t="str">
            <v/>
          </cell>
          <cell r="FV80">
            <v>0</v>
          </cell>
          <cell r="FW80" t="str">
            <v/>
          </cell>
          <cell r="FX80" t="str">
            <v/>
          </cell>
          <cell r="FY80" t="str">
            <v/>
          </cell>
          <cell r="FZ80" t="str">
            <v/>
          </cell>
          <cell r="GA80" t="str">
            <v/>
          </cell>
          <cell r="GB80" t="str">
            <v/>
          </cell>
          <cell r="GC80" t="str">
            <v/>
          </cell>
          <cell r="GD80" t="str">
            <v>x</v>
          </cell>
          <cell r="GE80" t="str">
            <v/>
          </cell>
          <cell r="GF80">
            <v>0</v>
          </cell>
          <cell r="GG80" t="str">
            <v/>
          </cell>
          <cell r="GH80" t="str">
            <v/>
          </cell>
          <cell r="GI80" t="str">
            <v/>
          </cell>
          <cell r="GJ80" t="str">
            <v>x</v>
          </cell>
          <cell r="GK80" t="str">
            <v/>
          </cell>
          <cell r="GL80" t="str">
            <v>x</v>
          </cell>
          <cell r="GM80" t="str">
            <v/>
          </cell>
          <cell r="GN80" t="str">
            <v>x</v>
          </cell>
          <cell r="GO80" t="str">
            <v/>
          </cell>
          <cell r="GP80" t="str">
            <v>x</v>
          </cell>
          <cell r="GQ80" t="str">
            <v/>
          </cell>
          <cell r="GR80" t="str">
            <v/>
          </cell>
          <cell r="GS80" t="str">
            <v/>
          </cell>
          <cell r="GT80" t="str">
            <v/>
          </cell>
          <cell r="GU80" t="str">
            <v/>
          </cell>
          <cell r="GV80">
            <v>0</v>
          </cell>
          <cell r="GW80" t="str">
            <v/>
          </cell>
          <cell r="GX80">
            <v>12485205</v>
          </cell>
          <cell r="GY80">
            <v>12485205</v>
          </cell>
        </row>
        <row r="81">
          <cell r="D81" t="str">
            <v>13-05</v>
          </cell>
          <cell r="E81" t="str">
            <v>APARATOS SANITARIOS</v>
          </cell>
          <cell r="F81"/>
          <cell r="G81">
            <v>0</v>
          </cell>
          <cell r="H81" t="str">
            <v>x</v>
          </cell>
          <cell r="I81">
            <v>392708</v>
          </cell>
          <cell r="J81"/>
          <cell r="K81">
            <v>0</v>
          </cell>
          <cell r="L81" t="str">
            <v/>
          </cell>
          <cell r="M81">
            <v>0</v>
          </cell>
          <cell r="N81" t="str">
            <v>x</v>
          </cell>
          <cell r="O81">
            <v>392708</v>
          </cell>
          <cell r="P81">
            <v>0</v>
          </cell>
          <cell r="Q81">
            <v>0</v>
          </cell>
          <cell r="R81" t="str">
            <v/>
          </cell>
          <cell r="S81">
            <v>0</v>
          </cell>
          <cell r="T81" t="str">
            <v/>
          </cell>
          <cell r="U81">
            <v>0</v>
          </cell>
          <cell r="V81" t="str">
            <v>x</v>
          </cell>
          <cell r="W81">
            <v>392708</v>
          </cell>
          <cell r="X81">
            <v>0</v>
          </cell>
          <cell r="Y81">
            <v>0</v>
          </cell>
          <cell r="Z81" t="str">
            <v/>
          </cell>
          <cell r="AA81">
            <v>0</v>
          </cell>
          <cell r="AB81" t="str">
            <v/>
          </cell>
          <cell r="AC81">
            <v>0</v>
          </cell>
          <cell r="AD81" t="str">
            <v/>
          </cell>
          <cell r="AE81">
            <v>0</v>
          </cell>
          <cell r="AF81" t="str">
            <v>x</v>
          </cell>
          <cell r="AG81">
            <v>392708</v>
          </cell>
          <cell r="AH81">
            <v>0</v>
          </cell>
          <cell r="AI81">
            <v>0</v>
          </cell>
          <cell r="AJ81" t="str">
            <v>x</v>
          </cell>
          <cell r="AK81">
            <v>392708</v>
          </cell>
          <cell r="AL81">
            <v>0</v>
          </cell>
          <cell r="AM81">
            <v>0</v>
          </cell>
          <cell r="AN81" t="str">
            <v/>
          </cell>
          <cell r="AO81">
            <v>0</v>
          </cell>
          <cell r="AP81" t="str">
            <v/>
          </cell>
          <cell r="AQ81">
            <v>0</v>
          </cell>
          <cell r="AR81" t="str">
            <v/>
          </cell>
          <cell r="AS81">
            <v>0</v>
          </cell>
          <cell r="AT81" t="str">
            <v/>
          </cell>
          <cell r="AU81">
            <v>0</v>
          </cell>
          <cell r="AV81" t="str">
            <v>x</v>
          </cell>
          <cell r="AW81">
            <v>392708</v>
          </cell>
          <cell r="AX81" t="str">
            <v>x</v>
          </cell>
          <cell r="AY81">
            <v>392708</v>
          </cell>
          <cell r="AZ81" t="str">
            <v>x</v>
          </cell>
          <cell r="BA81">
            <v>392708</v>
          </cell>
          <cell r="BB81">
            <v>0</v>
          </cell>
          <cell r="BC81">
            <v>0</v>
          </cell>
          <cell r="BD81" t="str">
            <v/>
          </cell>
          <cell r="BE81">
            <v>0</v>
          </cell>
          <cell r="BF81" t="str">
            <v/>
          </cell>
          <cell r="BG81">
            <v>0</v>
          </cell>
          <cell r="BH81" t="str">
            <v>x</v>
          </cell>
          <cell r="BI81">
            <v>392708</v>
          </cell>
          <cell r="BJ81" t="str">
            <v/>
          </cell>
          <cell r="BK81">
            <v>0</v>
          </cell>
          <cell r="BL81" t="str">
            <v>x</v>
          </cell>
          <cell r="BM81">
            <v>392708</v>
          </cell>
          <cell r="BN81" t="str">
            <v/>
          </cell>
          <cell r="BO81">
            <v>0</v>
          </cell>
          <cell r="BP81" t="str">
            <v/>
          </cell>
          <cell r="BQ81">
            <v>0</v>
          </cell>
          <cell r="BR81" t="str">
            <v/>
          </cell>
          <cell r="BS81">
            <v>0</v>
          </cell>
          <cell r="BT81" t="str">
            <v/>
          </cell>
          <cell r="BU81">
            <v>0</v>
          </cell>
          <cell r="BV81" t="str">
            <v/>
          </cell>
          <cell r="BW81">
            <v>0</v>
          </cell>
          <cell r="BX81" t="str">
            <v/>
          </cell>
          <cell r="BY81">
            <v>0</v>
          </cell>
          <cell r="BZ81" t="str">
            <v>x</v>
          </cell>
          <cell r="CA81">
            <v>392708</v>
          </cell>
          <cell r="CB81" t="str">
            <v/>
          </cell>
          <cell r="CC81">
            <v>0</v>
          </cell>
          <cell r="CD81" t="str">
            <v/>
          </cell>
          <cell r="CE81">
            <v>0</v>
          </cell>
          <cell r="CF81" t="str">
            <v>x</v>
          </cell>
          <cell r="CG81">
            <v>392708</v>
          </cell>
          <cell r="CH81" t="str">
            <v>x</v>
          </cell>
          <cell r="CI81">
            <v>392708</v>
          </cell>
          <cell r="CJ81">
            <v>0</v>
          </cell>
          <cell r="CK81">
            <v>0</v>
          </cell>
          <cell r="CL81" t="str">
            <v/>
          </cell>
          <cell r="CM81">
            <v>0</v>
          </cell>
          <cell r="CN81" t="str">
            <v/>
          </cell>
          <cell r="CO81">
            <v>0</v>
          </cell>
          <cell r="CP81" t="str">
            <v/>
          </cell>
          <cell r="CQ81">
            <v>0</v>
          </cell>
          <cell r="CR81" t="str">
            <v/>
          </cell>
          <cell r="CS81">
            <v>0</v>
          </cell>
          <cell r="CT81" t="str">
            <v/>
          </cell>
          <cell r="CU81">
            <v>0</v>
          </cell>
          <cell r="CV81" t="str">
            <v/>
          </cell>
          <cell r="CW81">
            <v>0</v>
          </cell>
          <cell r="CX81" t="str">
            <v/>
          </cell>
          <cell r="CY81">
            <v>0</v>
          </cell>
          <cell r="CZ81" t="str">
            <v/>
          </cell>
          <cell r="DA81">
            <v>0</v>
          </cell>
          <cell r="DB81" t="str">
            <v/>
          </cell>
          <cell r="DC81">
            <v>0</v>
          </cell>
          <cell r="DD81" t="str">
            <v/>
          </cell>
          <cell r="DE81">
            <v>0</v>
          </cell>
          <cell r="DF81" t="str">
            <v/>
          </cell>
          <cell r="DG81">
            <v>0</v>
          </cell>
          <cell r="DH81" t="str">
            <v>x</v>
          </cell>
          <cell r="DI81">
            <v>392708</v>
          </cell>
          <cell r="DJ81">
            <v>0</v>
          </cell>
          <cell r="DK81">
            <v>0</v>
          </cell>
          <cell r="DL81" t="str">
            <v/>
          </cell>
          <cell r="DM81">
            <v>0</v>
          </cell>
          <cell r="DN81" t="str">
            <v/>
          </cell>
          <cell r="DO81">
            <v>0</v>
          </cell>
          <cell r="DP81" t="str">
            <v/>
          </cell>
          <cell r="DQ81">
            <v>0</v>
          </cell>
          <cell r="DR81" t="str">
            <v/>
          </cell>
          <cell r="DS81">
            <v>0</v>
          </cell>
          <cell r="DT81" t="str">
            <v>x</v>
          </cell>
          <cell r="DU81">
            <v>392708</v>
          </cell>
          <cell r="DV81">
            <v>0</v>
          </cell>
          <cell r="DW81">
            <v>0</v>
          </cell>
          <cell r="DX81" t="str">
            <v/>
          </cell>
          <cell r="DY81">
            <v>0</v>
          </cell>
          <cell r="DZ81" t="str">
            <v/>
          </cell>
          <cell r="EA81">
            <v>0</v>
          </cell>
          <cell r="EB81" t="str">
            <v/>
          </cell>
          <cell r="EC81">
            <v>0</v>
          </cell>
          <cell r="ED81" t="str">
            <v/>
          </cell>
          <cell r="EE81">
            <v>0</v>
          </cell>
          <cell r="EF81" t="str">
            <v>x</v>
          </cell>
          <cell r="EG81">
            <v>392708</v>
          </cell>
          <cell r="EH81">
            <v>0</v>
          </cell>
          <cell r="EI81">
            <v>0</v>
          </cell>
          <cell r="EJ81" t="str">
            <v>x</v>
          </cell>
          <cell r="EK81">
            <v>392708</v>
          </cell>
          <cell r="EL81">
            <v>0</v>
          </cell>
          <cell r="EM81">
            <v>0</v>
          </cell>
          <cell r="EN81" t="str">
            <v/>
          </cell>
          <cell r="EO81">
            <v>0</v>
          </cell>
          <cell r="EP81" t="str">
            <v>x</v>
          </cell>
          <cell r="EQ81">
            <v>392708</v>
          </cell>
          <cell r="ER81">
            <v>0</v>
          </cell>
          <cell r="ES81">
            <v>0</v>
          </cell>
          <cell r="ET81" t="str">
            <v/>
          </cell>
          <cell r="EU81">
            <v>0</v>
          </cell>
          <cell r="EV81" t="str">
            <v/>
          </cell>
          <cell r="EW81">
            <v>0</v>
          </cell>
          <cell r="EX81" t="str">
            <v/>
          </cell>
          <cell r="EY81">
            <v>0</v>
          </cell>
          <cell r="EZ81" t="str">
            <v>x</v>
          </cell>
          <cell r="FA81">
            <v>392708</v>
          </cell>
          <cell r="FB81">
            <v>0</v>
          </cell>
          <cell r="FC81">
            <v>0</v>
          </cell>
          <cell r="FD81" t="str">
            <v>x</v>
          </cell>
          <cell r="FE81">
            <v>392708</v>
          </cell>
          <cell r="FF81">
            <v>0</v>
          </cell>
          <cell r="FG81">
            <v>0</v>
          </cell>
          <cell r="FH81" t="str">
            <v/>
          </cell>
          <cell r="FI81">
            <v>0</v>
          </cell>
          <cell r="FJ81" t="str">
            <v>x</v>
          </cell>
          <cell r="FK81">
            <v>392708</v>
          </cell>
          <cell r="FL81">
            <v>0</v>
          </cell>
          <cell r="FM81">
            <v>0</v>
          </cell>
          <cell r="FN81" t="str">
            <v>x</v>
          </cell>
          <cell r="FO81">
            <v>392708</v>
          </cell>
          <cell r="FP81">
            <v>0</v>
          </cell>
          <cell r="FQ81">
            <v>0</v>
          </cell>
          <cell r="FR81" t="str">
            <v/>
          </cell>
          <cell r="FS81">
            <v>0</v>
          </cell>
          <cell r="FT81" t="str">
            <v>x</v>
          </cell>
          <cell r="FU81">
            <v>392708</v>
          </cell>
          <cell r="FV81">
            <v>0</v>
          </cell>
          <cell r="FW81">
            <v>0</v>
          </cell>
          <cell r="FX81" t="str">
            <v/>
          </cell>
          <cell r="FY81">
            <v>0</v>
          </cell>
          <cell r="FZ81" t="str">
            <v/>
          </cell>
          <cell r="GA81">
            <v>0</v>
          </cell>
          <cell r="GB81" t="str">
            <v/>
          </cell>
          <cell r="GC81">
            <v>0</v>
          </cell>
          <cell r="GD81" t="str">
            <v>x</v>
          </cell>
          <cell r="GE81">
            <v>392708</v>
          </cell>
          <cell r="GF81">
            <v>0</v>
          </cell>
          <cell r="GG81">
            <v>0</v>
          </cell>
          <cell r="GH81" t="str">
            <v/>
          </cell>
          <cell r="GI81">
            <v>0</v>
          </cell>
          <cell r="GJ81" t="str">
            <v>x</v>
          </cell>
          <cell r="GK81">
            <v>392708</v>
          </cell>
          <cell r="GL81" t="str">
            <v>x</v>
          </cell>
          <cell r="GM81">
            <v>392708</v>
          </cell>
          <cell r="GN81" t="str">
            <v>x</v>
          </cell>
          <cell r="GO81">
            <v>392708</v>
          </cell>
          <cell r="GP81" t="str">
            <v>x</v>
          </cell>
          <cell r="GQ81">
            <v>392708</v>
          </cell>
          <cell r="GR81" t="str">
            <v/>
          </cell>
          <cell r="GS81">
            <v>0</v>
          </cell>
          <cell r="GT81" t="str">
            <v/>
          </cell>
          <cell r="GU81">
            <v>0</v>
          </cell>
          <cell r="GV81">
            <v>0</v>
          </cell>
          <cell r="GW81">
            <v>10603116</v>
          </cell>
          <cell r="GX81" t="str">
            <v/>
          </cell>
          <cell r="GY81">
            <v>10603116</v>
          </cell>
        </row>
        <row r="82">
          <cell r="D82" t="str">
            <v>13-05-010</v>
          </cell>
          <cell r="E82" t="str">
            <v>SUMINISTRO, TRANSPORTE E INSTALACION DE SANITARIO ACUASER CORONA O EQUIVALENTE; INCLUYE ABASTOS PLASTICOS PARA SANITARIO, VALVULA DE REGULACION Y TRES ACCESORIOS DE INCRUSTACION (PORTA PAPEL HIGIENICO, TOALLERO Y JABONERA) Y TODO LO NECESARIO PARA SU CORRECTO FUNCIONAMIENTO, DE ACUERDO CON LOS DETALLES DE LOS PLANOS ARQUITECTONICOS.</v>
          </cell>
          <cell r="F82" t="str">
            <v>U</v>
          </cell>
          <cell r="G82">
            <v>234083</v>
          </cell>
          <cell r="H82">
            <v>1</v>
          </cell>
          <cell r="I82">
            <v>234083</v>
          </cell>
          <cell r="J82"/>
          <cell r="K82">
            <v>0</v>
          </cell>
          <cell r="L82"/>
          <cell r="M82">
            <v>0</v>
          </cell>
          <cell r="N82">
            <v>1</v>
          </cell>
          <cell r="O82">
            <v>234083</v>
          </cell>
          <cell r="P82">
            <v>0</v>
          </cell>
          <cell r="Q82">
            <v>0</v>
          </cell>
          <cell r="R82">
            <v>0</v>
          </cell>
          <cell r="S82">
            <v>0</v>
          </cell>
          <cell r="T82">
            <v>0</v>
          </cell>
          <cell r="U82">
            <v>0</v>
          </cell>
          <cell r="V82">
            <v>1</v>
          </cell>
          <cell r="W82">
            <v>234083</v>
          </cell>
          <cell r="X82">
            <v>0</v>
          </cell>
          <cell r="Y82">
            <v>0</v>
          </cell>
          <cell r="Z82">
            <v>0</v>
          </cell>
          <cell r="AA82">
            <v>0</v>
          </cell>
          <cell r="AB82">
            <v>0</v>
          </cell>
          <cell r="AC82">
            <v>0</v>
          </cell>
          <cell r="AD82">
            <v>0</v>
          </cell>
          <cell r="AE82">
            <v>0</v>
          </cell>
          <cell r="AF82">
            <v>1</v>
          </cell>
          <cell r="AG82">
            <v>234083</v>
          </cell>
          <cell r="AH82">
            <v>0</v>
          </cell>
          <cell r="AI82">
            <v>0</v>
          </cell>
          <cell r="AJ82">
            <v>1</v>
          </cell>
          <cell r="AK82">
            <v>234083</v>
          </cell>
          <cell r="AL82">
            <v>0</v>
          </cell>
          <cell r="AM82">
            <v>0</v>
          </cell>
          <cell r="AN82">
            <v>0</v>
          </cell>
          <cell r="AO82">
            <v>0</v>
          </cell>
          <cell r="AP82">
            <v>0</v>
          </cell>
          <cell r="AQ82">
            <v>0</v>
          </cell>
          <cell r="AR82">
            <v>0</v>
          </cell>
          <cell r="AS82">
            <v>0</v>
          </cell>
          <cell r="AT82">
            <v>0</v>
          </cell>
          <cell r="AU82">
            <v>0</v>
          </cell>
          <cell r="AV82">
            <v>1</v>
          </cell>
          <cell r="AW82">
            <v>234083</v>
          </cell>
          <cell r="AX82">
            <v>1</v>
          </cell>
          <cell r="AY82">
            <v>234083</v>
          </cell>
          <cell r="AZ82">
            <v>1</v>
          </cell>
          <cell r="BA82">
            <v>234083</v>
          </cell>
          <cell r="BB82">
            <v>0</v>
          </cell>
          <cell r="BC82">
            <v>0</v>
          </cell>
          <cell r="BD82">
            <v>0</v>
          </cell>
          <cell r="BE82">
            <v>0</v>
          </cell>
          <cell r="BF82">
            <v>0</v>
          </cell>
          <cell r="BG82">
            <v>0</v>
          </cell>
          <cell r="BH82">
            <v>1</v>
          </cell>
          <cell r="BI82">
            <v>234083</v>
          </cell>
          <cell r="BJ82">
            <v>0</v>
          </cell>
          <cell r="BK82">
            <v>0</v>
          </cell>
          <cell r="BL82">
            <v>1</v>
          </cell>
          <cell r="BM82">
            <v>234083</v>
          </cell>
          <cell r="BN82">
            <v>0</v>
          </cell>
          <cell r="BO82">
            <v>0</v>
          </cell>
          <cell r="BP82">
            <v>0</v>
          </cell>
          <cell r="BQ82">
            <v>0</v>
          </cell>
          <cell r="BR82">
            <v>0</v>
          </cell>
          <cell r="BS82">
            <v>0</v>
          </cell>
          <cell r="BT82">
            <v>0</v>
          </cell>
          <cell r="BU82">
            <v>0</v>
          </cell>
          <cell r="BV82">
            <v>0</v>
          </cell>
          <cell r="BW82">
            <v>0</v>
          </cell>
          <cell r="BX82">
            <v>0</v>
          </cell>
          <cell r="BY82">
            <v>0</v>
          </cell>
          <cell r="BZ82">
            <v>1</v>
          </cell>
          <cell r="CA82">
            <v>234083</v>
          </cell>
          <cell r="CB82">
            <v>0</v>
          </cell>
          <cell r="CC82">
            <v>0</v>
          </cell>
          <cell r="CD82">
            <v>0</v>
          </cell>
          <cell r="CE82">
            <v>0</v>
          </cell>
          <cell r="CF82">
            <v>1</v>
          </cell>
          <cell r="CG82">
            <v>234083</v>
          </cell>
          <cell r="CH82">
            <v>1</v>
          </cell>
          <cell r="CI82">
            <v>234083</v>
          </cell>
          <cell r="CJ82">
            <v>0</v>
          </cell>
          <cell r="CK82">
            <v>0</v>
          </cell>
          <cell r="CL82">
            <v>0</v>
          </cell>
          <cell r="CM82">
            <v>0</v>
          </cell>
          <cell r="CN82">
            <v>0</v>
          </cell>
          <cell r="CO82">
            <v>0</v>
          </cell>
          <cell r="CP82">
            <v>0</v>
          </cell>
          <cell r="CQ82">
            <v>0</v>
          </cell>
          <cell r="CR82">
            <v>0</v>
          </cell>
          <cell r="CS82">
            <v>0</v>
          </cell>
          <cell r="CT82">
            <v>0</v>
          </cell>
          <cell r="CU82">
            <v>0</v>
          </cell>
          <cell r="CV82">
            <v>0</v>
          </cell>
          <cell r="CW82">
            <v>0</v>
          </cell>
          <cell r="CX82">
            <v>0</v>
          </cell>
          <cell r="CY82">
            <v>0</v>
          </cell>
          <cell r="CZ82">
            <v>0</v>
          </cell>
          <cell r="DA82">
            <v>0</v>
          </cell>
          <cell r="DB82">
            <v>0</v>
          </cell>
          <cell r="DC82">
            <v>0</v>
          </cell>
          <cell r="DD82">
            <v>0</v>
          </cell>
          <cell r="DE82">
            <v>0</v>
          </cell>
          <cell r="DF82">
            <v>0</v>
          </cell>
          <cell r="DG82">
            <v>0</v>
          </cell>
          <cell r="DH82">
            <v>1</v>
          </cell>
          <cell r="DI82">
            <v>234083</v>
          </cell>
          <cell r="DJ82">
            <v>0</v>
          </cell>
          <cell r="DK82">
            <v>0</v>
          </cell>
          <cell r="DL82">
            <v>0</v>
          </cell>
          <cell r="DM82">
            <v>0</v>
          </cell>
          <cell r="DN82">
            <v>0</v>
          </cell>
          <cell r="DO82">
            <v>0</v>
          </cell>
          <cell r="DP82">
            <v>0</v>
          </cell>
          <cell r="DQ82">
            <v>0</v>
          </cell>
          <cell r="DR82">
            <v>0</v>
          </cell>
          <cell r="DS82">
            <v>0</v>
          </cell>
          <cell r="DT82">
            <v>1</v>
          </cell>
          <cell r="DU82">
            <v>234083</v>
          </cell>
          <cell r="DV82">
            <v>0</v>
          </cell>
          <cell r="DW82">
            <v>0</v>
          </cell>
          <cell r="DX82">
            <v>0</v>
          </cell>
          <cell r="DY82">
            <v>0</v>
          </cell>
          <cell r="DZ82">
            <v>0</v>
          </cell>
          <cell r="EA82">
            <v>0</v>
          </cell>
          <cell r="EB82">
            <v>0</v>
          </cell>
          <cell r="EC82">
            <v>0</v>
          </cell>
          <cell r="ED82">
            <v>0</v>
          </cell>
          <cell r="EE82">
            <v>0</v>
          </cell>
          <cell r="EF82">
            <v>1</v>
          </cell>
          <cell r="EG82">
            <v>234083</v>
          </cell>
          <cell r="EH82">
            <v>0</v>
          </cell>
          <cell r="EI82">
            <v>0</v>
          </cell>
          <cell r="EJ82">
            <v>1</v>
          </cell>
          <cell r="EK82">
            <v>234083</v>
          </cell>
          <cell r="EL82">
            <v>0</v>
          </cell>
          <cell r="EM82">
            <v>0</v>
          </cell>
          <cell r="EN82">
            <v>0</v>
          </cell>
          <cell r="EO82">
            <v>0</v>
          </cell>
          <cell r="EP82">
            <v>1</v>
          </cell>
          <cell r="EQ82">
            <v>234083</v>
          </cell>
          <cell r="ER82">
            <v>0</v>
          </cell>
          <cell r="ES82">
            <v>0</v>
          </cell>
          <cell r="ET82">
            <v>0</v>
          </cell>
          <cell r="EU82">
            <v>0</v>
          </cell>
          <cell r="EV82">
            <v>0</v>
          </cell>
          <cell r="EW82">
            <v>0</v>
          </cell>
          <cell r="EX82">
            <v>0</v>
          </cell>
          <cell r="EY82">
            <v>0</v>
          </cell>
          <cell r="EZ82">
            <v>1</v>
          </cell>
          <cell r="FA82">
            <v>234083</v>
          </cell>
          <cell r="FB82">
            <v>0</v>
          </cell>
          <cell r="FC82">
            <v>0</v>
          </cell>
          <cell r="FD82">
            <v>1</v>
          </cell>
          <cell r="FE82">
            <v>234083</v>
          </cell>
          <cell r="FF82">
            <v>0</v>
          </cell>
          <cell r="FG82">
            <v>0</v>
          </cell>
          <cell r="FH82">
            <v>0</v>
          </cell>
          <cell r="FI82">
            <v>0</v>
          </cell>
          <cell r="FJ82">
            <v>1</v>
          </cell>
          <cell r="FK82">
            <v>234083</v>
          </cell>
          <cell r="FL82">
            <v>0</v>
          </cell>
          <cell r="FM82">
            <v>0</v>
          </cell>
          <cell r="FN82">
            <v>1</v>
          </cell>
          <cell r="FO82">
            <v>234083</v>
          </cell>
          <cell r="FP82">
            <v>0</v>
          </cell>
          <cell r="FQ82">
            <v>0</v>
          </cell>
          <cell r="FR82">
            <v>0</v>
          </cell>
          <cell r="FS82">
            <v>0</v>
          </cell>
          <cell r="FT82">
            <v>1</v>
          </cell>
          <cell r="FU82">
            <v>234083</v>
          </cell>
          <cell r="FV82">
            <v>0</v>
          </cell>
          <cell r="FW82">
            <v>0</v>
          </cell>
          <cell r="FX82">
            <v>0</v>
          </cell>
          <cell r="FY82">
            <v>0</v>
          </cell>
          <cell r="FZ82">
            <v>0</v>
          </cell>
          <cell r="GA82">
            <v>0</v>
          </cell>
          <cell r="GB82">
            <v>0</v>
          </cell>
          <cell r="GC82">
            <v>0</v>
          </cell>
          <cell r="GD82">
            <v>1</v>
          </cell>
          <cell r="GE82">
            <v>234083</v>
          </cell>
          <cell r="GF82">
            <v>0</v>
          </cell>
          <cell r="GG82">
            <v>0</v>
          </cell>
          <cell r="GH82">
            <v>0</v>
          </cell>
          <cell r="GI82">
            <v>0</v>
          </cell>
          <cell r="GJ82">
            <v>1</v>
          </cell>
          <cell r="GK82">
            <v>234083</v>
          </cell>
          <cell r="GL82">
            <v>1</v>
          </cell>
          <cell r="GM82">
            <v>234083</v>
          </cell>
          <cell r="GN82">
            <v>1</v>
          </cell>
          <cell r="GO82">
            <v>234083</v>
          </cell>
          <cell r="GP82">
            <v>1</v>
          </cell>
          <cell r="GQ82">
            <v>234083</v>
          </cell>
          <cell r="GR82">
            <v>0</v>
          </cell>
          <cell r="GS82">
            <v>0</v>
          </cell>
          <cell r="GT82">
            <v>0</v>
          </cell>
          <cell r="GU82">
            <v>0</v>
          </cell>
          <cell r="GV82">
            <v>27</v>
          </cell>
          <cell r="GW82">
            <v>6320241</v>
          </cell>
          <cell r="GX82" t="str">
            <v/>
          </cell>
          <cell r="GY82">
            <v>6320241</v>
          </cell>
        </row>
        <row r="83">
          <cell r="D83" t="str">
            <v>13-05-020</v>
          </cell>
          <cell r="E83" t="str">
            <v>SUMINISTRO, TRANSPORTE E INSTALACION DE LAVADERO DE 60X55 CM EN GRANO BLANCO; INCLUYE GRIFERIA, MURETES DE SOPORTE EN BLOQUE Y REBANCO EN CONCRETO.</v>
          </cell>
          <cell r="F83" t="str">
            <v>U</v>
          </cell>
          <cell r="G83">
            <v>158625</v>
          </cell>
          <cell r="H83">
            <v>1</v>
          </cell>
          <cell r="I83">
            <v>158625</v>
          </cell>
          <cell r="J83"/>
          <cell r="K83">
            <v>0</v>
          </cell>
          <cell r="L83"/>
          <cell r="M83">
            <v>0</v>
          </cell>
          <cell r="N83">
            <v>1</v>
          </cell>
          <cell r="O83">
            <v>158625</v>
          </cell>
          <cell r="P83">
            <v>0</v>
          </cell>
          <cell r="Q83">
            <v>0</v>
          </cell>
          <cell r="R83">
            <v>0</v>
          </cell>
          <cell r="S83">
            <v>0</v>
          </cell>
          <cell r="T83">
            <v>0</v>
          </cell>
          <cell r="U83">
            <v>0</v>
          </cell>
          <cell r="V83">
            <v>1</v>
          </cell>
          <cell r="W83">
            <v>158625</v>
          </cell>
          <cell r="X83">
            <v>0</v>
          </cell>
          <cell r="Y83">
            <v>0</v>
          </cell>
          <cell r="Z83">
            <v>0</v>
          </cell>
          <cell r="AA83">
            <v>0</v>
          </cell>
          <cell r="AB83">
            <v>0</v>
          </cell>
          <cell r="AC83">
            <v>0</v>
          </cell>
          <cell r="AD83">
            <v>0</v>
          </cell>
          <cell r="AE83">
            <v>0</v>
          </cell>
          <cell r="AF83">
            <v>1</v>
          </cell>
          <cell r="AG83">
            <v>158625</v>
          </cell>
          <cell r="AH83">
            <v>0</v>
          </cell>
          <cell r="AI83">
            <v>0</v>
          </cell>
          <cell r="AJ83">
            <v>1</v>
          </cell>
          <cell r="AK83">
            <v>158625</v>
          </cell>
          <cell r="AL83">
            <v>0</v>
          </cell>
          <cell r="AM83">
            <v>0</v>
          </cell>
          <cell r="AN83">
            <v>0</v>
          </cell>
          <cell r="AO83">
            <v>0</v>
          </cell>
          <cell r="AP83">
            <v>0</v>
          </cell>
          <cell r="AQ83">
            <v>0</v>
          </cell>
          <cell r="AR83">
            <v>0</v>
          </cell>
          <cell r="AS83">
            <v>0</v>
          </cell>
          <cell r="AT83">
            <v>0</v>
          </cell>
          <cell r="AU83">
            <v>0</v>
          </cell>
          <cell r="AV83">
            <v>1</v>
          </cell>
          <cell r="AW83">
            <v>158625</v>
          </cell>
          <cell r="AX83">
            <v>1</v>
          </cell>
          <cell r="AY83">
            <v>158625</v>
          </cell>
          <cell r="AZ83">
            <v>1</v>
          </cell>
          <cell r="BA83">
            <v>158625</v>
          </cell>
          <cell r="BB83">
            <v>0</v>
          </cell>
          <cell r="BC83">
            <v>0</v>
          </cell>
          <cell r="BD83">
            <v>0</v>
          </cell>
          <cell r="BE83">
            <v>0</v>
          </cell>
          <cell r="BF83">
            <v>0</v>
          </cell>
          <cell r="BG83">
            <v>0</v>
          </cell>
          <cell r="BH83">
            <v>1</v>
          </cell>
          <cell r="BI83">
            <v>158625</v>
          </cell>
          <cell r="BJ83">
            <v>0</v>
          </cell>
          <cell r="BK83">
            <v>0</v>
          </cell>
          <cell r="BL83">
            <v>1</v>
          </cell>
          <cell r="BM83">
            <v>158625</v>
          </cell>
          <cell r="BN83">
            <v>0</v>
          </cell>
          <cell r="BO83">
            <v>0</v>
          </cell>
          <cell r="BP83">
            <v>0</v>
          </cell>
          <cell r="BQ83">
            <v>0</v>
          </cell>
          <cell r="BR83">
            <v>0</v>
          </cell>
          <cell r="BS83">
            <v>0</v>
          </cell>
          <cell r="BT83">
            <v>0</v>
          </cell>
          <cell r="BU83">
            <v>0</v>
          </cell>
          <cell r="BV83">
            <v>0</v>
          </cell>
          <cell r="BW83">
            <v>0</v>
          </cell>
          <cell r="BX83">
            <v>0</v>
          </cell>
          <cell r="BY83">
            <v>0</v>
          </cell>
          <cell r="BZ83">
            <v>1</v>
          </cell>
          <cell r="CA83">
            <v>158625</v>
          </cell>
          <cell r="CB83">
            <v>0</v>
          </cell>
          <cell r="CC83">
            <v>0</v>
          </cell>
          <cell r="CD83">
            <v>0</v>
          </cell>
          <cell r="CE83">
            <v>0</v>
          </cell>
          <cell r="CF83">
            <v>1</v>
          </cell>
          <cell r="CG83">
            <v>158625</v>
          </cell>
          <cell r="CH83">
            <v>1</v>
          </cell>
          <cell r="CI83">
            <v>158625</v>
          </cell>
          <cell r="CJ83">
            <v>0</v>
          </cell>
          <cell r="CK83">
            <v>0</v>
          </cell>
          <cell r="CL83">
            <v>0</v>
          </cell>
          <cell r="CM83">
            <v>0</v>
          </cell>
          <cell r="CN83">
            <v>0</v>
          </cell>
          <cell r="CO83">
            <v>0</v>
          </cell>
          <cell r="CP83">
            <v>0</v>
          </cell>
          <cell r="CQ83">
            <v>0</v>
          </cell>
          <cell r="CR83">
            <v>0</v>
          </cell>
          <cell r="CS83">
            <v>0</v>
          </cell>
          <cell r="CT83">
            <v>0</v>
          </cell>
          <cell r="CU83">
            <v>0</v>
          </cell>
          <cell r="CV83">
            <v>0</v>
          </cell>
          <cell r="CW83">
            <v>0</v>
          </cell>
          <cell r="CX83">
            <v>0</v>
          </cell>
          <cell r="CY83">
            <v>0</v>
          </cell>
          <cell r="CZ83">
            <v>0</v>
          </cell>
          <cell r="DA83">
            <v>0</v>
          </cell>
          <cell r="DB83">
            <v>0</v>
          </cell>
          <cell r="DC83">
            <v>0</v>
          </cell>
          <cell r="DD83">
            <v>0</v>
          </cell>
          <cell r="DE83">
            <v>0</v>
          </cell>
          <cell r="DF83">
            <v>0</v>
          </cell>
          <cell r="DG83">
            <v>0</v>
          </cell>
          <cell r="DH83">
            <v>1</v>
          </cell>
          <cell r="DI83">
            <v>158625</v>
          </cell>
          <cell r="DJ83">
            <v>0</v>
          </cell>
          <cell r="DK83">
            <v>0</v>
          </cell>
          <cell r="DL83">
            <v>0</v>
          </cell>
          <cell r="DM83">
            <v>0</v>
          </cell>
          <cell r="DN83">
            <v>0</v>
          </cell>
          <cell r="DO83">
            <v>0</v>
          </cell>
          <cell r="DP83">
            <v>0</v>
          </cell>
          <cell r="DQ83">
            <v>0</v>
          </cell>
          <cell r="DR83">
            <v>0</v>
          </cell>
          <cell r="DS83">
            <v>0</v>
          </cell>
          <cell r="DT83">
            <v>1</v>
          </cell>
          <cell r="DU83">
            <v>158625</v>
          </cell>
          <cell r="DV83">
            <v>0</v>
          </cell>
          <cell r="DW83">
            <v>0</v>
          </cell>
          <cell r="DX83">
            <v>0</v>
          </cell>
          <cell r="DY83">
            <v>0</v>
          </cell>
          <cell r="DZ83">
            <v>0</v>
          </cell>
          <cell r="EA83">
            <v>0</v>
          </cell>
          <cell r="EB83">
            <v>0</v>
          </cell>
          <cell r="EC83">
            <v>0</v>
          </cell>
          <cell r="ED83">
            <v>0</v>
          </cell>
          <cell r="EE83">
            <v>0</v>
          </cell>
          <cell r="EF83">
            <v>1</v>
          </cell>
          <cell r="EG83">
            <v>158625</v>
          </cell>
          <cell r="EH83">
            <v>0</v>
          </cell>
          <cell r="EI83">
            <v>0</v>
          </cell>
          <cell r="EJ83">
            <v>1</v>
          </cell>
          <cell r="EK83">
            <v>158625</v>
          </cell>
          <cell r="EL83">
            <v>0</v>
          </cell>
          <cell r="EM83">
            <v>0</v>
          </cell>
          <cell r="EN83">
            <v>0</v>
          </cell>
          <cell r="EO83">
            <v>0</v>
          </cell>
          <cell r="EP83">
            <v>1</v>
          </cell>
          <cell r="EQ83">
            <v>158625</v>
          </cell>
          <cell r="ER83">
            <v>0</v>
          </cell>
          <cell r="ES83">
            <v>0</v>
          </cell>
          <cell r="ET83">
            <v>0</v>
          </cell>
          <cell r="EU83">
            <v>0</v>
          </cell>
          <cell r="EV83">
            <v>0</v>
          </cell>
          <cell r="EW83">
            <v>0</v>
          </cell>
          <cell r="EX83">
            <v>0</v>
          </cell>
          <cell r="EY83">
            <v>0</v>
          </cell>
          <cell r="EZ83">
            <v>1</v>
          </cell>
          <cell r="FA83">
            <v>158625</v>
          </cell>
          <cell r="FB83">
            <v>0</v>
          </cell>
          <cell r="FC83">
            <v>0</v>
          </cell>
          <cell r="FD83">
            <v>1</v>
          </cell>
          <cell r="FE83">
            <v>158625</v>
          </cell>
          <cell r="FF83">
            <v>0</v>
          </cell>
          <cell r="FG83">
            <v>0</v>
          </cell>
          <cell r="FH83">
            <v>0</v>
          </cell>
          <cell r="FI83">
            <v>0</v>
          </cell>
          <cell r="FJ83">
            <v>1</v>
          </cell>
          <cell r="FK83">
            <v>158625</v>
          </cell>
          <cell r="FL83">
            <v>0</v>
          </cell>
          <cell r="FM83">
            <v>0</v>
          </cell>
          <cell r="FN83">
            <v>1</v>
          </cell>
          <cell r="FO83">
            <v>158625</v>
          </cell>
          <cell r="FP83">
            <v>0</v>
          </cell>
          <cell r="FQ83">
            <v>0</v>
          </cell>
          <cell r="FR83">
            <v>0</v>
          </cell>
          <cell r="FS83">
            <v>0</v>
          </cell>
          <cell r="FT83">
            <v>1</v>
          </cell>
          <cell r="FU83">
            <v>158625</v>
          </cell>
          <cell r="FV83">
            <v>0</v>
          </cell>
          <cell r="FW83">
            <v>0</v>
          </cell>
          <cell r="FX83">
            <v>0</v>
          </cell>
          <cell r="FY83">
            <v>0</v>
          </cell>
          <cell r="FZ83">
            <v>0</v>
          </cell>
          <cell r="GA83">
            <v>0</v>
          </cell>
          <cell r="GB83">
            <v>0</v>
          </cell>
          <cell r="GC83">
            <v>0</v>
          </cell>
          <cell r="GD83">
            <v>1</v>
          </cell>
          <cell r="GE83">
            <v>158625</v>
          </cell>
          <cell r="GF83">
            <v>0</v>
          </cell>
          <cell r="GG83">
            <v>0</v>
          </cell>
          <cell r="GH83">
            <v>0</v>
          </cell>
          <cell r="GI83">
            <v>0</v>
          </cell>
          <cell r="GJ83">
            <v>1</v>
          </cell>
          <cell r="GK83">
            <v>158625</v>
          </cell>
          <cell r="GL83">
            <v>1</v>
          </cell>
          <cell r="GM83">
            <v>158625</v>
          </cell>
          <cell r="GN83">
            <v>1</v>
          </cell>
          <cell r="GO83">
            <v>158625</v>
          </cell>
          <cell r="GP83">
            <v>1</v>
          </cell>
          <cell r="GQ83">
            <v>158625</v>
          </cell>
          <cell r="GR83">
            <v>0</v>
          </cell>
          <cell r="GS83">
            <v>0</v>
          </cell>
          <cell r="GT83">
            <v>0</v>
          </cell>
          <cell r="GU83">
            <v>0</v>
          </cell>
          <cell r="GV83">
            <v>27</v>
          </cell>
          <cell r="GW83">
            <v>4282875</v>
          </cell>
          <cell r="GX83" t="str">
            <v/>
          </cell>
          <cell r="GY83">
            <v>4282875</v>
          </cell>
        </row>
        <row r="84">
          <cell r="D84" t="str">
            <v>13-05-030</v>
          </cell>
          <cell r="E84" t="str">
            <v>COMBO PARA BAÑO INCLUYENDO SANITARIO, LAVAMANOS, TRES INCRUSTACIONES Y DUCHA; INCLUYE ADEMAS, ACCESORIOS Y TODOS LOS MATERIALES NECESARIOS PARA SU CORRECTA EJECUCION.</v>
          </cell>
          <cell r="F84" t="str">
            <v>U</v>
          </cell>
          <cell r="G84">
            <v>505748</v>
          </cell>
          <cell r="H84"/>
          <cell r="I84">
            <v>0</v>
          </cell>
          <cell r="J84"/>
          <cell r="K84">
            <v>0</v>
          </cell>
          <cell r="L84"/>
          <cell r="M84">
            <v>0</v>
          </cell>
          <cell r="N84">
            <v>0</v>
          </cell>
          <cell r="O84">
            <v>0</v>
          </cell>
          <cell r="P84">
            <v>0</v>
          </cell>
          <cell r="Q84">
            <v>0</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0</v>
          </cell>
          <cell r="CE84">
            <v>0</v>
          </cell>
          <cell r="CF84">
            <v>0</v>
          </cell>
          <cell r="CG84">
            <v>0</v>
          </cell>
          <cell r="CH84">
            <v>0</v>
          </cell>
          <cell r="CI84">
            <v>0</v>
          </cell>
          <cell r="CJ84">
            <v>0</v>
          </cell>
          <cell r="CK84">
            <v>0</v>
          </cell>
          <cell r="CL84">
            <v>0</v>
          </cell>
          <cell r="CM84">
            <v>0</v>
          </cell>
          <cell r="CN84">
            <v>0</v>
          </cell>
          <cell r="CO84">
            <v>0</v>
          </cell>
          <cell r="CP84">
            <v>0</v>
          </cell>
          <cell r="CQ84">
            <v>0</v>
          </cell>
          <cell r="CR84">
            <v>0</v>
          </cell>
          <cell r="CS84">
            <v>0</v>
          </cell>
          <cell r="CT84">
            <v>0</v>
          </cell>
          <cell r="CU84">
            <v>0</v>
          </cell>
          <cell r="CV84">
            <v>0</v>
          </cell>
          <cell r="CW84">
            <v>0</v>
          </cell>
          <cell r="CX84">
            <v>0</v>
          </cell>
          <cell r="CY84">
            <v>0</v>
          </cell>
          <cell r="CZ84">
            <v>0</v>
          </cell>
          <cell r="DA84">
            <v>0</v>
          </cell>
          <cell r="DB84">
            <v>0</v>
          </cell>
          <cell r="DC84">
            <v>0</v>
          </cell>
          <cell r="DD84">
            <v>0</v>
          </cell>
          <cell r="DE84">
            <v>0</v>
          </cell>
          <cell r="DF84">
            <v>0</v>
          </cell>
          <cell r="DG84">
            <v>0</v>
          </cell>
          <cell r="DH84">
            <v>0</v>
          </cell>
          <cell r="DI84">
            <v>0</v>
          </cell>
          <cell r="DJ84">
            <v>0</v>
          </cell>
          <cell r="DK84">
            <v>0</v>
          </cell>
          <cell r="DL84">
            <v>0</v>
          </cell>
          <cell r="DM84">
            <v>0</v>
          </cell>
          <cell r="DN84">
            <v>0</v>
          </cell>
          <cell r="DO84">
            <v>0</v>
          </cell>
          <cell r="DP84">
            <v>0</v>
          </cell>
          <cell r="DQ84">
            <v>0</v>
          </cell>
          <cell r="DR84">
            <v>0</v>
          </cell>
          <cell r="DS84">
            <v>0</v>
          </cell>
          <cell r="DT84">
            <v>0</v>
          </cell>
          <cell r="DU84">
            <v>0</v>
          </cell>
          <cell r="DV84">
            <v>0</v>
          </cell>
          <cell r="DW84">
            <v>0</v>
          </cell>
          <cell r="DX84">
            <v>0</v>
          </cell>
          <cell r="DY84">
            <v>0</v>
          </cell>
          <cell r="DZ84">
            <v>0</v>
          </cell>
          <cell r="EA84">
            <v>0</v>
          </cell>
          <cell r="EB84">
            <v>0</v>
          </cell>
          <cell r="EC84">
            <v>0</v>
          </cell>
          <cell r="ED84">
            <v>0</v>
          </cell>
          <cell r="EE84">
            <v>0</v>
          </cell>
          <cell r="EF84">
            <v>0</v>
          </cell>
          <cell r="EG84">
            <v>0</v>
          </cell>
          <cell r="EH84">
            <v>0</v>
          </cell>
          <cell r="EI84">
            <v>0</v>
          </cell>
          <cell r="EJ84">
            <v>0</v>
          </cell>
          <cell r="EK84">
            <v>0</v>
          </cell>
          <cell r="EL84">
            <v>0</v>
          </cell>
          <cell r="EM84">
            <v>0</v>
          </cell>
          <cell r="EN84">
            <v>0</v>
          </cell>
          <cell r="EO84">
            <v>0</v>
          </cell>
          <cell r="EP84">
            <v>0</v>
          </cell>
          <cell r="EQ84">
            <v>0</v>
          </cell>
          <cell r="ER84">
            <v>0</v>
          </cell>
          <cell r="ES84">
            <v>0</v>
          </cell>
          <cell r="ET84">
            <v>0</v>
          </cell>
          <cell r="EU84">
            <v>0</v>
          </cell>
          <cell r="EV84">
            <v>0</v>
          </cell>
          <cell r="EW84">
            <v>0</v>
          </cell>
          <cell r="EX84">
            <v>0</v>
          </cell>
          <cell r="EY84">
            <v>0</v>
          </cell>
          <cell r="EZ84">
            <v>0</v>
          </cell>
          <cell r="FA84">
            <v>0</v>
          </cell>
          <cell r="FB84">
            <v>0</v>
          </cell>
          <cell r="FC84">
            <v>0</v>
          </cell>
          <cell r="FD84">
            <v>0</v>
          </cell>
          <cell r="FE84">
            <v>0</v>
          </cell>
          <cell r="FF84">
            <v>0</v>
          </cell>
          <cell r="FG84">
            <v>0</v>
          </cell>
          <cell r="FH84">
            <v>0</v>
          </cell>
          <cell r="FI84">
            <v>0</v>
          </cell>
          <cell r="FJ84">
            <v>0</v>
          </cell>
          <cell r="FK84">
            <v>0</v>
          </cell>
          <cell r="FL84">
            <v>0</v>
          </cell>
          <cell r="FM84">
            <v>0</v>
          </cell>
          <cell r="FN84">
            <v>0</v>
          </cell>
          <cell r="FO84">
            <v>0</v>
          </cell>
          <cell r="FP84">
            <v>0</v>
          </cell>
          <cell r="FQ84">
            <v>0</v>
          </cell>
          <cell r="FR84">
            <v>0</v>
          </cell>
          <cell r="FS84">
            <v>0</v>
          </cell>
          <cell r="FT84">
            <v>0</v>
          </cell>
          <cell r="FU84">
            <v>0</v>
          </cell>
          <cell r="FV84">
            <v>0</v>
          </cell>
          <cell r="FW84">
            <v>0</v>
          </cell>
          <cell r="FX84">
            <v>0</v>
          </cell>
          <cell r="FY84">
            <v>0</v>
          </cell>
          <cell r="FZ84">
            <v>0</v>
          </cell>
          <cell r="GA84">
            <v>0</v>
          </cell>
          <cell r="GB84">
            <v>0</v>
          </cell>
          <cell r="GC84">
            <v>0</v>
          </cell>
          <cell r="GD84">
            <v>0</v>
          </cell>
          <cell r="GE84">
            <v>0</v>
          </cell>
          <cell r="GF84">
            <v>0</v>
          </cell>
          <cell r="GG84">
            <v>0</v>
          </cell>
          <cell r="GH84">
            <v>0</v>
          </cell>
          <cell r="GI84">
            <v>0</v>
          </cell>
          <cell r="GJ84">
            <v>0</v>
          </cell>
          <cell r="GK84">
            <v>0</v>
          </cell>
          <cell r="GL84">
            <v>0</v>
          </cell>
          <cell r="GM84">
            <v>0</v>
          </cell>
          <cell r="GN84">
            <v>0</v>
          </cell>
          <cell r="GO84">
            <v>0</v>
          </cell>
          <cell r="GP84">
            <v>0</v>
          </cell>
          <cell r="GQ84">
            <v>0</v>
          </cell>
          <cell r="GR84">
            <v>0</v>
          </cell>
          <cell r="GS84">
            <v>0</v>
          </cell>
          <cell r="GT84">
            <v>0</v>
          </cell>
          <cell r="GU84">
            <v>0</v>
          </cell>
          <cell r="GV84">
            <v>0</v>
          </cell>
          <cell r="GW84">
            <v>0</v>
          </cell>
          <cell r="GX84" t="str">
            <v/>
          </cell>
          <cell r="GY84">
            <v>0</v>
          </cell>
        </row>
        <row r="85">
          <cell r="D85" t="str">
            <v>13-10</v>
          </cell>
          <cell r="E85" t="str">
            <v>GRIFERIAS</v>
          </cell>
          <cell r="F85"/>
          <cell r="G85">
            <v>0</v>
          </cell>
          <cell r="H85" t="str">
            <v>x</v>
          </cell>
          <cell r="I85">
            <v>69707</v>
          </cell>
          <cell r="J85"/>
          <cell r="K85">
            <v>0</v>
          </cell>
          <cell r="L85" t="str">
            <v/>
          </cell>
          <cell r="M85">
            <v>0</v>
          </cell>
          <cell r="N85" t="str">
            <v>x</v>
          </cell>
          <cell r="O85">
            <v>69707</v>
          </cell>
          <cell r="P85">
            <v>0</v>
          </cell>
          <cell r="Q85">
            <v>0</v>
          </cell>
          <cell r="R85" t="str">
            <v/>
          </cell>
          <cell r="S85">
            <v>0</v>
          </cell>
          <cell r="T85" t="str">
            <v/>
          </cell>
          <cell r="U85">
            <v>0</v>
          </cell>
          <cell r="V85" t="str">
            <v>x</v>
          </cell>
          <cell r="W85">
            <v>69707</v>
          </cell>
          <cell r="X85">
            <v>0</v>
          </cell>
          <cell r="Y85">
            <v>0</v>
          </cell>
          <cell r="Z85" t="str">
            <v/>
          </cell>
          <cell r="AA85">
            <v>0</v>
          </cell>
          <cell r="AB85" t="str">
            <v/>
          </cell>
          <cell r="AC85">
            <v>0</v>
          </cell>
          <cell r="AD85" t="str">
            <v/>
          </cell>
          <cell r="AE85">
            <v>0</v>
          </cell>
          <cell r="AF85" t="str">
            <v>x</v>
          </cell>
          <cell r="AG85">
            <v>69707</v>
          </cell>
          <cell r="AH85">
            <v>0</v>
          </cell>
          <cell r="AI85">
            <v>0</v>
          </cell>
          <cell r="AJ85" t="str">
            <v>x</v>
          </cell>
          <cell r="AK85">
            <v>69707</v>
          </cell>
          <cell r="AL85">
            <v>0</v>
          </cell>
          <cell r="AM85">
            <v>0</v>
          </cell>
          <cell r="AN85" t="str">
            <v/>
          </cell>
          <cell r="AO85">
            <v>0</v>
          </cell>
          <cell r="AP85" t="str">
            <v/>
          </cell>
          <cell r="AQ85">
            <v>0</v>
          </cell>
          <cell r="AR85" t="str">
            <v/>
          </cell>
          <cell r="AS85">
            <v>0</v>
          </cell>
          <cell r="AT85" t="str">
            <v/>
          </cell>
          <cell r="AU85">
            <v>0</v>
          </cell>
          <cell r="AV85" t="str">
            <v>x</v>
          </cell>
          <cell r="AW85">
            <v>69707</v>
          </cell>
          <cell r="AX85" t="str">
            <v>x</v>
          </cell>
          <cell r="AY85">
            <v>69707</v>
          </cell>
          <cell r="AZ85" t="str">
            <v>x</v>
          </cell>
          <cell r="BA85">
            <v>69707</v>
          </cell>
          <cell r="BB85">
            <v>0</v>
          </cell>
          <cell r="BC85">
            <v>0</v>
          </cell>
          <cell r="BD85" t="str">
            <v/>
          </cell>
          <cell r="BE85">
            <v>0</v>
          </cell>
          <cell r="BF85" t="str">
            <v/>
          </cell>
          <cell r="BG85">
            <v>0</v>
          </cell>
          <cell r="BH85" t="str">
            <v>x</v>
          </cell>
          <cell r="BI85">
            <v>69707</v>
          </cell>
          <cell r="BJ85" t="str">
            <v/>
          </cell>
          <cell r="BK85">
            <v>0</v>
          </cell>
          <cell r="BL85" t="str">
            <v>x</v>
          </cell>
          <cell r="BM85">
            <v>69707</v>
          </cell>
          <cell r="BN85" t="str">
            <v/>
          </cell>
          <cell r="BO85">
            <v>0</v>
          </cell>
          <cell r="BP85" t="str">
            <v/>
          </cell>
          <cell r="BQ85">
            <v>0</v>
          </cell>
          <cell r="BR85" t="str">
            <v/>
          </cell>
          <cell r="BS85">
            <v>0</v>
          </cell>
          <cell r="BT85" t="str">
            <v/>
          </cell>
          <cell r="BU85">
            <v>0</v>
          </cell>
          <cell r="BV85" t="str">
            <v/>
          </cell>
          <cell r="BW85">
            <v>0</v>
          </cell>
          <cell r="BX85" t="str">
            <v/>
          </cell>
          <cell r="BY85">
            <v>0</v>
          </cell>
          <cell r="BZ85" t="str">
            <v>x</v>
          </cell>
          <cell r="CA85">
            <v>69707</v>
          </cell>
          <cell r="CB85" t="str">
            <v/>
          </cell>
          <cell r="CC85">
            <v>0</v>
          </cell>
          <cell r="CD85" t="str">
            <v/>
          </cell>
          <cell r="CE85">
            <v>0</v>
          </cell>
          <cell r="CF85" t="str">
            <v>x</v>
          </cell>
          <cell r="CG85">
            <v>69707</v>
          </cell>
          <cell r="CH85" t="str">
            <v>x</v>
          </cell>
          <cell r="CI85">
            <v>69707</v>
          </cell>
          <cell r="CJ85">
            <v>0</v>
          </cell>
          <cell r="CK85">
            <v>0</v>
          </cell>
          <cell r="CL85" t="str">
            <v/>
          </cell>
          <cell r="CM85">
            <v>0</v>
          </cell>
          <cell r="CN85" t="str">
            <v/>
          </cell>
          <cell r="CO85">
            <v>0</v>
          </cell>
          <cell r="CP85" t="str">
            <v/>
          </cell>
          <cell r="CQ85">
            <v>0</v>
          </cell>
          <cell r="CR85" t="str">
            <v/>
          </cell>
          <cell r="CS85">
            <v>0</v>
          </cell>
          <cell r="CT85" t="str">
            <v/>
          </cell>
          <cell r="CU85">
            <v>0</v>
          </cell>
          <cell r="CV85" t="str">
            <v/>
          </cell>
          <cell r="CW85">
            <v>0</v>
          </cell>
          <cell r="CX85" t="str">
            <v/>
          </cell>
          <cell r="CY85">
            <v>0</v>
          </cell>
          <cell r="CZ85" t="str">
            <v/>
          </cell>
          <cell r="DA85">
            <v>0</v>
          </cell>
          <cell r="DB85" t="str">
            <v/>
          </cell>
          <cell r="DC85">
            <v>0</v>
          </cell>
          <cell r="DD85" t="str">
            <v/>
          </cell>
          <cell r="DE85">
            <v>0</v>
          </cell>
          <cell r="DF85" t="str">
            <v/>
          </cell>
          <cell r="DG85">
            <v>0</v>
          </cell>
          <cell r="DH85" t="str">
            <v>x</v>
          </cell>
          <cell r="DI85">
            <v>69707</v>
          </cell>
          <cell r="DJ85">
            <v>0</v>
          </cell>
          <cell r="DK85">
            <v>0</v>
          </cell>
          <cell r="DL85" t="str">
            <v/>
          </cell>
          <cell r="DM85">
            <v>0</v>
          </cell>
          <cell r="DN85" t="str">
            <v/>
          </cell>
          <cell r="DO85">
            <v>0</v>
          </cell>
          <cell r="DP85" t="str">
            <v/>
          </cell>
          <cell r="DQ85">
            <v>0</v>
          </cell>
          <cell r="DR85" t="str">
            <v/>
          </cell>
          <cell r="DS85">
            <v>0</v>
          </cell>
          <cell r="DT85" t="str">
            <v>x</v>
          </cell>
          <cell r="DU85">
            <v>69707</v>
          </cell>
          <cell r="DV85">
            <v>0</v>
          </cell>
          <cell r="DW85">
            <v>0</v>
          </cell>
          <cell r="DX85" t="str">
            <v/>
          </cell>
          <cell r="DY85">
            <v>0</v>
          </cell>
          <cell r="DZ85" t="str">
            <v/>
          </cell>
          <cell r="EA85">
            <v>0</v>
          </cell>
          <cell r="EB85" t="str">
            <v/>
          </cell>
          <cell r="EC85">
            <v>0</v>
          </cell>
          <cell r="ED85" t="str">
            <v/>
          </cell>
          <cell r="EE85">
            <v>0</v>
          </cell>
          <cell r="EF85" t="str">
            <v>x</v>
          </cell>
          <cell r="EG85">
            <v>69707</v>
          </cell>
          <cell r="EH85">
            <v>0</v>
          </cell>
          <cell r="EI85">
            <v>0</v>
          </cell>
          <cell r="EJ85" t="str">
            <v>x</v>
          </cell>
          <cell r="EK85">
            <v>69707</v>
          </cell>
          <cell r="EL85">
            <v>0</v>
          </cell>
          <cell r="EM85">
            <v>0</v>
          </cell>
          <cell r="EN85" t="str">
            <v/>
          </cell>
          <cell r="EO85">
            <v>0</v>
          </cell>
          <cell r="EP85" t="str">
            <v>x</v>
          </cell>
          <cell r="EQ85">
            <v>69707</v>
          </cell>
          <cell r="ER85">
            <v>0</v>
          </cell>
          <cell r="ES85">
            <v>0</v>
          </cell>
          <cell r="ET85" t="str">
            <v/>
          </cell>
          <cell r="EU85">
            <v>0</v>
          </cell>
          <cell r="EV85" t="str">
            <v/>
          </cell>
          <cell r="EW85">
            <v>0</v>
          </cell>
          <cell r="EX85" t="str">
            <v/>
          </cell>
          <cell r="EY85">
            <v>0</v>
          </cell>
          <cell r="EZ85" t="str">
            <v>x</v>
          </cell>
          <cell r="FA85">
            <v>69707</v>
          </cell>
          <cell r="FB85">
            <v>0</v>
          </cell>
          <cell r="FC85">
            <v>0</v>
          </cell>
          <cell r="FD85" t="str">
            <v>x</v>
          </cell>
          <cell r="FE85">
            <v>69707</v>
          </cell>
          <cell r="FF85">
            <v>0</v>
          </cell>
          <cell r="FG85">
            <v>0</v>
          </cell>
          <cell r="FH85" t="str">
            <v/>
          </cell>
          <cell r="FI85">
            <v>0</v>
          </cell>
          <cell r="FJ85" t="str">
            <v>x</v>
          </cell>
          <cell r="FK85">
            <v>69707</v>
          </cell>
          <cell r="FL85">
            <v>0</v>
          </cell>
          <cell r="FM85">
            <v>0</v>
          </cell>
          <cell r="FN85" t="str">
            <v>x</v>
          </cell>
          <cell r="FO85">
            <v>69707</v>
          </cell>
          <cell r="FP85">
            <v>0</v>
          </cell>
          <cell r="FQ85">
            <v>0</v>
          </cell>
          <cell r="FR85" t="str">
            <v/>
          </cell>
          <cell r="FS85">
            <v>0</v>
          </cell>
          <cell r="FT85" t="str">
            <v>x</v>
          </cell>
          <cell r="FU85">
            <v>69707</v>
          </cell>
          <cell r="FV85">
            <v>0</v>
          </cell>
          <cell r="FW85">
            <v>0</v>
          </cell>
          <cell r="FX85" t="str">
            <v/>
          </cell>
          <cell r="FY85">
            <v>0</v>
          </cell>
          <cell r="FZ85" t="str">
            <v/>
          </cell>
          <cell r="GA85">
            <v>0</v>
          </cell>
          <cell r="GB85" t="str">
            <v/>
          </cell>
          <cell r="GC85">
            <v>0</v>
          </cell>
          <cell r="GD85" t="str">
            <v>x</v>
          </cell>
          <cell r="GE85">
            <v>69707</v>
          </cell>
          <cell r="GF85">
            <v>0</v>
          </cell>
          <cell r="GG85">
            <v>0</v>
          </cell>
          <cell r="GH85" t="str">
            <v/>
          </cell>
          <cell r="GI85">
            <v>0</v>
          </cell>
          <cell r="GJ85" t="str">
            <v>x</v>
          </cell>
          <cell r="GK85">
            <v>69707</v>
          </cell>
          <cell r="GL85" t="str">
            <v>x</v>
          </cell>
          <cell r="GM85">
            <v>69707</v>
          </cell>
          <cell r="GN85" t="str">
            <v>x</v>
          </cell>
          <cell r="GO85">
            <v>69707</v>
          </cell>
          <cell r="GP85" t="str">
            <v>x</v>
          </cell>
          <cell r="GQ85">
            <v>69707</v>
          </cell>
          <cell r="GR85" t="str">
            <v/>
          </cell>
          <cell r="GS85">
            <v>0</v>
          </cell>
          <cell r="GT85" t="str">
            <v/>
          </cell>
          <cell r="GU85">
            <v>0</v>
          </cell>
          <cell r="GV85">
            <v>0</v>
          </cell>
          <cell r="GW85">
            <v>1882089</v>
          </cell>
          <cell r="GX85" t="str">
            <v/>
          </cell>
          <cell r="GY85">
            <v>1882089</v>
          </cell>
        </row>
        <row r="86">
          <cell r="D86" t="str">
            <v>13-10-010</v>
          </cell>
          <cell r="E86" t="str">
            <v>GRIFERIA SENCILLA PARA DUCHA. COMPRENDE EL SUMINISTRO E INSTALACION DE GRIFERIA SENCILLA (UNA SOLA AGUA) REFERENCIA PISCIS O EQUIVALENTE.</v>
          </cell>
          <cell r="F86" t="str">
            <v>U</v>
          </cell>
          <cell r="G86">
            <v>43175</v>
          </cell>
          <cell r="H86">
            <v>1</v>
          </cell>
          <cell r="I86">
            <v>43175</v>
          </cell>
          <cell r="J86"/>
          <cell r="K86">
            <v>0</v>
          </cell>
          <cell r="L86"/>
          <cell r="M86">
            <v>0</v>
          </cell>
          <cell r="N86">
            <v>1</v>
          </cell>
          <cell r="O86">
            <v>43175</v>
          </cell>
          <cell r="P86">
            <v>0</v>
          </cell>
          <cell r="Q86">
            <v>0</v>
          </cell>
          <cell r="R86">
            <v>0</v>
          </cell>
          <cell r="S86">
            <v>0</v>
          </cell>
          <cell r="T86">
            <v>0</v>
          </cell>
          <cell r="U86">
            <v>0</v>
          </cell>
          <cell r="V86">
            <v>1</v>
          </cell>
          <cell r="W86">
            <v>43175</v>
          </cell>
          <cell r="X86">
            <v>0</v>
          </cell>
          <cell r="Y86">
            <v>0</v>
          </cell>
          <cell r="Z86">
            <v>0</v>
          </cell>
          <cell r="AA86">
            <v>0</v>
          </cell>
          <cell r="AB86">
            <v>0</v>
          </cell>
          <cell r="AC86">
            <v>0</v>
          </cell>
          <cell r="AD86">
            <v>0</v>
          </cell>
          <cell r="AE86">
            <v>0</v>
          </cell>
          <cell r="AF86">
            <v>1</v>
          </cell>
          <cell r="AG86">
            <v>43175</v>
          </cell>
          <cell r="AH86">
            <v>0</v>
          </cell>
          <cell r="AI86">
            <v>0</v>
          </cell>
          <cell r="AJ86">
            <v>1</v>
          </cell>
          <cell r="AK86">
            <v>43175</v>
          </cell>
          <cell r="AL86">
            <v>0</v>
          </cell>
          <cell r="AM86">
            <v>0</v>
          </cell>
          <cell r="AN86">
            <v>0</v>
          </cell>
          <cell r="AO86">
            <v>0</v>
          </cell>
          <cell r="AP86">
            <v>0</v>
          </cell>
          <cell r="AQ86">
            <v>0</v>
          </cell>
          <cell r="AR86">
            <v>0</v>
          </cell>
          <cell r="AS86">
            <v>0</v>
          </cell>
          <cell r="AT86">
            <v>0</v>
          </cell>
          <cell r="AU86">
            <v>0</v>
          </cell>
          <cell r="AV86">
            <v>1</v>
          </cell>
          <cell r="AW86">
            <v>43175</v>
          </cell>
          <cell r="AX86">
            <v>1</v>
          </cell>
          <cell r="AY86">
            <v>43175</v>
          </cell>
          <cell r="AZ86">
            <v>1</v>
          </cell>
          <cell r="BA86">
            <v>43175</v>
          </cell>
          <cell r="BB86">
            <v>0</v>
          </cell>
          <cell r="BC86">
            <v>0</v>
          </cell>
          <cell r="BD86">
            <v>0</v>
          </cell>
          <cell r="BE86">
            <v>0</v>
          </cell>
          <cell r="BF86">
            <v>0</v>
          </cell>
          <cell r="BG86">
            <v>0</v>
          </cell>
          <cell r="BH86">
            <v>1</v>
          </cell>
          <cell r="BI86">
            <v>43175</v>
          </cell>
          <cell r="BJ86">
            <v>0</v>
          </cell>
          <cell r="BK86">
            <v>0</v>
          </cell>
          <cell r="BL86">
            <v>1</v>
          </cell>
          <cell r="BM86">
            <v>43175</v>
          </cell>
          <cell r="BN86">
            <v>0</v>
          </cell>
          <cell r="BO86">
            <v>0</v>
          </cell>
          <cell r="BP86">
            <v>0</v>
          </cell>
          <cell r="BQ86">
            <v>0</v>
          </cell>
          <cell r="BR86">
            <v>0</v>
          </cell>
          <cell r="BS86">
            <v>0</v>
          </cell>
          <cell r="BT86">
            <v>0</v>
          </cell>
          <cell r="BU86">
            <v>0</v>
          </cell>
          <cell r="BV86">
            <v>0</v>
          </cell>
          <cell r="BW86">
            <v>0</v>
          </cell>
          <cell r="BX86">
            <v>0</v>
          </cell>
          <cell r="BY86">
            <v>0</v>
          </cell>
          <cell r="BZ86">
            <v>1</v>
          </cell>
          <cell r="CA86">
            <v>43175</v>
          </cell>
          <cell r="CB86">
            <v>0</v>
          </cell>
          <cell r="CC86">
            <v>0</v>
          </cell>
          <cell r="CD86">
            <v>0</v>
          </cell>
          <cell r="CE86">
            <v>0</v>
          </cell>
          <cell r="CF86">
            <v>1</v>
          </cell>
          <cell r="CG86">
            <v>43175</v>
          </cell>
          <cell r="CH86">
            <v>1</v>
          </cell>
          <cell r="CI86">
            <v>43175</v>
          </cell>
          <cell r="CJ86">
            <v>0</v>
          </cell>
          <cell r="CK86">
            <v>0</v>
          </cell>
          <cell r="CL86">
            <v>0</v>
          </cell>
          <cell r="CM86">
            <v>0</v>
          </cell>
          <cell r="CN86">
            <v>0</v>
          </cell>
          <cell r="CO86">
            <v>0</v>
          </cell>
          <cell r="CP86">
            <v>0</v>
          </cell>
          <cell r="CQ86">
            <v>0</v>
          </cell>
          <cell r="CR86">
            <v>0</v>
          </cell>
          <cell r="CS86">
            <v>0</v>
          </cell>
          <cell r="CT86">
            <v>0</v>
          </cell>
          <cell r="CU86">
            <v>0</v>
          </cell>
          <cell r="CV86">
            <v>0</v>
          </cell>
          <cell r="CW86">
            <v>0</v>
          </cell>
          <cell r="CX86">
            <v>0</v>
          </cell>
          <cell r="CY86">
            <v>0</v>
          </cell>
          <cell r="CZ86">
            <v>0</v>
          </cell>
          <cell r="DA86">
            <v>0</v>
          </cell>
          <cell r="DB86">
            <v>0</v>
          </cell>
          <cell r="DC86">
            <v>0</v>
          </cell>
          <cell r="DD86">
            <v>0</v>
          </cell>
          <cell r="DE86">
            <v>0</v>
          </cell>
          <cell r="DF86">
            <v>0</v>
          </cell>
          <cell r="DG86">
            <v>0</v>
          </cell>
          <cell r="DH86">
            <v>1</v>
          </cell>
          <cell r="DI86">
            <v>43175</v>
          </cell>
          <cell r="DJ86">
            <v>0</v>
          </cell>
          <cell r="DK86">
            <v>0</v>
          </cell>
          <cell r="DL86">
            <v>0</v>
          </cell>
          <cell r="DM86">
            <v>0</v>
          </cell>
          <cell r="DN86">
            <v>0</v>
          </cell>
          <cell r="DO86">
            <v>0</v>
          </cell>
          <cell r="DP86">
            <v>0</v>
          </cell>
          <cell r="DQ86">
            <v>0</v>
          </cell>
          <cell r="DR86">
            <v>0</v>
          </cell>
          <cell r="DS86">
            <v>0</v>
          </cell>
          <cell r="DT86">
            <v>1</v>
          </cell>
          <cell r="DU86">
            <v>43175</v>
          </cell>
          <cell r="DV86">
            <v>0</v>
          </cell>
          <cell r="DW86">
            <v>0</v>
          </cell>
          <cell r="DX86">
            <v>0</v>
          </cell>
          <cell r="DY86">
            <v>0</v>
          </cell>
          <cell r="DZ86">
            <v>0</v>
          </cell>
          <cell r="EA86">
            <v>0</v>
          </cell>
          <cell r="EB86">
            <v>0</v>
          </cell>
          <cell r="EC86">
            <v>0</v>
          </cell>
          <cell r="ED86">
            <v>0</v>
          </cell>
          <cell r="EE86">
            <v>0</v>
          </cell>
          <cell r="EF86">
            <v>1</v>
          </cell>
          <cell r="EG86">
            <v>43175</v>
          </cell>
          <cell r="EH86">
            <v>0</v>
          </cell>
          <cell r="EI86">
            <v>0</v>
          </cell>
          <cell r="EJ86">
            <v>1</v>
          </cell>
          <cell r="EK86">
            <v>43175</v>
          </cell>
          <cell r="EL86">
            <v>0</v>
          </cell>
          <cell r="EM86">
            <v>0</v>
          </cell>
          <cell r="EN86">
            <v>0</v>
          </cell>
          <cell r="EO86">
            <v>0</v>
          </cell>
          <cell r="EP86">
            <v>1</v>
          </cell>
          <cell r="EQ86">
            <v>43175</v>
          </cell>
          <cell r="ER86">
            <v>0</v>
          </cell>
          <cell r="ES86">
            <v>0</v>
          </cell>
          <cell r="ET86">
            <v>0</v>
          </cell>
          <cell r="EU86">
            <v>0</v>
          </cell>
          <cell r="EV86">
            <v>0</v>
          </cell>
          <cell r="EW86">
            <v>0</v>
          </cell>
          <cell r="EX86">
            <v>0</v>
          </cell>
          <cell r="EY86">
            <v>0</v>
          </cell>
          <cell r="EZ86">
            <v>1</v>
          </cell>
          <cell r="FA86">
            <v>43175</v>
          </cell>
          <cell r="FB86">
            <v>0</v>
          </cell>
          <cell r="FC86">
            <v>0</v>
          </cell>
          <cell r="FD86">
            <v>1</v>
          </cell>
          <cell r="FE86">
            <v>43175</v>
          </cell>
          <cell r="FF86">
            <v>0</v>
          </cell>
          <cell r="FG86">
            <v>0</v>
          </cell>
          <cell r="FH86">
            <v>0</v>
          </cell>
          <cell r="FI86">
            <v>0</v>
          </cell>
          <cell r="FJ86">
            <v>1</v>
          </cell>
          <cell r="FK86">
            <v>43175</v>
          </cell>
          <cell r="FL86">
            <v>0</v>
          </cell>
          <cell r="FM86">
            <v>0</v>
          </cell>
          <cell r="FN86">
            <v>1</v>
          </cell>
          <cell r="FO86">
            <v>43175</v>
          </cell>
          <cell r="FP86">
            <v>0</v>
          </cell>
          <cell r="FQ86">
            <v>0</v>
          </cell>
          <cell r="FR86">
            <v>0</v>
          </cell>
          <cell r="FS86">
            <v>0</v>
          </cell>
          <cell r="FT86">
            <v>1</v>
          </cell>
          <cell r="FU86">
            <v>43175</v>
          </cell>
          <cell r="FV86">
            <v>0</v>
          </cell>
          <cell r="FW86">
            <v>0</v>
          </cell>
          <cell r="FX86">
            <v>0</v>
          </cell>
          <cell r="FY86">
            <v>0</v>
          </cell>
          <cell r="FZ86">
            <v>0</v>
          </cell>
          <cell r="GA86">
            <v>0</v>
          </cell>
          <cell r="GB86">
            <v>0</v>
          </cell>
          <cell r="GC86">
            <v>0</v>
          </cell>
          <cell r="GD86">
            <v>1</v>
          </cell>
          <cell r="GE86">
            <v>43175</v>
          </cell>
          <cell r="GF86">
            <v>0</v>
          </cell>
          <cell r="GG86">
            <v>0</v>
          </cell>
          <cell r="GH86">
            <v>0</v>
          </cell>
          <cell r="GI86">
            <v>0</v>
          </cell>
          <cell r="GJ86">
            <v>1</v>
          </cell>
          <cell r="GK86">
            <v>43175</v>
          </cell>
          <cell r="GL86">
            <v>1</v>
          </cell>
          <cell r="GM86">
            <v>43175</v>
          </cell>
          <cell r="GN86">
            <v>1</v>
          </cell>
          <cell r="GO86">
            <v>43175</v>
          </cell>
          <cell r="GP86">
            <v>1</v>
          </cell>
          <cell r="GQ86">
            <v>43175</v>
          </cell>
          <cell r="GR86">
            <v>0</v>
          </cell>
          <cell r="GS86">
            <v>0</v>
          </cell>
          <cell r="GT86">
            <v>0</v>
          </cell>
          <cell r="GU86">
            <v>0</v>
          </cell>
          <cell r="GV86">
            <v>27</v>
          </cell>
          <cell r="GW86">
            <v>1165725</v>
          </cell>
          <cell r="GX86" t="str">
            <v/>
          </cell>
          <cell r="GY86">
            <v>1165725</v>
          </cell>
        </row>
        <row r="87">
          <cell r="D87" t="str">
            <v>13-10-020</v>
          </cell>
          <cell r="E87" t="str">
            <v>SUMINISTRO E INSTALACION DE LLAVE DE Ø1/2" TIPO BOCAMANGUERA CROMADA; INCLUYE TODO LO NECESARIO PARA SU CORRECTO FUNCIONAMIENTO.</v>
          </cell>
          <cell r="F87" t="str">
            <v>U</v>
          </cell>
          <cell r="G87">
            <v>26532</v>
          </cell>
          <cell r="H87">
            <v>1</v>
          </cell>
          <cell r="I87">
            <v>26532</v>
          </cell>
          <cell r="J87"/>
          <cell r="K87">
            <v>0</v>
          </cell>
          <cell r="L87"/>
          <cell r="M87">
            <v>0</v>
          </cell>
          <cell r="N87">
            <v>1</v>
          </cell>
          <cell r="O87">
            <v>26532</v>
          </cell>
          <cell r="P87">
            <v>0</v>
          </cell>
          <cell r="Q87">
            <v>0</v>
          </cell>
          <cell r="R87">
            <v>0</v>
          </cell>
          <cell r="S87">
            <v>0</v>
          </cell>
          <cell r="T87">
            <v>0</v>
          </cell>
          <cell r="U87">
            <v>0</v>
          </cell>
          <cell r="V87">
            <v>1</v>
          </cell>
          <cell r="W87">
            <v>26532</v>
          </cell>
          <cell r="X87">
            <v>0</v>
          </cell>
          <cell r="Y87">
            <v>0</v>
          </cell>
          <cell r="Z87">
            <v>0</v>
          </cell>
          <cell r="AA87">
            <v>0</v>
          </cell>
          <cell r="AB87">
            <v>0</v>
          </cell>
          <cell r="AC87">
            <v>0</v>
          </cell>
          <cell r="AD87">
            <v>0</v>
          </cell>
          <cell r="AE87">
            <v>0</v>
          </cell>
          <cell r="AF87">
            <v>1</v>
          </cell>
          <cell r="AG87">
            <v>26532</v>
          </cell>
          <cell r="AH87">
            <v>0</v>
          </cell>
          <cell r="AI87">
            <v>0</v>
          </cell>
          <cell r="AJ87">
            <v>1</v>
          </cell>
          <cell r="AK87">
            <v>26532</v>
          </cell>
          <cell r="AL87">
            <v>0</v>
          </cell>
          <cell r="AM87">
            <v>0</v>
          </cell>
          <cell r="AN87">
            <v>0</v>
          </cell>
          <cell r="AO87">
            <v>0</v>
          </cell>
          <cell r="AP87">
            <v>0</v>
          </cell>
          <cell r="AQ87">
            <v>0</v>
          </cell>
          <cell r="AR87">
            <v>0</v>
          </cell>
          <cell r="AS87">
            <v>0</v>
          </cell>
          <cell r="AT87">
            <v>0</v>
          </cell>
          <cell r="AU87">
            <v>0</v>
          </cell>
          <cell r="AV87">
            <v>1</v>
          </cell>
          <cell r="AW87">
            <v>26532</v>
          </cell>
          <cell r="AX87">
            <v>1</v>
          </cell>
          <cell r="AY87">
            <v>26532</v>
          </cell>
          <cell r="AZ87">
            <v>1</v>
          </cell>
          <cell r="BA87">
            <v>26532</v>
          </cell>
          <cell r="BB87">
            <v>0</v>
          </cell>
          <cell r="BC87">
            <v>0</v>
          </cell>
          <cell r="BD87">
            <v>0</v>
          </cell>
          <cell r="BE87">
            <v>0</v>
          </cell>
          <cell r="BF87">
            <v>0</v>
          </cell>
          <cell r="BG87">
            <v>0</v>
          </cell>
          <cell r="BH87">
            <v>1</v>
          </cell>
          <cell r="BI87">
            <v>26532</v>
          </cell>
          <cell r="BJ87">
            <v>0</v>
          </cell>
          <cell r="BK87">
            <v>0</v>
          </cell>
          <cell r="BL87">
            <v>1</v>
          </cell>
          <cell r="BM87">
            <v>26532</v>
          </cell>
          <cell r="BN87">
            <v>0</v>
          </cell>
          <cell r="BO87">
            <v>0</v>
          </cell>
          <cell r="BP87">
            <v>0</v>
          </cell>
          <cell r="BQ87">
            <v>0</v>
          </cell>
          <cell r="BR87">
            <v>0</v>
          </cell>
          <cell r="BS87">
            <v>0</v>
          </cell>
          <cell r="BT87">
            <v>0</v>
          </cell>
          <cell r="BU87">
            <v>0</v>
          </cell>
          <cell r="BV87">
            <v>0</v>
          </cell>
          <cell r="BW87">
            <v>0</v>
          </cell>
          <cell r="BX87">
            <v>0</v>
          </cell>
          <cell r="BY87">
            <v>0</v>
          </cell>
          <cell r="BZ87">
            <v>1</v>
          </cell>
          <cell r="CA87">
            <v>26532</v>
          </cell>
          <cell r="CB87">
            <v>0</v>
          </cell>
          <cell r="CC87">
            <v>0</v>
          </cell>
          <cell r="CD87">
            <v>0</v>
          </cell>
          <cell r="CE87">
            <v>0</v>
          </cell>
          <cell r="CF87">
            <v>1</v>
          </cell>
          <cell r="CG87">
            <v>26532</v>
          </cell>
          <cell r="CH87">
            <v>1</v>
          </cell>
          <cell r="CI87">
            <v>26532</v>
          </cell>
          <cell r="CJ87">
            <v>0</v>
          </cell>
          <cell r="CK87">
            <v>0</v>
          </cell>
          <cell r="CL87">
            <v>0</v>
          </cell>
          <cell r="CM87">
            <v>0</v>
          </cell>
          <cell r="CN87">
            <v>0</v>
          </cell>
          <cell r="CO87">
            <v>0</v>
          </cell>
          <cell r="CP87">
            <v>0</v>
          </cell>
          <cell r="CQ87">
            <v>0</v>
          </cell>
          <cell r="CR87">
            <v>0</v>
          </cell>
          <cell r="CS87">
            <v>0</v>
          </cell>
          <cell r="CT87">
            <v>0</v>
          </cell>
          <cell r="CU87">
            <v>0</v>
          </cell>
          <cell r="CV87">
            <v>0</v>
          </cell>
          <cell r="CW87">
            <v>0</v>
          </cell>
          <cell r="CX87">
            <v>0</v>
          </cell>
          <cell r="CY87">
            <v>0</v>
          </cell>
          <cell r="CZ87">
            <v>0</v>
          </cell>
          <cell r="DA87">
            <v>0</v>
          </cell>
          <cell r="DB87">
            <v>0</v>
          </cell>
          <cell r="DC87">
            <v>0</v>
          </cell>
          <cell r="DD87">
            <v>0</v>
          </cell>
          <cell r="DE87">
            <v>0</v>
          </cell>
          <cell r="DF87">
            <v>0</v>
          </cell>
          <cell r="DG87">
            <v>0</v>
          </cell>
          <cell r="DH87">
            <v>1</v>
          </cell>
          <cell r="DI87">
            <v>26532</v>
          </cell>
          <cell r="DJ87">
            <v>0</v>
          </cell>
          <cell r="DK87">
            <v>0</v>
          </cell>
          <cell r="DL87">
            <v>0</v>
          </cell>
          <cell r="DM87">
            <v>0</v>
          </cell>
          <cell r="DN87">
            <v>0</v>
          </cell>
          <cell r="DO87">
            <v>0</v>
          </cell>
          <cell r="DP87">
            <v>0</v>
          </cell>
          <cell r="DQ87">
            <v>0</v>
          </cell>
          <cell r="DR87">
            <v>0</v>
          </cell>
          <cell r="DS87">
            <v>0</v>
          </cell>
          <cell r="DT87">
            <v>1</v>
          </cell>
          <cell r="DU87">
            <v>26532</v>
          </cell>
          <cell r="DV87">
            <v>0</v>
          </cell>
          <cell r="DW87">
            <v>0</v>
          </cell>
          <cell r="DX87">
            <v>0</v>
          </cell>
          <cell r="DY87">
            <v>0</v>
          </cell>
          <cell r="DZ87">
            <v>0</v>
          </cell>
          <cell r="EA87">
            <v>0</v>
          </cell>
          <cell r="EB87">
            <v>0</v>
          </cell>
          <cell r="EC87">
            <v>0</v>
          </cell>
          <cell r="ED87">
            <v>0</v>
          </cell>
          <cell r="EE87">
            <v>0</v>
          </cell>
          <cell r="EF87">
            <v>1</v>
          </cell>
          <cell r="EG87">
            <v>26532</v>
          </cell>
          <cell r="EH87">
            <v>0</v>
          </cell>
          <cell r="EI87">
            <v>0</v>
          </cell>
          <cell r="EJ87">
            <v>1</v>
          </cell>
          <cell r="EK87">
            <v>26532</v>
          </cell>
          <cell r="EL87">
            <v>0</v>
          </cell>
          <cell r="EM87">
            <v>0</v>
          </cell>
          <cell r="EN87">
            <v>0</v>
          </cell>
          <cell r="EO87">
            <v>0</v>
          </cell>
          <cell r="EP87">
            <v>1</v>
          </cell>
          <cell r="EQ87">
            <v>26532</v>
          </cell>
          <cell r="ER87">
            <v>0</v>
          </cell>
          <cell r="ES87">
            <v>0</v>
          </cell>
          <cell r="ET87">
            <v>0</v>
          </cell>
          <cell r="EU87">
            <v>0</v>
          </cell>
          <cell r="EV87">
            <v>0</v>
          </cell>
          <cell r="EW87">
            <v>0</v>
          </cell>
          <cell r="EX87">
            <v>0</v>
          </cell>
          <cell r="EY87">
            <v>0</v>
          </cell>
          <cell r="EZ87">
            <v>1</v>
          </cell>
          <cell r="FA87">
            <v>26532</v>
          </cell>
          <cell r="FB87">
            <v>0</v>
          </cell>
          <cell r="FC87">
            <v>0</v>
          </cell>
          <cell r="FD87">
            <v>1</v>
          </cell>
          <cell r="FE87">
            <v>26532</v>
          </cell>
          <cell r="FF87">
            <v>0</v>
          </cell>
          <cell r="FG87">
            <v>0</v>
          </cell>
          <cell r="FH87">
            <v>0</v>
          </cell>
          <cell r="FI87">
            <v>0</v>
          </cell>
          <cell r="FJ87">
            <v>1</v>
          </cell>
          <cell r="FK87">
            <v>26532</v>
          </cell>
          <cell r="FL87">
            <v>0</v>
          </cell>
          <cell r="FM87">
            <v>0</v>
          </cell>
          <cell r="FN87">
            <v>1</v>
          </cell>
          <cell r="FO87">
            <v>26532</v>
          </cell>
          <cell r="FP87">
            <v>0</v>
          </cell>
          <cell r="FQ87">
            <v>0</v>
          </cell>
          <cell r="FR87">
            <v>0</v>
          </cell>
          <cell r="FS87">
            <v>0</v>
          </cell>
          <cell r="FT87">
            <v>1</v>
          </cell>
          <cell r="FU87">
            <v>26532</v>
          </cell>
          <cell r="FV87">
            <v>0</v>
          </cell>
          <cell r="FW87">
            <v>0</v>
          </cell>
          <cell r="FX87">
            <v>0</v>
          </cell>
          <cell r="FY87">
            <v>0</v>
          </cell>
          <cell r="FZ87">
            <v>0</v>
          </cell>
          <cell r="GA87">
            <v>0</v>
          </cell>
          <cell r="GB87">
            <v>0</v>
          </cell>
          <cell r="GC87">
            <v>0</v>
          </cell>
          <cell r="GD87">
            <v>1</v>
          </cell>
          <cell r="GE87">
            <v>26532</v>
          </cell>
          <cell r="GF87">
            <v>0</v>
          </cell>
          <cell r="GG87">
            <v>0</v>
          </cell>
          <cell r="GH87">
            <v>0</v>
          </cell>
          <cell r="GI87">
            <v>0</v>
          </cell>
          <cell r="GJ87">
            <v>1</v>
          </cell>
          <cell r="GK87">
            <v>26532</v>
          </cell>
          <cell r="GL87">
            <v>1</v>
          </cell>
          <cell r="GM87">
            <v>26532</v>
          </cell>
          <cell r="GN87">
            <v>1</v>
          </cell>
          <cell r="GO87">
            <v>26532</v>
          </cell>
          <cell r="GP87">
            <v>1</v>
          </cell>
          <cell r="GQ87">
            <v>26532</v>
          </cell>
          <cell r="GR87">
            <v>0</v>
          </cell>
          <cell r="GS87">
            <v>0</v>
          </cell>
          <cell r="GT87">
            <v>0</v>
          </cell>
          <cell r="GU87">
            <v>0</v>
          </cell>
          <cell r="GV87">
            <v>27</v>
          </cell>
          <cell r="GW87">
            <v>716364</v>
          </cell>
          <cell r="GX87" t="str">
            <v/>
          </cell>
          <cell r="GY87">
            <v>716364</v>
          </cell>
        </row>
        <row r="88">
          <cell r="D88" t="str">
            <v>13-15</v>
          </cell>
          <cell r="E88" t="str">
            <v>GRIFERIAS</v>
          </cell>
          <cell r="F88"/>
          <cell r="G88">
            <v>0</v>
          </cell>
          <cell r="H88"/>
          <cell r="I88">
            <v>0</v>
          </cell>
          <cell r="J88"/>
          <cell r="K88">
            <v>0</v>
          </cell>
          <cell r="L88" t="str">
            <v/>
          </cell>
          <cell r="M88">
            <v>0</v>
          </cell>
          <cell r="N88">
            <v>0</v>
          </cell>
          <cell r="O88">
            <v>0</v>
          </cell>
          <cell r="P88">
            <v>0</v>
          </cell>
          <cell r="Q88">
            <v>0</v>
          </cell>
          <cell r="R88" t="str">
            <v/>
          </cell>
          <cell r="S88">
            <v>0</v>
          </cell>
          <cell r="T88" t="str">
            <v/>
          </cell>
          <cell r="U88">
            <v>0</v>
          </cell>
          <cell r="V88">
            <v>0</v>
          </cell>
          <cell r="W88">
            <v>0</v>
          </cell>
          <cell r="X88">
            <v>0</v>
          </cell>
          <cell r="Y88">
            <v>0</v>
          </cell>
          <cell r="Z88" t="str">
            <v/>
          </cell>
          <cell r="AA88">
            <v>0</v>
          </cell>
          <cell r="AB88" t="str">
            <v/>
          </cell>
          <cell r="AC88">
            <v>0</v>
          </cell>
          <cell r="AD88" t="str">
            <v/>
          </cell>
          <cell r="AE88">
            <v>0</v>
          </cell>
          <cell r="AF88">
            <v>0</v>
          </cell>
          <cell r="AG88">
            <v>0</v>
          </cell>
          <cell r="AH88">
            <v>0</v>
          </cell>
          <cell r="AI88">
            <v>0</v>
          </cell>
          <cell r="AJ88">
            <v>0</v>
          </cell>
          <cell r="AK88">
            <v>0</v>
          </cell>
          <cell r="AL88">
            <v>0</v>
          </cell>
          <cell r="AM88">
            <v>0</v>
          </cell>
          <cell r="AN88" t="str">
            <v/>
          </cell>
          <cell r="AO88">
            <v>0</v>
          </cell>
          <cell r="AP88" t="str">
            <v/>
          </cell>
          <cell r="AQ88">
            <v>0</v>
          </cell>
          <cell r="AR88" t="str">
            <v/>
          </cell>
          <cell r="AS88">
            <v>0</v>
          </cell>
          <cell r="AT88" t="str">
            <v/>
          </cell>
          <cell r="AU88">
            <v>0</v>
          </cell>
          <cell r="AV88">
            <v>0</v>
          </cell>
          <cell r="AW88">
            <v>0</v>
          </cell>
          <cell r="AX88">
            <v>0</v>
          </cell>
          <cell r="AY88">
            <v>0</v>
          </cell>
          <cell r="AZ88">
            <v>0</v>
          </cell>
          <cell r="BA88">
            <v>0</v>
          </cell>
          <cell r="BB88">
            <v>0</v>
          </cell>
          <cell r="BC88">
            <v>0</v>
          </cell>
          <cell r="BD88" t="str">
            <v/>
          </cell>
          <cell r="BE88">
            <v>0</v>
          </cell>
          <cell r="BF88" t="str">
            <v/>
          </cell>
          <cell r="BG88">
            <v>0</v>
          </cell>
          <cell r="BH88">
            <v>0</v>
          </cell>
          <cell r="BI88">
            <v>0</v>
          </cell>
          <cell r="BJ88" t="str">
            <v/>
          </cell>
          <cell r="BK88">
            <v>0</v>
          </cell>
          <cell r="BL88">
            <v>0</v>
          </cell>
          <cell r="BM88">
            <v>0</v>
          </cell>
          <cell r="BN88" t="str">
            <v/>
          </cell>
          <cell r="BO88">
            <v>0</v>
          </cell>
          <cell r="BP88" t="str">
            <v/>
          </cell>
          <cell r="BQ88">
            <v>0</v>
          </cell>
          <cell r="BR88" t="str">
            <v/>
          </cell>
          <cell r="BS88">
            <v>0</v>
          </cell>
          <cell r="BT88" t="str">
            <v/>
          </cell>
          <cell r="BU88">
            <v>0</v>
          </cell>
          <cell r="BV88" t="str">
            <v/>
          </cell>
          <cell r="BW88">
            <v>0</v>
          </cell>
          <cell r="BX88" t="str">
            <v/>
          </cell>
          <cell r="BY88">
            <v>0</v>
          </cell>
          <cell r="BZ88">
            <v>0</v>
          </cell>
          <cell r="CA88">
            <v>0</v>
          </cell>
          <cell r="CB88" t="str">
            <v/>
          </cell>
          <cell r="CC88">
            <v>0</v>
          </cell>
          <cell r="CD88" t="str">
            <v/>
          </cell>
          <cell r="CE88">
            <v>0</v>
          </cell>
          <cell r="CF88">
            <v>0</v>
          </cell>
          <cell r="CG88">
            <v>0</v>
          </cell>
          <cell r="CH88">
            <v>0</v>
          </cell>
          <cell r="CI88">
            <v>0</v>
          </cell>
          <cell r="CJ88">
            <v>0</v>
          </cell>
          <cell r="CK88">
            <v>0</v>
          </cell>
          <cell r="CL88" t="str">
            <v/>
          </cell>
          <cell r="CM88">
            <v>0</v>
          </cell>
          <cell r="CN88" t="str">
            <v/>
          </cell>
          <cell r="CO88">
            <v>0</v>
          </cell>
          <cell r="CP88" t="str">
            <v/>
          </cell>
          <cell r="CQ88">
            <v>0</v>
          </cell>
          <cell r="CR88" t="str">
            <v/>
          </cell>
          <cell r="CS88">
            <v>0</v>
          </cell>
          <cell r="CT88" t="str">
            <v/>
          </cell>
          <cell r="CU88">
            <v>0</v>
          </cell>
          <cell r="CV88" t="str">
            <v/>
          </cell>
          <cell r="CW88">
            <v>0</v>
          </cell>
          <cell r="CX88" t="str">
            <v/>
          </cell>
          <cell r="CY88">
            <v>0</v>
          </cell>
          <cell r="CZ88" t="str">
            <v/>
          </cell>
          <cell r="DA88">
            <v>0</v>
          </cell>
          <cell r="DB88" t="str">
            <v/>
          </cell>
          <cell r="DC88">
            <v>0</v>
          </cell>
          <cell r="DD88" t="str">
            <v/>
          </cell>
          <cell r="DE88">
            <v>0</v>
          </cell>
          <cell r="DF88" t="str">
            <v/>
          </cell>
          <cell r="DG88">
            <v>0</v>
          </cell>
          <cell r="DH88">
            <v>0</v>
          </cell>
          <cell r="DI88">
            <v>0</v>
          </cell>
          <cell r="DJ88">
            <v>0</v>
          </cell>
          <cell r="DK88">
            <v>0</v>
          </cell>
          <cell r="DL88" t="str">
            <v/>
          </cell>
          <cell r="DM88">
            <v>0</v>
          </cell>
          <cell r="DN88" t="str">
            <v/>
          </cell>
          <cell r="DO88">
            <v>0</v>
          </cell>
          <cell r="DP88" t="str">
            <v/>
          </cell>
          <cell r="DQ88">
            <v>0</v>
          </cell>
          <cell r="DR88" t="str">
            <v/>
          </cell>
          <cell r="DS88">
            <v>0</v>
          </cell>
          <cell r="DT88">
            <v>0</v>
          </cell>
          <cell r="DU88">
            <v>0</v>
          </cell>
          <cell r="DV88">
            <v>0</v>
          </cell>
          <cell r="DW88">
            <v>0</v>
          </cell>
          <cell r="DX88" t="str">
            <v/>
          </cell>
          <cell r="DY88">
            <v>0</v>
          </cell>
          <cell r="DZ88" t="str">
            <v/>
          </cell>
          <cell r="EA88">
            <v>0</v>
          </cell>
          <cell r="EB88" t="str">
            <v/>
          </cell>
          <cell r="EC88">
            <v>0</v>
          </cell>
          <cell r="ED88" t="str">
            <v/>
          </cell>
          <cell r="EE88">
            <v>0</v>
          </cell>
          <cell r="EF88">
            <v>0</v>
          </cell>
          <cell r="EG88">
            <v>0</v>
          </cell>
          <cell r="EH88">
            <v>0</v>
          </cell>
          <cell r="EI88">
            <v>0</v>
          </cell>
          <cell r="EJ88">
            <v>0</v>
          </cell>
          <cell r="EK88">
            <v>0</v>
          </cell>
          <cell r="EL88">
            <v>0</v>
          </cell>
          <cell r="EM88">
            <v>0</v>
          </cell>
          <cell r="EN88" t="str">
            <v/>
          </cell>
          <cell r="EO88">
            <v>0</v>
          </cell>
          <cell r="EP88">
            <v>0</v>
          </cell>
          <cell r="EQ88">
            <v>0</v>
          </cell>
          <cell r="ER88">
            <v>0</v>
          </cell>
          <cell r="ES88">
            <v>0</v>
          </cell>
          <cell r="ET88" t="str">
            <v/>
          </cell>
          <cell r="EU88">
            <v>0</v>
          </cell>
          <cell r="EV88" t="str">
            <v/>
          </cell>
          <cell r="EW88">
            <v>0</v>
          </cell>
          <cell r="EX88" t="str">
            <v/>
          </cell>
          <cell r="EY88">
            <v>0</v>
          </cell>
          <cell r="EZ88">
            <v>0</v>
          </cell>
          <cell r="FA88">
            <v>0</v>
          </cell>
          <cell r="FB88">
            <v>0</v>
          </cell>
          <cell r="FC88">
            <v>0</v>
          </cell>
          <cell r="FD88">
            <v>0</v>
          </cell>
          <cell r="FE88">
            <v>0</v>
          </cell>
          <cell r="FF88">
            <v>0</v>
          </cell>
          <cell r="FG88">
            <v>0</v>
          </cell>
          <cell r="FH88" t="str">
            <v/>
          </cell>
          <cell r="FI88">
            <v>0</v>
          </cell>
          <cell r="FJ88">
            <v>0</v>
          </cell>
          <cell r="FK88">
            <v>0</v>
          </cell>
          <cell r="FL88">
            <v>0</v>
          </cell>
          <cell r="FM88">
            <v>0</v>
          </cell>
          <cell r="FN88">
            <v>0</v>
          </cell>
          <cell r="FO88">
            <v>0</v>
          </cell>
          <cell r="FP88">
            <v>0</v>
          </cell>
          <cell r="FQ88">
            <v>0</v>
          </cell>
          <cell r="FR88" t="str">
            <v/>
          </cell>
          <cell r="FS88">
            <v>0</v>
          </cell>
          <cell r="FT88">
            <v>0</v>
          </cell>
          <cell r="FU88">
            <v>0</v>
          </cell>
          <cell r="FV88">
            <v>0</v>
          </cell>
          <cell r="FW88">
            <v>0</v>
          </cell>
          <cell r="FX88" t="str">
            <v/>
          </cell>
          <cell r="FY88">
            <v>0</v>
          </cell>
          <cell r="FZ88" t="str">
            <v/>
          </cell>
          <cell r="GA88">
            <v>0</v>
          </cell>
          <cell r="GB88" t="str">
            <v/>
          </cell>
          <cell r="GC88">
            <v>0</v>
          </cell>
          <cell r="GD88">
            <v>0</v>
          </cell>
          <cell r="GE88">
            <v>0</v>
          </cell>
          <cell r="GF88">
            <v>0</v>
          </cell>
          <cell r="GG88">
            <v>0</v>
          </cell>
          <cell r="GH88" t="str">
            <v/>
          </cell>
          <cell r="GI88">
            <v>0</v>
          </cell>
          <cell r="GJ88">
            <v>0</v>
          </cell>
          <cell r="GK88">
            <v>0</v>
          </cell>
          <cell r="GL88">
            <v>0</v>
          </cell>
          <cell r="GM88">
            <v>0</v>
          </cell>
          <cell r="GN88">
            <v>0</v>
          </cell>
          <cell r="GO88">
            <v>0</v>
          </cell>
          <cell r="GP88">
            <v>0</v>
          </cell>
          <cell r="GQ88">
            <v>0</v>
          </cell>
          <cell r="GR88" t="str">
            <v/>
          </cell>
          <cell r="GS88">
            <v>0</v>
          </cell>
          <cell r="GT88" t="str">
            <v/>
          </cell>
          <cell r="GU88">
            <v>0</v>
          </cell>
          <cell r="GV88">
            <v>0</v>
          </cell>
          <cell r="GW88">
            <v>0</v>
          </cell>
          <cell r="GX88" t="str">
            <v/>
          </cell>
          <cell r="GY88">
            <v>0</v>
          </cell>
        </row>
        <row r="89">
          <cell r="D89" t="str">
            <v>13-15-010</v>
          </cell>
          <cell r="E89" t="str">
            <v>SUMINISTRO E INSTALACION DE REJILLA DE PISO PARA DUCHA. INCLUYE MATERIAL DE PEGA Y TODO LO NECESARIO PARA SU CORRECTA INSTALACION.</v>
          </cell>
          <cell r="F89" t="str">
            <v>U</v>
          </cell>
          <cell r="G89"/>
          <cell r="H89"/>
          <cell r="I89">
            <v>0</v>
          </cell>
          <cell r="J89"/>
          <cell r="K89">
            <v>0</v>
          </cell>
          <cell r="L89"/>
          <cell r="M89">
            <v>0</v>
          </cell>
          <cell r="N89">
            <v>0</v>
          </cell>
          <cell r="O89">
            <v>0</v>
          </cell>
          <cell r="P89">
            <v>0</v>
          </cell>
          <cell r="Q89">
            <v>0</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v>
          </cell>
          <cell r="BP89">
            <v>0</v>
          </cell>
          <cell r="BQ89">
            <v>0</v>
          </cell>
          <cell r="BR89">
            <v>0</v>
          </cell>
          <cell r="BS89">
            <v>0</v>
          </cell>
          <cell r="BT89">
            <v>0</v>
          </cell>
          <cell r="BU89">
            <v>0</v>
          </cell>
          <cell r="BV89">
            <v>0</v>
          </cell>
          <cell r="BW89">
            <v>0</v>
          </cell>
          <cell r="BX89">
            <v>0</v>
          </cell>
          <cell r="BY89">
            <v>0</v>
          </cell>
          <cell r="BZ89">
            <v>0</v>
          </cell>
          <cell r="CA89">
            <v>0</v>
          </cell>
          <cell r="CB89">
            <v>0</v>
          </cell>
          <cell r="CC89">
            <v>0</v>
          </cell>
          <cell r="CD89">
            <v>0</v>
          </cell>
          <cell r="CE89">
            <v>0</v>
          </cell>
          <cell r="CF89">
            <v>0</v>
          </cell>
          <cell r="CG89">
            <v>0</v>
          </cell>
          <cell r="CH89">
            <v>0</v>
          </cell>
          <cell r="CI89">
            <v>0</v>
          </cell>
          <cell r="CJ89">
            <v>0</v>
          </cell>
          <cell r="CK89">
            <v>0</v>
          </cell>
          <cell r="CL89">
            <v>0</v>
          </cell>
          <cell r="CM89">
            <v>0</v>
          </cell>
          <cell r="CN89">
            <v>0</v>
          </cell>
          <cell r="CO89">
            <v>0</v>
          </cell>
          <cell r="CP89">
            <v>0</v>
          </cell>
          <cell r="CQ89">
            <v>0</v>
          </cell>
          <cell r="CR89">
            <v>0</v>
          </cell>
          <cell r="CS89">
            <v>0</v>
          </cell>
          <cell r="CT89">
            <v>0</v>
          </cell>
          <cell r="CU89">
            <v>0</v>
          </cell>
          <cell r="CV89">
            <v>0</v>
          </cell>
          <cell r="CW89">
            <v>0</v>
          </cell>
          <cell r="CX89">
            <v>0</v>
          </cell>
          <cell r="CY89">
            <v>0</v>
          </cell>
          <cell r="CZ89">
            <v>0</v>
          </cell>
          <cell r="DA89">
            <v>0</v>
          </cell>
          <cell r="DB89">
            <v>0</v>
          </cell>
          <cell r="DC89">
            <v>0</v>
          </cell>
          <cell r="DD89">
            <v>0</v>
          </cell>
          <cell r="DE89">
            <v>0</v>
          </cell>
          <cell r="DF89">
            <v>0</v>
          </cell>
          <cell r="DG89">
            <v>0</v>
          </cell>
          <cell r="DH89">
            <v>0</v>
          </cell>
          <cell r="DI89">
            <v>0</v>
          </cell>
          <cell r="DJ89">
            <v>0</v>
          </cell>
          <cell r="DK89">
            <v>0</v>
          </cell>
          <cell r="DL89">
            <v>0</v>
          </cell>
          <cell r="DM89">
            <v>0</v>
          </cell>
          <cell r="DN89">
            <v>0</v>
          </cell>
          <cell r="DO89">
            <v>0</v>
          </cell>
          <cell r="DP89">
            <v>0</v>
          </cell>
          <cell r="DQ89">
            <v>0</v>
          </cell>
          <cell r="DR89">
            <v>0</v>
          </cell>
          <cell r="DS89">
            <v>0</v>
          </cell>
          <cell r="DT89">
            <v>0</v>
          </cell>
          <cell r="DU89">
            <v>0</v>
          </cell>
          <cell r="DV89">
            <v>0</v>
          </cell>
          <cell r="DW89">
            <v>0</v>
          </cell>
          <cell r="DX89">
            <v>0</v>
          </cell>
          <cell r="DY89">
            <v>0</v>
          </cell>
          <cell r="DZ89">
            <v>0</v>
          </cell>
          <cell r="EA89">
            <v>0</v>
          </cell>
          <cell r="EB89">
            <v>0</v>
          </cell>
          <cell r="EC89">
            <v>0</v>
          </cell>
          <cell r="ED89">
            <v>0</v>
          </cell>
          <cell r="EE89">
            <v>0</v>
          </cell>
          <cell r="EF89">
            <v>0</v>
          </cell>
          <cell r="EG89">
            <v>0</v>
          </cell>
          <cell r="EH89">
            <v>0</v>
          </cell>
          <cell r="EI89">
            <v>0</v>
          </cell>
          <cell r="EJ89">
            <v>0</v>
          </cell>
          <cell r="EK89">
            <v>0</v>
          </cell>
          <cell r="EL89">
            <v>0</v>
          </cell>
          <cell r="EM89">
            <v>0</v>
          </cell>
          <cell r="EN89">
            <v>0</v>
          </cell>
          <cell r="EO89">
            <v>0</v>
          </cell>
          <cell r="EP89">
            <v>0</v>
          </cell>
          <cell r="EQ89">
            <v>0</v>
          </cell>
          <cell r="ER89">
            <v>0</v>
          </cell>
          <cell r="ES89">
            <v>0</v>
          </cell>
          <cell r="ET89">
            <v>0</v>
          </cell>
          <cell r="EU89">
            <v>0</v>
          </cell>
          <cell r="EV89">
            <v>0</v>
          </cell>
          <cell r="EW89">
            <v>0</v>
          </cell>
          <cell r="EX89">
            <v>0</v>
          </cell>
          <cell r="EY89">
            <v>0</v>
          </cell>
          <cell r="EZ89">
            <v>0</v>
          </cell>
          <cell r="FA89">
            <v>0</v>
          </cell>
          <cell r="FB89">
            <v>0</v>
          </cell>
          <cell r="FC89">
            <v>0</v>
          </cell>
          <cell r="FD89">
            <v>0</v>
          </cell>
          <cell r="FE89">
            <v>0</v>
          </cell>
          <cell r="FF89">
            <v>0</v>
          </cell>
          <cell r="FG89">
            <v>0</v>
          </cell>
          <cell r="FH89">
            <v>0</v>
          </cell>
          <cell r="FI89">
            <v>0</v>
          </cell>
          <cell r="FJ89">
            <v>0</v>
          </cell>
          <cell r="FK89">
            <v>0</v>
          </cell>
          <cell r="FL89">
            <v>0</v>
          </cell>
          <cell r="FM89">
            <v>0</v>
          </cell>
          <cell r="FN89">
            <v>0</v>
          </cell>
          <cell r="FO89">
            <v>0</v>
          </cell>
          <cell r="FP89">
            <v>0</v>
          </cell>
          <cell r="FQ89">
            <v>0</v>
          </cell>
          <cell r="FR89">
            <v>0</v>
          </cell>
          <cell r="FS89">
            <v>0</v>
          </cell>
          <cell r="FT89">
            <v>0</v>
          </cell>
          <cell r="FU89">
            <v>0</v>
          </cell>
          <cell r="FV89">
            <v>0</v>
          </cell>
          <cell r="FW89">
            <v>0</v>
          </cell>
          <cell r="FX89">
            <v>0</v>
          </cell>
          <cell r="FY89">
            <v>0</v>
          </cell>
          <cell r="FZ89">
            <v>0</v>
          </cell>
          <cell r="GA89">
            <v>0</v>
          </cell>
          <cell r="GB89">
            <v>0</v>
          </cell>
          <cell r="GC89">
            <v>0</v>
          </cell>
          <cell r="GD89">
            <v>0</v>
          </cell>
          <cell r="GE89">
            <v>0</v>
          </cell>
          <cell r="GF89">
            <v>0</v>
          </cell>
          <cell r="GG89">
            <v>0</v>
          </cell>
          <cell r="GH89">
            <v>0</v>
          </cell>
          <cell r="GI89">
            <v>0</v>
          </cell>
          <cell r="GJ89">
            <v>0</v>
          </cell>
          <cell r="GK89">
            <v>0</v>
          </cell>
          <cell r="GL89">
            <v>0</v>
          </cell>
          <cell r="GM89">
            <v>0</v>
          </cell>
          <cell r="GN89">
            <v>0</v>
          </cell>
          <cell r="GO89">
            <v>0</v>
          </cell>
          <cell r="GP89">
            <v>0</v>
          </cell>
          <cell r="GQ89">
            <v>0</v>
          </cell>
          <cell r="GR89">
            <v>0</v>
          </cell>
          <cell r="GS89">
            <v>0</v>
          </cell>
          <cell r="GT89">
            <v>0</v>
          </cell>
          <cell r="GU89">
            <v>0</v>
          </cell>
          <cell r="GV89">
            <v>0</v>
          </cell>
          <cell r="GW89">
            <v>0</v>
          </cell>
          <cell r="GX89" t="str">
            <v/>
          </cell>
          <cell r="GY89">
            <v>0</v>
          </cell>
        </row>
        <row r="90">
          <cell r="D90" t="str">
            <v>14</v>
          </cell>
          <cell r="E90" t="str">
            <v>INSTALACIONES HIDROSANITARIAS</v>
          </cell>
          <cell r="F90"/>
          <cell r="G90">
            <v>0</v>
          </cell>
          <cell r="H90" t="str">
            <v>x</v>
          </cell>
          <cell r="I90" t="str">
            <v/>
          </cell>
          <cell r="J90" t="str">
            <v>x</v>
          </cell>
          <cell r="K90" t="str">
            <v/>
          </cell>
          <cell r="L90"/>
          <cell r="M90" t="str">
            <v/>
          </cell>
          <cell r="N90" t="str">
            <v>x</v>
          </cell>
          <cell r="O90" t="str">
            <v/>
          </cell>
          <cell r="P90" t="str">
            <v>x</v>
          </cell>
          <cell r="Q90" t="str">
            <v/>
          </cell>
          <cell r="R90">
            <v>0</v>
          </cell>
          <cell r="S90" t="str">
            <v/>
          </cell>
          <cell r="T90">
            <v>0</v>
          </cell>
          <cell r="U90" t="str">
            <v/>
          </cell>
          <cell r="V90" t="str">
            <v>x</v>
          </cell>
          <cell r="W90" t="str">
            <v/>
          </cell>
          <cell r="X90" t="str">
            <v>x</v>
          </cell>
          <cell r="Y90" t="str">
            <v/>
          </cell>
          <cell r="Z90">
            <v>0</v>
          </cell>
          <cell r="AA90" t="str">
            <v/>
          </cell>
          <cell r="AB90">
            <v>0</v>
          </cell>
          <cell r="AC90" t="str">
            <v/>
          </cell>
          <cell r="AD90">
            <v>0</v>
          </cell>
          <cell r="AE90" t="str">
            <v/>
          </cell>
          <cell r="AF90" t="str">
            <v>x</v>
          </cell>
          <cell r="AG90" t="str">
            <v/>
          </cell>
          <cell r="AH90" t="str">
            <v>x</v>
          </cell>
          <cell r="AI90" t="str">
            <v/>
          </cell>
          <cell r="AJ90" t="str">
            <v>x</v>
          </cell>
          <cell r="AK90" t="str">
            <v/>
          </cell>
          <cell r="AL90" t="str">
            <v>x</v>
          </cell>
          <cell r="AM90" t="str">
            <v/>
          </cell>
          <cell r="AN90">
            <v>0</v>
          </cell>
          <cell r="AO90" t="str">
            <v/>
          </cell>
          <cell r="AP90">
            <v>0</v>
          </cell>
          <cell r="AQ90" t="str">
            <v/>
          </cell>
          <cell r="AR90">
            <v>0</v>
          </cell>
          <cell r="AS90" t="str">
            <v/>
          </cell>
          <cell r="AT90">
            <v>0</v>
          </cell>
          <cell r="AU90" t="str">
            <v/>
          </cell>
          <cell r="AV90" t="str">
            <v>x</v>
          </cell>
          <cell r="AW90" t="str">
            <v/>
          </cell>
          <cell r="AX90" t="str">
            <v>x</v>
          </cell>
          <cell r="AY90" t="str">
            <v/>
          </cell>
          <cell r="AZ90" t="str">
            <v>x</v>
          </cell>
          <cell r="BA90" t="str">
            <v/>
          </cell>
          <cell r="BB90" t="str">
            <v>x</v>
          </cell>
          <cell r="BC90" t="str">
            <v/>
          </cell>
          <cell r="BD90">
            <v>0</v>
          </cell>
          <cell r="BE90" t="str">
            <v/>
          </cell>
          <cell r="BF90">
            <v>0</v>
          </cell>
          <cell r="BG90" t="str">
            <v/>
          </cell>
          <cell r="BH90" t="str">
            <v>x</v>
          </cell>
          <cell r="BI90" t="str">
            <v/>
          </cell>
          <cell r="BJ90">
            <v>0</v>
          </cell>
          <cell r="BK90" t="str">
            <v/>
          </cell>
          <cell r="BL90" t="str">
            <v>x</v>
          </cell>
          <cell r="BM90" t="str">
            <v/>
          </cell>
          <cell r="BN90">
            <v>0</v>
          </cell>
          <cell r="BO90" t="str">
            <v/>
          </cell>
          <cell r="BP90">
            <v>0</v>
          </cell>
          <cell r="BQ90" t="str">
            <v/>
          </cell>
          <cell r="BR90">
            <v>0</v>
          </cell>
          <cell r="BS90" t="str">
            <v/>
          </cell>
          <cell r="BT90">
            <v>0</v>
          </cell>
          <cell r="BU90" t="str">
            <v/>
          </cell>
          <cell r="BV90">
            <v>0</v>
          </cell>
          <cell r="BW90" t="str">
            <v/>
          </cell>
          <cell r="BX90">
            <v>0</v>
          </cell>
          <cell r="BY90" t="str">
            <v/>
          </cell>
          <cell r="BZ90" t="str">
            <v>x</v>
          </cell>
          <cell r="CA90" t="str">
            <v/>
          </cell>
          <cell r="CB90">
            <v>0</v>
          </cell>
          <cell r="CC90" t="str">
            <v/>
          </cell>
          <cell r="CD90">
            <v>0</v>
          </cell>
          <cell r="CE90" t="str">
            <v/>
          </cell>
          <cell r="CF90" t="str">
            <v>x</v>
          </cell>
          <cell r="CG90" t="str">
            <v/>
          </cell>
          <cell r="CH90" t="str">
            <v>x</v>
          </cell>
          <cell r="CI90" t="str">
            <v/>
          </cell>
          <cell r="CJ90" t="str">
            <v>x</v>
          </cell>
          <cell r="CK90" t="str">
            <v/>
          </cell>
          <cell r="CL90">
            <v>0</v>
          </cell>
          <cell r="CM90" t="str">
            <v/>
          </cell>
          <cell r="CN90">
            <v>0</v>
          </cell>
          <cell r="CO90" t="str">
            <v/>
          </cell>
          <cell r="CP90">
            <v>0</v>
          </cell>
          <cell r="CQ90" t="str">
            <v/>
          </cell>
          <cell r="CR90">
            <v>0</v>
          </cell>
          <cell r="CS90" t="str">
            <v/>
          </cell>
          <cell r="CT90">
            <v>0</v>
          </cell>
          <cell r="CU90" t="str">
            <v/>
          </cell>
          <cell r="CV90">
            <v>0</v>
          </cell>
          <cell r="CW90" t="str">
            <v/>
          </cell>
          <cell r="CX90">
            <v>0</v>
          </cell>
          <cell r="CY90" t="str">
            <v/>
          </cell>
          <cell r="CZ90">
            <v>0</v>
          </cell>
          <cell r="DA90" t="str">
            <v/>
          </cell>
          <cell r="DB90">
            <v>0</v>
          </cell>
          <cell r="DC90" t="str">
            <v/>
          </cell>
          <cell r="DD90">
            <v>0</v>
          </cell>
          <cell r="DE90" t="str">
            <v/>
          </cell>
          <cell r="DF90">
            <v>0</v>
          </cell>
          <cell r="DG90" t="str">
            <v/>
          </cell>
          <cell r="DH90" t="str">
            <v>x</v>
          </cell>
          <cell r="DI90" t="str">
            <v/>
          </cell>
          <cell r="DJ90" t="str">
            <v>x</v>
          </cell>
          <cell r="DK90" t="str">
            <v/>
          </cell>
          <cell r="DL90">
            <v>0</v>
          </cell>
          <cell r="DM90" t="str">
            <v/>
          </cell>
          <cell r="DN90">
            <v>0</v>
          </cell>
          <cell r="DO90" t="str">
            <v/>
          </cell>
          <cell r="DP90">
            <v>0</v>
          </cell>
          <cell r="DQ90" t="str">
            <v/>
          </cell>
          <cell r="DR90">
            <v>0</v>
          </cell>
          <cell r="DS90" t="str">
            <v/>
          </cell>
          <cell r="DT90" t="str">
            <v>x</v>
          </cell>
          <cell r="DU90" t="str">
            <v/>
          </cell>
          <cell r="DV90" t="str">
            <v>x</v>
          </cell>
          <cell r="DW90" t="str">
            <v/>
          </cell>
          <cell r="DX90">
            <v>0</v>
          </cell>
          <cell r="DY90" t="str">
            <v/>
          </cell>
          <cell r="DZ90">
            <v>0</v>
          </cell>
          <cell r="EA90" t="str">
            <v/>
          </cell>
          <cell r="EB90">
            <v>0</v>
          </cell>
          <cell r="EC90" t="str">
            <v/>
          </cell>
          <cell r="ED90">
            <v>0</v>
          </cell>
          <cell r="EE90" t="str">
            <v/>
          </cell>
          <cell r="EF90" t="str">
            <v>x</v>
          </cell>
          <cell r="EG90" t="str">
            <v/>
          </cell>
          <cell r="EH90" t="str">
            <v>x</v>
          </cell>
          <cell r="EI90" t="str">
            <v/>
          </cell>
          <cell r="EJ90" t="str">
            <v>x</v>
          </cell>
          <cell r="EK90" t="str">
            <v/>
          </cell>
          <cell r="EL90" t="str">
            <v>x</v>
          </cell>
          <cell r="EM90" t="str">
            <v/>
          </cell>
          <cell r="EN90">
            <v>0</v>
          </cell>
          <cell r="EO90" t="str">
            <v/>
          </cell>
          <cell r="EP90" t="str">
            <v>x</v>
          </cell>
          <cell r="EQ90" t="str">
            <v/>
          </cell>
          <cell r="ER90" t="str">
            <v>x</v>
          </cell>
          <cell r="ES90" t="str">
            <v/>
          </cell>
          <cell r="ET90">
            <v>0</v>
          </cell>
          <cell r="EU90" t="str">
            <v/>
          </cell>
          <cell r="EV90">
            <v>0</v>
          </cell>
          <cell r="EW90" t="str">
            <v/>
          </cell>
          <cell r="EX90">
            <v>0</v>
          </cell>
          <cell r="EY90" t="str">
            <v/>
          </cell>
          <cell r="EZ90" t="str">
            <v>x</v>
          </cell>
          <cell r="FA90" t="str">
            <v/>
          </cell>
          <cell r="FB90" t="str">
            <v>x</v>
          </cell>
          <cell r="FC90" t="str">
            <v/>
          </cell>
          <cell r="FD90" t="str">
            <v>x</v>
          </cell>
          <cell r="FE90" t="str">
            <v/>
          </cell>
          <cell r="FF90" t="str">
            <v>x</v>
          </cell>
          <cell r="FG90" t="str">
            <v/>
          </cell>
          <cell r="FH90">
            <v>0</v>
          </cell>
          <cell r="FI90" t="str">
            <v/>
          </cell>
          <cell r="FJ90" t="str">
            <v>x</v>
          </cell>
          <cell r="FK90" t="str">
            <v/>
          </cell>
          <cell r="FL90" t="str">
            <v>x</v>
          </cell>
          <cell r="FM90" t="str">
            <v/>
          </cell>
          <cell r="FN90" t="str">
            <v>x</v>
          </cell>
          <cell r="FO90" t="str">
            <v/>
          </cell>
          <cell r="FP90" t="str">
            <v>x</v>
          </cell>
          <cell r="FQ90" t="str">
            <v/>
          </cell>
          <cell r="FR90">
            <v>0</v>
          </cell>
          <cell r="FS90" t="str">
            <v/>
          </cell>
          <cell r="FT90" t="str">
            <v>x</v>
          </cell>
          <cell r="FU90" t="str">
            <v/>
          </cell>
          <cell r="FV90" t="str">
            <v>x</v>
          </cell>
          <cell r="FW90" t="str">
            <v/>
          </cell>
          <cell r="FX90">
            <v>0</v>
          </cell>
          <cell r="FY90" t="str">
            <v/>
          </cell>
          <cell r="FZ90">
            <v>0</v>
          </cell>
          <cell r="GA90" t="str">
            <v/>
          </cell>
          <cell r="GB90">
            <v>0</v>
          </cell>
          <cell r="GC90" t="str">
            <v/>
          </cell>
          <cell r="GD90" t="str">
            <v>x</v>
          </cell>
          <cell r="GE90" t="str">
            <v/>
          </cell>
          <cell r="GF90" t="str">
            <v>x</v>
          </cell>
          <cell r="GG90" t="str">
            <v/>
          </cell>
          <cell r="GH90">
            <v>0</v>
          </cell>
          <cell r="GI90" t="str">
            <v/>
          </cell>
          <cell r="GJ90" t="str">
            <v>x</v>
          </cell>
          <cell r="GK90" t="str">
            <v/>
          </cell>
          <cell r="GL90" t="str">
            <v>x</v>
          </cell>
          <cell r="GM90" t="str">
            <v/>
          </cell>
          <cell r="GN90" t="str">
            <v>x</v>
          </cell>
          <cell r="GO90" t="str">
            <v/>
          </cell>
          <cell r="GP90" t="str">
            <v>x</v>
          </cell>
          <cell r="GQ90" t="str">
            <v/>
          </cell>
          <cell r="GR90">
            <v>0</v>
          </cell>
          <cell r="GS90" t="str">
            <v/>
          </cell>
          <cell r="GT90">
            <v>0</v>
          </cell>
          <cell r="GU90" t="str">
            <v/>
          </cell>
          <cell r="GV90">
            <v>0</v>
          </cell>
          <cell r="GW90" t="str">
            <v/>
          </cell>
          <cell r="GX90">
            <v>75664300</v>
          </cell>
          <cell r="GY90">
            <v>75664300</v>
          </cell>
        </row>
        <row r="91">
          <cell r="D91" t="str">
            <v>14-05</v>
          </cell>
          <cell r="E91" t="str">
            <v>INSTALACIONES AGUA POTABLE</v>
          </cell>
          <cell r="F91"/>
          <cell r="G91">
            <v>0</v>
          </cell>
          <cell r="H91"/>
          <cell r="I91">
            <v>0</v>
          </cell>
          <cell r="J91"/>
          <cell r="K91">
            <v>0</v>
          </cell>
          <cell r="L91" t="str">
            <v/>
          </cell>
          <cell r="M91">
            <v>0</v>
          </cell>
          <cell r="N91">
            <v>0</v>
          </cell>
          <cell r="O91">
            <v>0</v>
          </cell>
          <cell r="P91">
            <v>0</v>
          </cell>
          <cell r="Q91">
            <v>0</v>
          </cell>
          <cell r="R91" t="str">
            <v/>
          </cell>
          <cell r="S91">
            <v>0</v>
          </cell>
          <cell r="T91" t="str">
            <v/>
          </cell>
          <cell r="U91">
            <v>0</v>
          </cell>
          <cell r="V91">
            <v>0</v>
          </cell>
          <cell r="W91">
            <v>0</v>
          </cell>
          <cell r="X91">
            <v>0</v>
          </cell>
          <cell r="Y91">
            <v>0</v>
          </cell>
          <cell r="Z91" t="str">
            <v/>
          </cell>
          <cell r="AA91">
            <v>0</v>
          </cell>
          <cell r="AB91" t="str">
            <v/>
          </cell>
          <cell r="AC91">
            <v>0</v>
          </cell>
          <cell r="AD91" t="str">
            <v/>
          </cell>
          <cell r="AE91">
            <v>0</v>
          </cell>
          <cell r="AF91">
            <v>0</v>
          </cell>
          <cell r="AG91">
            <v>0</v>
          </cell>
          <cell r="AH91">
            <v>0</v>
          </cell>
          <cell r="AI91">
            <v>0</v>
          </cell>
          <cell r="AJ91">
            <v>0</v>
          </cell>
          <cell r="AK91">
            <v>0</v>
          </cell>
          <cell r="AL91">
            <v>0</v>
          </cell>
          <cell r="AM91">
            <v>0</v>
          </cell>
          <cell r="AN91" t="str">
            <v/>
          </cell>
          <cell r="AO91">
            <v>0</v>
          </cell>
          <cell r="AP91" t="str">
            <v/>
          </cell>
          <cell r="AQ91">
            <v>0</v>
          </cell>
          <cell r="AR91" t="str">
            <v/>
          </cell>
          <cell r="AS91">
            <v>0</v>
          </cell>
          <cell r="AT91" t="str">
            <v/>
          </cell>
          <cell r="AU91">
            <v>0</v>
          </cell>
          <cell r="AV91">
            <v>0</v>
          </cell>
          <cell r="AW91">
            <v>0</v>
          </cell>
          <cell r="AX91">
            <v>0</v>
          </cell>
          <cell r="AY91">
            <v>0</v>
          </cell>
          <cell r="AZ91">
            <v>0</v>
          </cell>
          <cell r="BA91">
            <v>0</v>
          </cell>
          <cell r="BB91">
            <v>0</v>
          </cell>
          <cell r="BC91">
            <v>0</v>
          </cell>
          <cell r="BD91" t="str">
            <v/>
          </cell>
          <cell r="BE91">
            <v>0</v>
          </cell>
          <cell r="BF91" t="str">
            <v/>
          </cell>
          <cell r="BG91">
            <v>0</v>
          </cell>
          <cell r="BH91">
            <v>0</v>
          </cell>
          <cell r="BI91">
            <v>0</v>
          </cell>
          <cell r="BJ91" t="str">
            <v/>
          </cell>
          <cell r="BK91">
            <v>0</v>
          </cell>
          <cell r="BL91">
            <v>0</v>
          </cell>
          <cell r="BM91">
            <v>0</v>
          </cell>
          <cell r="BN91" t="str">
            <v/>
          </cell>
          <cell r="BO91">
            <v>0</v>
          </cell>
          <cell r="BP91" t="str">
            <v/>
          </cell>
          <cell r="BQ91">
            <v>0</v>
          </cell>
          <cell r="BR91" t="str">
            <v/>
          </cell>
          <cell r="BS91">
            <v>0</v>
          </cell>
          <cell r="BT91" t="str">
            <v/>
          </cell>
          <cell r="BU91">
            <v>0</v>
          </cell>
          <cell r="BV91" t="str">
            <v/>
          </cell>
          <cell r="BW91">
            <v>0</v>
          </cell>
          <cell r="BX91" t="str">
            <v/>
          </cell>
          <cell r="BY91">
            <v>0</v>
          </cell>
          <cell r="BZ91">
            <v>0</v>
          </cell>
          <cell r="CA91">
            <v>0</v>
          </cell>
          <cell r="CB91" t="str">
            <v/>
          </cell>
          <cell r="CC91">
            <v>0</v>
          </cell>
          <cell r="CD91" t="str">
            <v/>
          </cell>
          <cell r="CE91">
            <v>0</v>
          </cell>
          <cell r="CF91">
            <v>0</v>
          </cell>
          <cell r="CG91">
            <v>0</v>
          </cell>
          <cell r="CH91">
            <v>0</v>
          </cell>
          <cell r="CI91">
            <v>0</v>
          </cell>
          <cell r="CJ91">
            <v>0</v>
          </cell>
          <cell r="CK91">
            <v>0</v>
          </cell>
          <cell r="CL91" t="str">
            <v/>
          </cell>
          <cell r="CM91">
            <v>0</v>
          </cell>
          <cell r="CN91" t="str">
            <v/>
          </cell>
          <cell r="CO91">
            <v>0</v>
          </cell>
          <cell r="CP91" t="str">
            <v/>
          </cell>
          <cell r="CQ91">
            <v>0</v>
          </cell>
          <cell r="CR91" t="str">
            <v/>
          </cell>
          <cell r="CS91">
            <v>0</v>
          </cell>
          <cell r="CT91" t="str">
            <v/>
          </cell>
          <cell r="CU91">
            <v>0</v>
          </cell>
          <cell r="CV91" t="str">
            <v/>
          </cell>
          <cell r="CW91">
            <v>0</v>
          </cell>
          <cell r="CX91" t="str">
            <v/>
          </cell>
          <cell r="CY91">
            <v>0</v>
          </cell>
          <cell r="CZ91" t="str">
            <v/>
          </cell>
          <cell r="DA91">
            <v>0</v>
          </cell>
          <cell r="DB91" t="str">
            <v/>
          </cell>
          <cell r="DC91">
            <v>0</v>
          </cell>
          <cell r="DD91" t="str">
            <v/>
          </cell>
          <cell r="DE91">
            <v>0</v>
          </cell>
          <cell r="DF91" t="str">
            <v/>
          </cell>
          <cell r="DG91">
            <v>0</v>
          </cell>
          <cell r="DH91">
            <v>0</v>
          </cell>
          <cell r="DI91">
            <v>0</v>
          </cell>
          <cell r="DJ91">
            <v>0</v>
          </cell>
          <cell r="DK91">
            <v>0</v>
          </cell>
          <cell r="DL91" t="str">
            <v/>
          </cell>
          <cell r="DM91">
            <v>0</v>
          </cell>
          <cell r="DN91" t="str">
            <v/>
          </cell>
          <cell r="DO91">
            <v>0</v>
          </cell>
          <cell r="DP91" t="str">
            <v/>
          </cell>
          <cell r="DQ91">
            <v>0</v>
          </cell>
          <cell r="DR91" t="str">
            <v/>
          </cell>
          <cell r="DS91">
            <v>0</v>
          </cell>
          <cell r="DT91">
            <v>0</v>
          </cell>
          <cell r="DU91">
            <v>0</v>
          </cell>
          <cell r="DV91">
            <v>0</v>
          </cell>
          <cell r="DW91">
            <v>0</v>
          </cell>
          <cell r="DX91" t="str">
            <v/>
          </cell>
          <cell r="DY91">
            <v>0</v>
          </cell>
          <cell r="DZ91" t="str">
            <v/>
          </cell>
          <cell r="EA91">
            <v>0</v>
          </cell>
          <cell r="EB91" t="str">
            <v/>
          </cell>
          <cell r="EC91">
            <v>0</v>
          </cell>
          <cell r="ED91" t="str">
            <v/>
          </cell>
          <cell r="EE91">
            <v>0</v>
          </cell>
          <cell r="EF91">
            <v>0</v>
          </cell>
          <cell r="EG91">
            <v>0</v>
          </cell>
          <cell r="EH91">
            <v>0</v>
          </cell>
          <cell r="EI91">
            <v>0</v>
          </cell>
          <cell r="EJ91">
            <v>0</v>
          </cell>
          <cell r="EK91">
            <v>0</v>
          </cell>
          <cell r="EL91">
            <v>0</v>
          </cell>
          <cell r="EM91">
            <v>0</v>
          </cell>
          <cell r="EN91" t="str">
            <v/>
          </cell>
          <cell r="EO91">
            <v>0</v>
          </cell>
          <cell r="EP91">
            <v>0</v>
          </cell>
          <cell r="EQ91">
            <v>0</v>
          </cell>
          <cell r="ER91">
            <v>0</v>
          </cell>
          <cell r="ES91">
            <v>0</v>
          </cell>
          <cell r="ET91" t="str">
            <v/>
          </cell>
          <cell r="EU91">
            <v>0</v>
          </cell>
          <cell r="EV91" t="str">
            <v/>
          </cell>
          <cell r="EW91">
            <v>0</v>
          </cell>
          <cell r="EX91" t="str">
            <v/>
          </cell>
          <cell r="EY91">
            <v>0</v>
          </cell>
          <cell r="EZ91">
            <v>0</v>
          </cell>
          <cell r="FA91">
            <v>0</v>
          </cell>
          <cell r="FB91">
            <v>0</v>
          </cell>
          <cell r="FC91">
            <v>0</v>
          </cell>
          <cell r="FD91">
            <v>0</v>
          </cell>
          <cell r="FE91">
            <v>0</v>
          </cell>
          <cell r="FF91">
            <v>0</v>
          </cell>
          <cell r="FG91">
            <v>0</v>
          </cell>
          <cell r="FH91" t="str">
            <v/>
          </cell>
          <cell r="FI91">
            <v>0</v>
          </cell>
          <cell r="FJ91">
            <v>0</v>
          </cell>
          <cell r="FK91">
            <v>0</v>
          </cell>
          <cell r="FL91">
            <v>0</v>
          </cell>
          <cell r="FM91">
            <v>0</v>
          </cell>
          <cell r="FN91">
            <v>0</v>
          </cell>
          <cell r="FO91">
            <v>0</v>
          </cell>
          <cell r="FP91">
            <v>0</v>
          </cell>
          <cell r="FQ91">
            <v>0</v>
          </cell>
          <cell r="FR91" t="str">
            <v/>
          </cell>
          <cell r="FS91">
            <v>0</v>
          </cell>
          <cell r="FT91">
            <v>0</v>
          </cell>
          <cell r="FU91">
            <v>0</v>
          </cell>
          <cell r="FV91">
            <v>0</v>
          </cell>
          <cell r="FW91">
            <v>0</v>
          </cell>
          <cell r="FX91" t="str">
            <v/>
          </cell>
          <cell r="FY91">
            <v>0</v>
          </cell>
          <cell r="FZ91" t="str">
            <v/>
          </cell>
          <cell r="GA91">
            <v>0</v>
          </cell>
          <cell r="GB91" t="str">
            <v/>
          </cell>
          <cell r="GC91">
            <v>0</v>
          </cell>
          <cell r="GD91">
            <v>0</v>
          </cell>
          <cell r="GE91">
            <v>0</v>
          </cell>
          <cell r="GF91">
            <v>0</v>
          </cell>
          <cell r="GG91">
            <v>0</v>
          </cell>
          <cell r="GH91" t="str">
            <v/>
          </cell>
          <cell r="GI91">
            <v>0</v>
          </cell>
          <cell r="GJ91">
            <v>0</v>
          </cell>
          <cell r="GK91">
            <v>0</v>
          </cell>
          <cell r="GL91">
            <v>0</v>
          </cell>
          <cell r="GM91">
            <v>0</v>
          </cell>
          <cell r="GN91">
            <v>0</v>
          </cell>
          <cell r="GO91">
            <v>0</v>
          </cell>
          <cell r="GP91">
            <v>0</v>
          </cell>
          <cell r="GQ91">
            <v>0</v>
          </cell>
          <cell r="GR91" t="str">
            <v/>
          </cell>
          <cell r="GS91">
            <v>0</v>
          </cell>
          <cell r="GT91" t="str">
            <v/>
          </cell>
          <cell r="GU91">
            <v>0</v>
          </cell>
          <cell r="GV91">
            <v>0</v>
          </cell>
          <cell r="GW91">
            <v>0</v>
          </cell>
          <cell r="GX91" t="str">
            <v/>
          </cell>
          <cell r="GY91">
            <v>0</v>
          </cell>
        </row>
        <row r="92">
          <cell r="D92" t="str">
            <v>14-05-010</v>
          </cell>
          <cell r="E92" t="str">
            <v>SALIDA HIDRAULICA DE 1/2".</v>
          </cell>
          <cell r="F92" t="str">
            <v>U</v>
          </cell>
          <cell r="G92">
            <v>17157</v>
          </cell>
          <cell r="H92"/>
          <cell r="I92">
            <v>0</v>
          </cell>
          <cell r="J92"/>
          <cell r="K92">
            <v>0</v>
          </cell>
          <cell r="L92"/>
          <cell r="M92">
            <v>0</v>
          </cell>
          <cell r="N92">
            <v>0</v>
          </cell>
          <cell r="O92">
            <v>0</v>
          </cell>
          <cell r="P92">
            <v>0</v>
          </cell>
          <cell r="Q92">
            <v>0</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v>
          </cell>
          <cell r="BP92">
            <v>0</v>
          </cell>
          <cell r="BQ92">
            <v>0</v>
          </cell>
          <cell r="BR92">
            <v>0</v>
          </cell>
          <cell r="BS92">
            <v>0</v>
          </cell>
          <cell r="BT92">
            <v>0</v>
          </cell>
          <cell r="BU92">
            <v>0</v>
          </cell>
          <cell r="BV92">
            <v>0</v>
          </cell>
          <cell r="BW92">
            <v>0</v>
          </cell>
          <cell r="BX92">
            <v>0</v>
          </cell>
          <cell r="BY92">
            <v>0</v>
          </cell>
          <cell r="BZ92">
            <v>0</v>
          </cell>
          <cell r="CA92">
            <v>0</v>
          </cell>
          <cell r="CB92">
            <v>0</v>
          </cell>
          <cell r="CC92">
            <v>0</v>
          </cell>
          <cell r="CD92">
            <v>0</v>
          </cell>
          <cell r="CE92">
            <v>0</v>
          </cell>
          <cell r="CF92">
            <v>0</v>
          </cell>
          <cell r="CG92">
            <v>0</v>
          </cell>
          <cell r="CH92">
            <v>0</v>
          </cell>
          <cell r="CI92">
            <v>0</v>
          </cell>
          <cell r="CJ92">
            <v>0</v>
          </cell>
          <cell r="CK92">
            <v>0</v>
          </cell>
          <cell r="CL92">
            <v>0</v>
          </cell>
          <cell r="CM92">
            <v>0</v>
          </cell>
          <cell r="CN92">
            <v>0</v>
          </cell>
          <cell r="CO92">
            <v>0</v>
          </cell>
          <cell r="CP92">
            <v>0</v>
          </cell>
          <cell r="CQ92">
            <v>0</v>
          </cell>
          <cell r="CR92">
            <v>0</v>
          </cell>
          <cell r="CS92">
            <v>0</v>
          </cell>
          <cell r="CT92">
            <v>0</v>
          </cell>
          <cell r="CU92">
            <v>0</v>
          </cell>
          <cell r="CV92">
            <v>0</v>
          </cell>
          <cell r="CW92">
            <v>0</v>
          </cell>
          <cell r="CX92">
            <v>0</v>
          </cell>
          <cell r="CY92">
            <v>0</v>
          </cell>
          <cell r="CZ92">
            <v>0</v>
          </cell>
          <cell r="DA92">
            <v>0</v>
          </cell>
          <cell r="DB92">
            <v>0</v>
          </cell>
          <cell r="DC92">
            <v>0</v>
          </cell>
          <cell r="DD92">
            <v>0</v>
          </cell>
          <cell r="DE92">
            <v>0</v>
          </cell>
          <cell r="DF92">
            <v>0</v>
          </cell>
          <cell r="DG92">
            <v>0</v>
          </cell>
          <cell r="DH92">
            <v>0</v>
          </cell>
          <cell r="DI92">
            <v>0</v>
          </cell>
          <cell r="DJ92">
            <v>0</v>
          </cell>
          <cell r="DK92">
            <v>0</v>
          </cell>
          <cell r="DL92">
            <v>0</v>
          </cell>
          <cell r="DM92">
            <v>0</v>
          </cell>
          <cell r="DN92">
            <v>0</v>
          </cell>
          <cell r="DO92">
            <v>0</v>
          </cell>
          <cell r="DP92">
            <v>0</v>
          </cell>
          <cell r="DQ92">
            <v>0</v>
          </cell>
          <cell r="DR92">
            <v>0</v>
          </cell>
          <cell r="DS92">
            <v>0</v>
          </cell>
          <cell r="DT92">
            <v>0</v>
          </cell>
          <cell r="DU92">
            <v>0</v>
          </cell>
          <cell r="DV92">
            <v>0</v>
          </cell>
          <cell r="DW92">
            <v>0</v>
          </cell>
          <cell r="DX92">
            <v>0</v>
          </cell>
          <cell r="DY92">
            <v>0</v>
          </cell>
          <cell r="DZ92">
            <v>0</v>
          </cell>
          <cell r="EA92">
            <v>0</v>
          </cell>
          <cell r="EB92">
            <v>0</v>
          </cell>
          <cell r="EC92">
            <v>0</v>
          </cell>
          <cell r="ED92">
            <v>0</v>
          </cell>
          <cell r="EE92">
            <v>0</v>
          </cell>
          <cell r="EF92">
            <v>0</v>
          </cell>
          <cell r="EG92">
            <v>0</v>
          </cell>
          <cell r="EH92">
            <v>0</v>
          </cell>
          <cell r="EI92">
            <v>0</v>
          </cell>
          <cell r="EJ92">
            <v>0</v>
          </cell>
          <cell r="EK92">
            <v>0</v>
          </cell>
          <cell r="EL92">
            <v>0</v>
          </cell>
          <cell r="EM92">
            <v>0</v>
          </cell>
          <cell r="EN92">
            <v>0</v>
          </cell>
          <cell r="EO92">
            <v>0</v>
          </cell>
          <cell r="EP92">
            <v>0</v>
          </cell>
          <cell r="EQ92">
            <v>0</v>
          </cell>
          <cell r="ER92">
            <v>0</v>
          </cell>
          <cell r="ES92">
            <v>0</v>
          </cell>
          <cell r="ET92">
            <v>0</v>
          </cell>
          <cell r="EU92">
            <v>0</v>
          </cell>
          <cell r="EV92">
            <v>0</v>
          </cell>
          <cell r="EW92">
            <v>0</v>
          </cell>
          <cell r="EX92">
            <v>0</v>
          </cell>
          <cell r="EY92">
            <v>0</v>
          </cell>
          <cell r="EZ92">
            <v>0</v>
          </cell>
          <cell r="FA92">
            <v>0</v>
          </cell>
          <cell r="FB92">
            <v>0</v>
          </cell>
          <cell r="FC92">
            <v>0</v>
          </cell>
          <cell r="FD92">
            <v>0</v>
          </cell>
          <cell r="FE92">
            <v>0</v>
          </cell>
          <cell r="FF92">
            <v>0</v>
          </cell>
          <cell r="FG92">
            <v>0</v>
          </cell>
          <cell r="FH92">
            <v>0</v>
          </cell>
          <cell r="FI92">
            <v>0</v>
          </cell>
          <cell r="FJ92">
            <v>0</v>
          </cell>
          <cell r="FK92">
            <v>0</v>
          </cell>
          <cell r="FL92">
            <v>0</v>
          </cell>
          <cell r="FM92">
            <v>0</v>
          </cell>
          <cell r="FN92">
            <v>0</v>
          </cell>
          <cell r="FO92">
            <v>0</v>
          </cell>
          <cell r="FP92">
            <v>0</v>
          </cell>
          <cell r="FQ92">
            <v>0</v>
          </cell>
          <cell r="FR92">
            <v>0</v>
          </cell>
          <cell r="FS92">
            <v>0</v>
          </cell>
          <cell r="FT92">
            <v>0</v>
          </cell>
          <cell r="FU92">
            <v>0</v>
          </cell>
          <cell r="FV92">
            <v>0</v>
          </cell>
          <cell r="FW92">
            <v>0</v>
          </cell>
          <cell r="FX92">
            <v>0</v>
          </cell>
          <cell r="FY92">
            <v>0</v>
          </cell>
          <cell r="FZ92">
            <v>0</v>
          </cell>
          <cell r="GA92">
            <v>0</v>
          </cell>
          <cell r="GB92">
            <v>0</v>
          </cell>
          <cell r="GC92">
            <v>0</v>
          </cell>
          <cell r="GD92">
            <v>0</v>
          </cell>
          <cell r="GE92">
            <v>0</v>
          </cell>
          <cell r="GF92">
            <v>0</v>
          </cell>
          <cell r="GG92">
            <v>0</v>
          </cell>
          <cell r="GH92">
            <v>0</v>
          </cell>
          <cell r="GI92">
            <v>0</v>
          </cell>
          <cell r="GJ92">
            <v>0</v>
          </cell>
          <cell r="GK92">
            <v>0</v>
          </cell>
          <cell r="GL92">
            <v>0</v>
          </cell>
          <cell r="GM92">
            <v>0</v>
          </cell>
          <cell r="GN92">
            <v>0</v>
          </cell>
          <cell r="GO92">
            <v>0</v>
          </cell>
          <cell r="GP92">
            <v>0</v>
          </cell>
          <cell r="GQ92">
            <v>0</v>
          </cell>
          <cell r="GR92">
            <v>0</v>
          </cell>
          <cell r="GS92">
            <v>0</v>
          </cell>
          <cell r="GT92">
            <v>0</v>
          </cell>
          <cell r="GU92">
            <v>0</v>
          </cell>
          <cell r="GV92">
            <v>0</v>
          </cell>
          <cell r="GW92">
            <v>0</v>
          </cell>
          <cell r="GX92" t="str">
            <v/>
          </cell>
          <cell r="GY92">
            <v>0</v>
          </cell>
        </row>
        <row r="93">
          <cell r="D93" t="str">
            <v>14-05-020</v>
          </cell>
          <cell r="E93" t="str">
            <v>TUBERIA PVC PRESION DE 1/2" RDE 13.5; INCLUYE ACCESORIOS.</v>
          </cell>
          <cell r="F93" t="str">
            <v>M</v>
          </cell>
          <cell r="G93">
            <v>10626</v>
          </cell>
          <cell r="H93"/>
          <cell r="I93">
            <v>0</v>
          </cell>
          <cell r="J93"/>
          <cell r="K93">
            <v>0</v>
          </cell>
          <cell r="L93">
            <v>0</v>
          </cell>
          <cell r="M93">
            <v>0</v>
          </cell>
          <cell r="N93">
            <v>0</v>
          </cell>
          <cell r="O93">
            <v>0</v>
          </cell>
          <cell r="P93">
            <v>0</v>
          </cell>
          <cell r="Q93">
            <v>0</v>
          </cell>
          <cell r="R93">
            <v>0</v>
          </cell>
          <cell r="S93">
            <v>0</v>
          </cell>
          <cell r="T93">
            <v>0</v>
          </cell>
          <cell r="U93">
            <v>0</v>
          </cell>
          <cell r="V93">
            <v>0</v>
          </cell>
          <cell r="W93">
            <v>0</v>
          </cell>
          <cell r="X93">
            <v>0</v>
          </cell>
          <cell r="Y93">
            <v>0</v>
          </cell>
          <cell r="Z93">
            <v>0</v>
          </cell>
          <cell r="AA93">
            <v>0</v>
          </cell>
          <cell r="AB93">
            <v>0</v>
          </cell>
          <cell r="AC93">
            <v>0</v>
          </cell>
          <cell r="AD93">
            <v>0</v>
          </cell>
          <cell r="AE93">
            <v>0</v>
          </cell>
          <cell r="AF93">
            <v>0</v>
          </cell>
          <cell r="AG93">
            <v>0</v>
          </cell>
          <cell r="AH93">
            <v>0</v>
          </cell>
          <cell r="AI93">
            <v>0</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v>
          </cell>
          <cell r="BN93">
            <v>0</v>
          </cell>
          <cell r="BO93">
            <v>0</v>
          </cell>
          <cell r="BP93">
            <v>0</v>
          </cell>
          <cell r="BQ93">
            <v>0</v>
          </cell>
          <cell r="BR93">
            <v>0</v>
          </cell>
          <cell r="BS93">
            <v>0</v>
          </cell>
          <cell r="BT93">
            <v>0</v>
          </cell>
          <cell r="BU93">
            <v>0</v>
          </cell>
          <cell r="BV93">
            <v>0</v>
          </cell>
          <cell r="BW93">
            <v>0</v>
          </cell>
          <cell r="BX93">
            <v>0</v>
          </cell>
          <cell r="BY93">
            <v>0</v>
          </cell>
          <cell r="BZ93">
            <v>0</v>
          </cell>
          <cell r="CA93">
            <v>0</v>
          </cell>
          <cell r="CB93">
            <v>0</v>
          </cell>
          <cell r="CC93">
            <v>0</v>
          </cell>
          <cell r="CD93">
            <v>0</v>
          </cell>
          <cell r="CE93">
            <v>0</v>
          </cell>
          <cell r="CF93">
            <v>0</v>
          </cell>
          <cell r="CG93">
            <v>0</v>
          </cell>
          <cell r="CH93">
            <v>0</v>
          </cell>
          <cell r="CI93">
            <v>0</v>
          </cell>
          <cell r="CJ93">
            <v>0</v>
          </cell>
          <cell r="CK93">
            <v>0</v>
          </cell>
          <cell r="CL93">
            <v>0</v>
          </cell>
          <cell r="CM93">
            <v>0</v>
          </cell>
          <cell r="CN93">
            <v>0</v>
          </cell>
          <cell r="CO93">
            <v>0</v>
          </cell>
          <cell r="CP93">
            <v>0</v>
          </cell>
          <cell r="CQ93">
            <v>0</v>
          </cell>
          <cell r="CR93">
            <v>0</v>
          </cell>
          <cell r="CS93">
            <v>0</v>
          </cell>
          <cell r="CT93">
            <v>0</v>
          </cell>
          <cell r="CU93">
            <v>0</v>
          </cell>
          <cell r="CV93">
            <v>0</v>
          </cell>
          <cell r="CW93">
            <v>0</v>
          </cell>
          <cell r="CX93">
            <v>0</v>
          </cell>
          <cell r="CY93">
            <v>0</v>
          </cell>
          <cell r="CZ93">
            <v>0</v>
          </cell>
          <cell r="DA93">
            <v>0</v>
          </cell>
          <cell r="DB93">
            <v>0</v>
          </cell>
          <cell r="DC93">
            <v>0</v>
          </cell>
          <cell r="DD93">
            <v>0</v>
          </cell>
          <cell r="DE93">
            <v>0</v>
          </cell>
          <cell r="DF93">
            <v>0</v>
          </cell>
          <cell r="DG93">
            <v>0</v>
          </cell>
          <cell r="DH93">
            <v>0</v>
          </cell>
          <cell r="DI93">
            <v>0</v>
          </cell>
          <cell r="DJ93">
            <v>0</v>
          </cell>
          <cell r="DK93">
            <v>0</v>
          </cell>
          <cell r="DL93">
            <v>0</v>
          </cell>
          <cell r="DM93">
            <v>0</v>
          </cell>
          <cell r="DN93">
            <v>0</v>
          </cell>
          <cell r="DO93">
            <v>0</v>
          </cell>
          <cell r="DP93">
            <v>0</v>
          </cell>
          <cell r="DQ93">
            <v>0</v>
          </cell>
          <cell r="DR93">
            <v>0</v>
          </cell>
          <cell r="DS93">
            <v>0</v>
          </cell>
          <cell r="DT93">
            <v>0</v>
          </cell>
          <cell r="DU93">
            <v>0</v>
          </cell>
          <cell r="DV93">
            <v>0</v>
          </cell>
          <cell r="DW93">
            <v>0</v>
          </cell>
          <cell r="DX93">
            <v>0</v>
          </cell>
          <cell r="DY93">
            <v>0</v>
          </cell>
          <cell r="DZ93">
            <v>0</v>
          </cell>
          <cell r="EA93">
            <v>0</v>
          </cell>
          <cell r="EB93">
            <v>0</v>
          </cell>
          <cell r="EC93">
            <v>0</v>
          </cell>
          <cell r="ED93">
            <v>0</v>
          </cell>
          <cell r="EE93">
            <v>0</v>
          </cell>
          <cell r="EF93">
            <v>0</v>
          </cell>
          <cell r="EG93">
            <v>0</v>
          </cell>
          <cell r="EH93">
            <v>0</v>
          </cell>
          <cell r="EI93">
            <v>0</v>
          </cell>
          <cell r="EJ93">
            <v>0</v>
          </cell>
          <cell r="EK93">
            <v>0</v>
          </cell>
          <cell r="EL93">
            <v>0</v>
          </cell>
          <cell r="EM93">
            <v>0</v>
          </cell>
          <cell r="EN93">
            <v>0</v>
          </cell>
          <cell r="EO93">
            <v>0</v>
          </cell>
          <cell r="EP93">
            <v>0</v>
          </cell>
          <cell r="EQ93">
            <v>0</v>
          </cell>
          <cell r="ER93">
            <v>0</v>
          </cell>
          <cell r="ES93">
            <v>0</v>
          </cell>
          <cell r="ET93">
            <v>0</v>
          </cell>
          <cell r="EU93">
            <v>0</v>
          </cell>
          <cell r="EV93">
            <v>0</v>
          </cell>
          <cell r="EW93">
            <v>0</v>
          </cell>
          <cell r="EX93">
            <v>0</v>
          </cell>
          <cell r="EY93">
            <v>0</v>
          </cell>
          <cell r="EZ93">
            <v>0</v>
          </cell>
          <cell r="FA93">
            <v>0</v>
          </cell>
          <cell r="FB93">
            <v>0</v>
          </cell>
          <cell r="FC93">
            <v>0</v>
          </cell>
          <cell r="FD93">
            <v>0</v>
          </cell>
          <cell r="FE93">
            <v>0</v>
          </cell>
          <cell r="FF93">
            <v>0</v>
          </cell>
          <cell r="FG93">
            <v>0</v>
          </cell>
          <cell r="FH93">
            <v>0</v>
          </cell>
          <cell r="FI93">
            <v>0</v>
          </cell>
          <cell r="FJ93">
            <v>0</v>
          </cell>
          <cell r="FK93">
            <v>0</v>
          </cell>
          <cell r="FL93">
            <v>0</v>
          </cell>
          <cell r="FM93">
            <v>0</v>
          </cell>
          <cell r="FN93">
            <v>0</v>
          </cell>
          <cell r="FO93">
            <v>0</v>
          </cell>
          <cell r="FP93">
            <v>0</v>
          </cell>
          <cell r="FQ93">
            <v>0</v>
          </cell>
          <cell r="FR93">
            <v>0</v>
          </cell>
          <cell r="FS93">
            <v>0</v>
          </cell>
          <cell r="FT93">
            <v>0</v>
          </cell>
          <cell r="FU93">
            <v>0</v>
          </cell>
          <cell r="FV93">
            <v>0</v>
          </cell>
          <cell r="FW93">
            <v>0</v>
          </cell>
          <cell r="FX93">
            <v>0</v>
          </cell>
          <cell r="FY93">
            <v>0</v>
          </cell>
          <cell r="FZ93">
            <v>0</v>
          </cell>
          <cell r="GA93">
            <v>0</v>
          </cell>
          <cell r="GB93">
            <v>0</v>
          </cell>
          <cell r="GC93">
            <v>0</v>
          </cell>
          <cell r="GD93">
            <v>0</v>
          </cell>
          <cell r="GE93">
            <v>0</v>
          </cell>
          <cell r="GF93">
            <v>0</v>
          </cell>
          <cell r="GG93">
            <v>0</v>
          </cell>
          <cell r="GH93">
            <v>0</v>
          </cell>
          <cell r="GI93">
            <v>0</v>
          </cell>
          <cell r="GJ93">
            <v>0</v>
          </cell>
          <cell r="GK93">
            <v>0</v>
          </cell>
          <cell r="GL93">
            <v>0</v>
          </cell>
          <cell r="GM93">
            <v>0</v>
          </cell>
          <cell r="GN93">
            <v>0</v>
          </cell>
          <cell r="GO93">
            <v>0</v>
          </cell>
          <cell r="GP93">
            <v>0</v>
          </cell>
          <cell r="GQ93">
            <v>0</v>
          </cell>
          <cell r="GR93">
            <v>0</v>
          </cell>
          <cell r="GS93">
            <v>0</v>
          </cell>
          <cell r="GT93">
            <v>0</v>
          </cell>
          <cell r="GU93">
            <v>0</v>
          </cell>
          <cell r="GV93">
            <v>0</v>
          </cell>
          <cell r="GW93">
            <v>0</v>
          </cell>
          <cell r="GX93" t="str">
            <v/>
          </cell>
          <cell r="GY93">
            <v>0</v>
          </cell>
        </row>
        <row r="94">
          <cell r="D94" t="str">
            <v>14-10</v>
          </cell>
          <cell r="E94" t="str">
            <v>INSTALACIONES AGUAS RESIDUALES</v>
          </cell>
          <cell r="F94"/>
          <cell r="G94">
            <v>0</v>
          </cell>
          <cell r="H94" t="str">
            <v>x</v>
          </cell>
          <cell r="I94">
            <v>0</v>
          </cell>
          <cell r="J94" t="str">
            <v>x</v>
          </cell>
          <cell r="K94">
            <v>4060391</v>
          </cell>
          <cell r="L94" t="str">
            <v/>
          </cell>
          <cell r="M94">
            <v>0</v>
          </cell>
          <cell r="N94" t="str">
            <v>x</v>
          </cell>
          <cell r="O94">
            <v>0</v>
          </cell>
          <cell r="P94" t="str">
            <v>x</v>
          </cell>
          <cell r="Q94">
            <v>4060391</v>
          </cell>
          <cell r="R94" t="str">
            <v/>
          </cell>
          <cell r="S94">
            <v>0</v>
          </cell>
          <cell r="T94" t="str">
            <v/>
          </cell>
          <cell r="U94">
            <v>0</v>
          </cell>
          <cell r="V94" t="str">
            <v>x</v>
          </cell>
          <cell r="W94">
            <v>0</v>
          </cell>
          <cell r="X94" t="str">
            <v>x</v>
          </cell>
          <cell r="Y94">
            <v>4060391</v>
          </cell>
          <cell r="Z94" t="str">
            <v/>
          </cell>
          <cell r="AA94">
            <v>0</v>
          </cell>
          <cell r="AB94" t="str">
            <v/>
          </cell>
          <cell r="AC94">
            <v>0</v>
          </cell>
          <cell r="AD94" t="str">
            <v/>
          </cell>
          <cell r="AE94">
            <v>0</v>
          </cell>
          <cell r="AF94" t="str">
            <v>x</v>
          </cell>
          <cell r="AG94">
            <v>0</v>
          </cell>
          <cell r="AH94" t="str">
            <v>x</v>
          </cell>
          <cell r="AI94">
            <v>4060391</v>
          </cell>
          <cell r="AJ94" t="str">
            <v>x</v>
          </cell>
          <cell r="AK94">
            <v>0</v>
          </cell>
          <cell r="AL94" t="str">
            <v>x</v>
          </cell>
          <cell r="AM94">
            <v>4060391</v>
          </cell>
          <cell r="AN94" t="str">
            <v/>
          </cell>
          <cell r="AO94">
            <v>0</v>
          </cell>
          <cell r="AP94" t="str">
            <v/>
          </cell>
          <cell r="AQ94">
            <v>0</v>
          </cell>
          <cell r="AR94" t="str">
            <v/>
          </cell>
          <cell r="AS94">
            <v>0</v>
          </cell>
          <cell r="AT94" t="str">
            <v/>
          </cell>
          <cell r="AU94">
            <v>0</v>
          </cell>
          <cell r="AV94" t="str">
            <v>x</v>
          </cell>
          <cell r="AW94">
            <v>0</v>
          </cell>
          <cell r="AX94" t="str">
            <v>x</v>
          </cell>
          <cell r="AY94">
            <v>0</v>
          </cell>
          <cell r="AZ94" t="str">
            <v>x</v>
          </cell>
          <cell r="BA94">
            <v>0</v>
          </cell>
          <cell r="BB94" t="str">
            <v>x</v>
          </cell>
          <cell r="BC94">
            <v>4060391</v>
          </cell>
          <cell r="BD94" t="str">
            <v/>
          </cell>
          <cell r="BE94">
            <v>0</v>
          </cell>
          <cell r="BF94" t="str">
            <v/>
          </cell>
          <cell r="BG94">
            <v>0</v>
          </cell>
          <cell r="BH94" t="str">
            <v>x</v>
          </cell>
          <cell r="BI94">
            <v>0</v>
          </cell>
          <cell r="BJ94" t="str">
            <v/>
          </cell>
          <cell r="BK94">
            <v>0</v>
          </cell>
          <cell r="BL94" t="str">
            <v>x</v>
          </cell>
          <cell r="BM94">
            <v>0</v>
          </cell>
          <cell r="BN94" t="str">
            <v/>
          </cell>
          <cell r="BO94">
            <v>0</v>
          </cell>
          <cell r="BP94" t="str">
            <v/>
          </cell>
          <cell r="BQ94">
            <v>0</v>
          </cell>
          <cell r="BR94" t="str">
            <v/>
          </cell>
          <cell r="BS94">
            <v>0</v>
          </cell>
          <cell r="BT94" t="str">
            <v/>
          </cell>
          <cell r="BU94">
            <v>0</v>
          </cell>
          <cell r="BV94" t="str">
            <v/>
          </cell>
          <cell r="BW94">
            <v>0</v>
          </cell>
          <cell r="BX94" t="str">
            <v/>
          </cell>
          <cell r="BY94">
            <v>0</v>
          </cell>
          <cell r="BZ94" t="str">
            <v>x</v>
          </cell>
          <cell r="CA94">
            <v>0</v>
          </cell>
          <cell r="CB94" t="str">
            <v/>
          </cell>
          <cell r="CC94">
            <v>0</v>
          </cell>
          <cell r="CD94" t="str">
            <v/>
          </cell>
          <cell r="CE94">
            <v>0</v>
          </cell>
          <cell r="CF94" t="str">
            <v>x</v>
          </cell>
          <cell r="CG94">
            <v>0</v>
          </cell>
          <cell r="CH94" t="str">
            <v>x</v>
          </cell>
          <cell r="CI94">
            <v>0</v>
          </cell>
          <cell r="CJ94" t="str">
            <v>x</v>
          </cell>
          <cell r="CK94">
            <v>4060391</v>
          </cell>
          <cell r="CL94" t="str">
            <v/>
          </cell>
          <cell r="CM94">
            <v>0</v>
          </cell>
          <cell r="CN94" t="str">
            <v/>
          </cell>
          <cell r="CO94">
            <v>0</v>
          </cell>
          <cell r="CP94" t="str">
            <v/>
          </cell>
          <cell r="CQ94">
            <v>0</v>
          </cell>
          <cell r="CR94" t="str">
            <v/>
          </cell>
          <cell r="CS94">
            <v>0</v>
          </cell>
          <cell r="CT94" t="str">
            <v/>
          </cell>
          <cell r="CU94">
            <v>0</v>
          </cell>
          <cell r="CV94" t="str">
            <v/>
          </cell>
          <cell r="CW94">
            <v>0</v>
          </cell>
          <cell r="CX94" t="str">
            <v/>
          </cell>
          <cell r="CY94">
            <v>0</v>
          </cell>
          <cell r="CZ94" t="str">
            <v/>
          </cell>
          <cell r="DA94">
            <v>0</v>
          </cell>
          <cell r="DB94" t="str">
            <v/>
          </cell>
          <cell r="DC94">
            <v>0</v>
          </cell>
          <cell r="DD94" t="str">
            <v/>
          </cell>
          <cell r="DE94">
            <v>0</v>
          </cell>
          <cell r="DF94" t="str">
            <v/>
          </cell>
          <cell r="DG94">
            <v>0</v>
          </cell>
          <cell r="DH94" t="str">
            <v>x</v>
          </cell>
          <cell r="DI94">
            <v>0</v>
          </cell>
          <cell r="DJ94" t="str">
            <v>x</v>
          </cell>
          <cell r="DK94">
            <v>4060391</v>
          </cell>
          <cell r="DL94" t="str">
            <v/>
          </cell>
          <cell r="DM94">
            <v>0</v>
          </cell>
          <cell r="DN94" t="str">
            <v/>
          </cell>
          <cell r="DO94">
            <v>0</v>
          </cell>
          <cell r="DP94" t="str">
            <v/>
          </cell>
          <cell r="DQ94">
            <v>0</v>
          </cell>
          <cell r="DR94" t="str">
            <v/>
          </cell>
          <cell r="DS94">
            <v>0</v>
          </cell>
          <cell r="DT94" t="str">
            <v>x</v>
          </cell>
          <cell r="DU94">
            <v>0</v>
          </cell>
          <cell r="DV94" t="str">
            <v>x</v>
          </cell>
          <cell r="DW94">
            <v>4060391</v>
          </cell>
          <cell r="DX94" t="str">
            <v/>
          </cell>
          <cell r="DY94">
            <v>0</v>
          </cell>
          <cell r="DZ94" t="str">
            <v/>
          </cell>
          <cell r="EA94">
            <v>0</v>
          </cell>
          <cell r="EB94" t="str">
            <v/>
          </cell>
          <cell r="EC94">
            <v>0</v>
          </cell>
          <cell r="ED94" t="str">
            <v/>
          </cell>
          <cell r="EE94">
            <v>0</v>
          </cell>
          <cell r="EF94" t="str">
            <v>x</v>
          </cell>
          <cell r="EG94">
            <v>0</v>
          </cell>
          <cell r="EH94" t="str">
            <v>x</v>
          </cell>
          <cell r="EI94">
            <v>4060391</v>
          </cell>
          <cell r="EJ94" t="str">
            <v>x</v>
          </cell>
          <cell r="EK94">
            <v>0</v>
          </cell>
          <cell r="EL94" t="str">
            <v>x</v>
          </cell>
          <cell r="EM94">
            <v>4060391</v>
          </cell>
          <cell r="EN94" t="str">
            <v/>
          </cell>
          <cell r="EO94">
            <v>0</v>
          </cell>
          <cell r="EP94" t="str">
            <v>x</v>
          </cell>
          <cell r="EQ94">
            <v>0</v>
          </cell>
          <cell r="ER94" t="str">
            <v>x</v>
          </cell>
          <cell r="ES94">
            <v>4060391</v>
          </cell>
          <cell r="ET94" t="str">
            <v/>
          </cell>
          <cell r="EU94">
            <v>0</v>
          </cell>
          <cell r="EV94" t="str">
            <v/>
          </cell>
          <cell r="EW94">
            <v>0</v>
          </cell>
          <cell r="EX94" t="str">
            <v/>
          </cell>
          <cell r="EY94">
            <v>0</v>
          </cell>
          <cell r="EZ94" t="str">
            <v>x</v>
          </cell>
          <cell r="FA94">
            <v>0</v>
          </cell>
          <cell r="FB94" t="str">
            <v>x</v>
          </cell>
          <cell r="FC94">
            <v>4060391</v>
          </cell>
          <cell r="FD94" t="str">
            <v>x</v>
          </cell>
          <cell r="FE94">
            <v>0</v>
          </cell>
          <cell r="FF94" t="str">
            <v>x</v>
          </cell>
          <cell r="FG94">
            <v>4060391</v>
          </cell>
          <cell r="FH94" t="str">
            <v/>
          </cell>
          <cell r="FI94">
            <v>0</v>
          </cell>
          <cell r="FJ94" t="str">
            <v>x</v>
          </cell>
          <cell r="FK94">
            <v>0</v>
          </cell>
          <cell r="FL94" t="str">
            <v>x</v>
          </cell>
          <cell r="FM94">
            <v>4060391</v>
          </cell>
          <cell r="FN94" t="str">
            <v>x</v>
          </cell>
          <cell r="FO94">
            <v>0</v>
          </cell>
          <cell r="FP94" t="str">
            <v>x</v>
          </cell>
          <cell r="FQ94">
            <v>4060391</v>
          </cell>
          <cell r="FR94" t="str">
            <v/>
          </cell>
          <cell r="FS94">
            <v>0</v>
          </cell>
          <cell r="FT94" t="str">
            <v>x</v>
          </cell>
          <cell r="FU94">
            <v>0</v>
          </cell>
          <cell r="FV94" t="str">
            <v>x</v>
          </cell>
          <cell r="FW94">
            <v>4060391</v>
          </cell>
          <cell r="FX94" t="str">
            <v/>
          </cell>
          <cell r="FY94">
            <v>0</v>
          </cell>
          <cell r="FZ94" t="str">
            <v/>
          </cell>
          <cell r="GA94">
            <v>0</v>
          </cell>
          <cell r="GB94" t="str">
            <v/>
          </cell>
          <cell r="GC94">
            <v>0</v>
          </cell>
          <cell r="GD94" t="str">
            <v>x</v>
          </cell>
          <cell r="GE94">
            <v>0</v>
          </cell>
          <cell r="GF94" t="str">
            <v>x</v>
          </cell>
          <cell r="GG94">
            <v>4060391</v>
          </cell>
          <cell r="GH94" t="str">
            <v/>
          </cell>
          <cell r="GI94">
            <v>0</v>
          </cell>
          <cell r="GJ94" t="str">
            <v>x</v>
          </cell>
          <cell r="GK94">
            <v>0</v>
          </cell>
          <cell r="GL94" t="str">
            <v>x</v>
          </cell>
          <cell r="GM94">
            <v>0</v>
          </cell>
          <cell r="GN94" t="str">
            <v>x</v>
          </cell>
          <cell r="GO94">
            <v>0</v>
          </cell>
          <cell r="GP94" t="str">
            <v>x</v>
          </cell>
          <cell r="GQ94">
            <v>0</v>
          </cell>
          <cell r="GR94" t="str">
            <v/>
          </cell>
          <cell r="GS94">
            <v>0</v>
          </cell>
          <cell r="GT94" t="str">
            <v/>
          </cell>
          <cell r="GU94">
            <v>0</v>
          </cell>
          <cell r="GV94">
            <v>0</v>
          </cell>
          <cell r="GW94">
            <v>69026647</v>
          </cell>
          <cell r="GX94" t="str">
            <v/>
          </cell>
          <cell r="GY94">
            <v>69026647</v>
          </cell>
        </row>
        <row r="95">
          <cell r="D95" t="str">
            <v>14-10-010</v>
          </cell>
          <cell r="E95" t="str">
            <v>DESAGUE EN TUBERIA SANITARIA DE 2", 3" Y 4".</v>
          </cell>
          <cell r="F95" t="str">
            <v>U</v>
          </cell>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v>
          </cell>
          <cell r="BW95">
            <v>0</v>
          </cell>
          <cell r="BX95">
            <v>0</v>
          </cell>
          <cell r="BY95">
            <v>0</v>
          </cell>
          <cell r="BZ95">
            <v>0</v>
          </cell>
          <cell r="CA95">
            <v>0</v>
          </cell>
          <cell r="CB95">
            <v>0</v>
          </cell>
          <cell r="CC95">
            <v>0</v>
          </cell>
          <cell r="CD95">
            <v>0</v>
          </cell>
          <cell r="CE95">
            <v>0</v>
          </cell>
          <cell r="CF95">
            <v>0</v>
          </cell>
          <cell r="CG95">
            <v>0</v>
          </cell>
          <cell r="CH95">
            <v>0</v>
          </cell>
          <cell r="CI95">
            <v>0</v>
          </cell>
          <cell r="CJ95">
            <v>0</v>
          </cell>
          <cell r="CK95">
            <v>0</v>
          </cell>
          <cell r="CL95">
            <v>0</v>
          </cell>
          <cell r="CM95">
            <v>0</v>
          </cell>
          <cell r="CN95">
            <v>0</v>
          </cell>
          <cell r="CO95">
            <v>0</v>
          </cell>
          <cell r="CP95">
            <v>0</v>
          </cell>
          <cell r="CQ95">
            <v>0</v>
          </cell>
          <cell r="CR95">
            <v>0</v>
          </cell>
          <cell r="CS95">
            <v>0</v>
          </cell>
          <cell r="CT95">
            <v>0</v>
          </cell>
          <cell r="CU95">
            <v>0</v>
          </cell>
          <cell r="CV95">
            <v>0</v>
          </cell>
          <cell r="CW95">
            <v>0</v>
          </cell>
          <cell r="CX95">
            <v>0</v>
          </cell>
          <cell r="CY95">
            <v>0</v>
          </cell>
          <cell r="CZ95">
            <v>0</v>
          </cell>
          <cell r="DA95">
            <v>0</v>
          </cell>
          <cell r="DB95">
            <v>0</v>
          </cell>
          <cell r="DC95">
            <v>0</v>
          </cell>
          <cell r="DD95">
            <v>0</v>
          </cell>
          <cell r="DE95">
            <v>0</v>
          </cell>
          <cell r="DF95">
            <v>0</v>
          </cell>
          <cell r="DG95">
            <v>0</v>
          </cell>
          <cell r="DH95">
            <v>0</v>
          </cell>
          <cell r="DI95">
            <v>0</v>
          </cell>
          <cell r="DJ95">
            <v>0</v>
          </cell>
          <cell r="DK95">
            <v>0</v>
          </cell>
          <cell r="DL95">
            <v>0</v>
          </cell>
          <cell r="DM95">
            <v>0</v>
          </cell>
          <cell r="DN95">
            <v>0</v>
          </cell>
          <cell r="DO95">
            <v>0</v>
          </cell>
          <cell r="DP95">
            <v>0</v>
          </cell>
          <cell r="DQ95">
            <v>0</v>
          </cell>
          <cell r="DR95">
            <v>0</v>
          </cell>
          <cell r="DS95">
            <v>0</v>
          </cell>
          <cell r="DT95">
            <v>0</v>
          </cell>
          <cell r="DU95">
            <v>0</v>
          </cell>
          <cell r="DV95">
            <v>0</v>
          </cell>
          <cell r="DW95">
            <v>0</v>
          </cell>
          <cell r="DX95">
            <v>0</v>
          </cell>
          <cell r="DY95">
            <v>0</v>
          </cell>
          <cell r="DZ95">
            <v>0</v>
          </cell>
          <cell r="EA95">
            <v>0</v>
          </cell>
          <cell r="EB95">
            <v>0</v>
          </cell>
          <cell r="EC95">
            <v>0</v>
          </cell>
          <cell r="ED95">
            <v>0</v>
          </cell>
          <cell r="EE95">
            <v>0</v>
          </cell>
          <cell r="EF95">
            <v>0</v>
          </cell>
          <cell r="EG95">
            <v>0</v>
          </cell>
          <cell r="EH95">
            <v>0</v>
          </cell>
          <cell r="EI95">
            <v>0</v>
          </cell>
          <cell r="EJ95">
            <v>0</v>
          </cell>
          <cell r="EK95">
            <v>0</v>
          </cell>
          <cell r="EL95">
            <v>0</v>
          </cell>
          <cell r="EM95">
            <v>0</v>
          </cell>
          <cell r="EN95">
            <v>0</v>
          </cell>
          <cell r="EO95">
            <v>0</v>
          </cell>
          <cell r="EP95">
            <v>0</v>
          </cell>
          <cell r="EQ95">
            <v>0</v>
          </cell>
          <cell r="ER95">
            <v>0</v>
          </cell>
          <cell r="ES95">
            <v>0</v>
          </cell>
          <cell r="ET95">
            <v>0</v>
          </cell>
          <cell r="EU95">
            <v>0</v>
          </cell>
          <cell r="EV95">
            <v>0</v>
          </cell>
          <cell r="EW95">
            <v>0</v>
          </cell>
          <cell r="EX95">
            <v>0</v>
          </cell>
          <cell r="EY95">
            <v>0</v>
          </cell>
          <cell r="EZ95">
            <v>0</v>
          </cell>
          <cell r="FA95">
            <v>0</v>
          </cell>
          <cell r="FB95">
            <v>0</v>
          </cell>
          <cell r="FC95">
            <v>0</v>
          </cell>
          <cell r="FD95">
            <v>0</v>
          </cell>
          <cell r="FE95">
            <v>0</v>
          </cell>
          <cell r="FF95">
            <v>0</v>
          </cell>
          <cell r="FG95">
            <v>0</v>
          </cell>
          <cell r="FH95">
            <v>0</v>
          </cell>
          <cell r="FI95">
            <v>0</v>
          </cell>
          <cell r="FJ95">
            <v>0</v>
          </cell>
          <cell r="FK95">
            <v>0</v>
          </cell>
          <cell r="FL95">
            <v>0</v>
          </cell>
          <cell r="FM95">
            <v>0</v>
          </cell>
          <cell r="FN95">
            <v>0</v>
          </cell>
          <cell r="FO95">
            <v>0</v>
          </cell>
          <cell r="FP95">
            <v>0</v>
          </cell>
          <cell r="FQ95">
            <v>0</v>
          </cell>
          <cell r="FR95">
            <v>0</v>
          </cell>
          <cell r="FS95">
            <v>0</v>
          </cell>
          <cell r="FT95">
            <v>0</v>
          </cell>
          <cell r="FU95">
            <v>0</v>
          </cell>
          <cell r="FV95">
            <v>0</v>
          </cell>
          <cell r="FW95">
            <v>0</v>
          </cell>
          <cell r="FX95">
            <v>0</v>
          </cell>
          <cell r="FY95">
            <v>0</v>
          </cell>
          <cell r="FZ95">
            <v>0</v>
          </cell>
          <cell r="GA95">
            <v>0</v>
          </cell>
          <cell r="GB95">
            <v>0</v>
          </cell>
          <cell r="GC95">
            <v>0</v>
          </cell>
          <cell r="GD95">
            <v>0</v>
          </cell>
          <cell r="GE95">
            <v>0</v>
          </cell>
          <cell r="GF95">
            <v>0</v>
          </cell>
          <cell r="GG95">
            <v>0</v>
          </cell>
          <cell r="GH95">
            <v>0</v>
          </cell>
          <cell r="GI95">
            <v>0</v>
          </cell>
          <cell r="GJ95">
            <v>0</v>
          </cell>
          <cell r="GK95">
            <v>0</v>
          </cell>
          <cell r="GL95">
            <v>0</v>
          </cell>
          <cell r="GM95">
            <v>0</v>
          </cell>
          <cell r="GN95">
            <v>0</v>
          </cell>
          <cell r="GO95">
            <v>0</v>
          </cell>
          <cell r="GP95">
            <v>0</v>
          </cell>
          <cell r="GQ95">
            <v>0</v>
          </cell>
          <cell r="GR95">
            <v>0</v>
          </cell>
          <cell r="GS95">
            <v>0</v>
          </cell>
          <cell r="GT95">
            <v>0</v>
          </cell>
          <cell r="GU95">
            <v>0</v>
          </cell>
          <cell r="GV95">
            <v>0</v>
          </cell>
          <cell r="GW95">
            <v>0</v>
          </cell>
          <cell r="GX95" t="str">
            <v/>
          </cell>
          <cell r="GY95">
            <v>0</v>
          </cell>
        </row>
        <row r="96">
          <cell r="D96" t="str">
            <v>14-10-020</v>
          </cell>
          <cell r="E96" t="str">
            <v>TUBERIA PVC SANITARIA DE 2".</v>
          </cell>
          <cell r="F96" t="str">
            <v>M</v>
          </cell>
          <cell r="G96">
            <v>15474</v>
          </cell>
          <cell r="H96"/>
          <cell r="I96">
            <v>0</v>
          </cell>
          <cell r="J96"/>
          <cell r="K96">
            <v>0</v>
          </cell>
          <cell r="L96"/>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0</v>
          </cell>
          <cell r="BX96">
            <v>0</v>
          </cell>
          <cell r="BY96">
            <v>0</v>
          </cell>
          <cell r="BZ96">
            <v>0</v>
          </cell>
          <cell r="CA96">
            <v>0</v>
          </cell>
          <cell r="CB96">
            <v>0</v>
          </cell>
          <cell r="CC96">
            <v>0</v>
          </cell>
          <cell r="CD96">
            <v>0</v>
          </cell>
          <cell r="CE96">
            <v>0</v>
          </cell>
          <cell r="CF96">
            <v>0</v>
          </cell>
          <cell r="CG96">
            <v>0</v>
          </cell>
          <cell r="CH96">
            <v>0</v>
          </cell>
          <cell r="CI96">
            <v>0</v>
          </cell>
          <cell r="CJ96">
            <v>0</v>
          </cell>
          <cell r="CK96">
            <v>0</v>
          </cell>
          <cell r="CL96">
            <v>0</v>
          </cell>
          <cell r="CM96">
            <v>0</v>
          </cell>
          <cell r="CN96">
            <v>0</v>
          </cell>
          <cell r="CO96">
            <v>0</v>
          </cell>
          <cell r="CP96">
            <v>0</v>
          </cell>
          <cell r="CQ96">
            <v>0</v>
          </cell>
          <cell r="CR96">
            <v>0</v>
          </cell>
          <cell r="CS96">
            <v>0</v>
          </cell>
          <cell r="CT96">
            <v>0</v>
          </cell>
          <cell r="CU96">
            <v>0</v>
          </cell>
          <cell r="CV96">
            <v>0</v>
          </cell>
          <cell r="CW96">
            <v>0</v>
          </cell>
          <cell r="CX96">
            <v>0</v>
          </cell>
          <cell r="CY96">
            <v>0</v>
          </cell>
          <cell r="CZ96">
            <v>0</v>
          </cell>
          <cell r="DA96">
            <v>0</v>
          </cell>
          <cell r="DB96">
            <v>0</v>
          </cell>
          <cell r="DC96">
            <v>0</v>
          </cell>
          <cell r="DD96">
            <v>0</v>
          </cell>
          <cell r="DE96">
            <v>0</v>
          </cell>
          <cell r="DF96">
            <v>0</v>
          </cell>
          <cell r="DG96">
            <v>0</v>
          </cell>
          <cell r="DH96">
            <v>0</v>
          </cell>
          <cell r="DI96">
            <v>0</v>
          </cell>
          <cell r="DJ96">
            <v>0</v>
          </cell>
          <cell r="DK96">
            <v>0</v>
          </cell>
          <cell r="DL96">
            <v>0</v>
          </cell>
          <cell r="DM96">
            <v>0</v>
          </cell>
          <cell r="DN96">
            <v>0</v>
          </cell>
          <cell r="DO96">
            <v>0</v>
          </cell>
          <cell r="DP96">
            <v>0</v>
          </cell>
          <cell r="DQ96">
            <v>0</v>
          </cell>
          <cell r="DR96">
            <v>0</v>
          </cell>
          <cell r="DS96">
            <v>0</v>
          </cell>
          <cell r="DT96">
            <v>0</v>
          </cell>
          <cell r="DU96">
            <v>0</v>
          </cell>
          <cell r="DV96">
            <v>0</v>
          </cell>
          <cell r="DW96">
            <v>0</v>
          </cell>
          <cell r="DX96">
            <v>0</v>
          </cell>
          <cell r="DY96">
            <v>0</v>
          </cell>
          <cell r="DZ96">
            <v>0</v>
          </cell>
          <cell r="EA96">
            <v>0</v>
          </cell>
          <cell r="EB96">
            <v>0</v>
          </cell>
          <cell r="EC96">
            <v>0</v>
          </cell>
          <cell r="ED96">
            <v>0</v>
          </cell>
          <cell r="EE96">
            <v>0</v>
          </cell>
          <cell r="EF96">
            <v>0</v>
          </cell>
          <cell r="EG96">
            <v>0</v>
          </cell>
          <cell r="EH96">
            <v>0</v>
          </cell>
          <cell r="EI96">
            <v>0</v>
          </cell>
          <cell r="EJ96">
            <v>0</v>
          </cell>
          <cell r="EK96">
            <v>0</v>
          </cell>
          <cell r="EL96">
            <v>0</v>
          </cell>
          <cell r="EM96">
            <v>0</v>
          </cell>
          <cell r="EN96">
            <v>0</v>
          </cell>
          <cell r="EO96">
            <v>0</v>
          </cell>
          <cell r="EP96">
            <v>0</v>
          </cell>
          <cell r="EQ96">
            <v>0</v>
          </cell>
          <cell r="ER96">
            <v>0</v>
          </cell>
          <cell r="ES96">
            <v>0</v>
          </cell>
          <cell r="ET96">
            <v>0</v>
          </cell>
          <cell r="EU96">
            <v>0</v>
          </cell>
          <cell r="EV96">
            <v>0</v>
          </cell>
          <cell r="EW96">
            <v>0</v>
          </cell>
          <cell r="EX96">
            <v>0</v>
          </cell>
          <cell r="EY96">
            <v>0</v>
          </cell>
          <cell r="EZ96">
            <v>0</v>
          </cell>
          <cell r="FA96">
            <v>0</v>
          </cell>
          <cell r="FB96">
            <v>0</v>
          </cell>
          <cell r="FC96">
            <v>0</v>
          </cell>
          <cell r="FD96">
            <v>0</v>
          </cell>
          <cell r="FE96">
            <v>0</v>
          </cell>
          <cell r="FF96">
            <v>0</v>
          </cell>
          <cell r="FG96">
            <v>0</v>
          </cell>
          <cell r="FH96">
            <v>0</v>
          </cell>
          <cell r="FI96">
            <v>0</v>
          </cell>
          <cell r="FJ96">
            <v>0</v>
          </cell>
          <cell r="FK96">
            <v>0</v>
          </cell>
          <cell r="FL96">
            <v>0</v>
          </cell>
          <cell r="FM96">
            <v>0</v>
          </cell>
          <cell r="FN96">
            <v>0</v>
          </cell>
          <cell r="FO96">
            <v>0</v>
          </cell>
          <cell r="FP96">
            <v>0</v>
          </cell>
          <cell r="FQ96">
            <v>0</v>
          </cell>
          <cell r="FR96">
            <v>0</v>
          </cell>
          <cell r="FS96">
            <v>0</v>
          </cell>
          <cell r="FT96">
            <v>0</v>
          </cell>
          <cell r="FU96">
            <v>0</v>
          </cell>
          <cell r="FV96">
            <v>0</v>
          </cell>
          <cell r="FW96">
            <v>0</v>
          </cell>
          <cell r="FX96">
            <v>0</v>
          </cell>
          <cell r="FY96">
            <v>0</v>
          </cell>
          <cell r="FZ96">
            <v>0</v>
          </cell>
          <cell r="GA96">
            <v>0</v>
          </cell>
          <cell r="GB96">
            <v>0</v>
          </cell>
          <cell r="GC96">
            <v>0</v>
          </cell>
          <cell r="GD96">
            <v>0</v>
          </cell>
          <cell r="GE96">
            <v>0</v>
          </cell>
          <cell r="GF96">
            <v>0</v>
          </cell>
          <cell r="GG96">
            <v>0</v>
          </cell>
          <cell r="GH96">
            <v>0</v>
          </cell>
          <cell r="GI96">
            <v>0</v>
          </cell>
          <cell r="GJ96">
            <v>0</v>
          </cell>
          <cell r="GK96">
            <v>0</v>
          </cell>
          <cell r="GL96">
            <v>0</v>
          </cell>
          <cell r="GM96">
            <v>0</v>
          </cell>
          <cell r="GN96">
            <v>0</v>
          </cell>
          <cell r="GO96">
            <v>0</v>
          </cell>
          <cell r="GP96">
            <v>0</v>
          </cell>
          <cell r="GQ96">
            <v>0</v>
          </cell>
          <cell r="GR96">
            <v>0</v>
          </cell>
          <cell r="GS96">
            <v>0</v>
          </cell>
          <cell r="GT96">
            <v>0</v>
          </cell>
          <cell r="GU96">
            <v>0</v>
          </cell>
          <cell r="GV96">
            <v>0</v>
          </cell>
          <cell r="GW96">
            <v>0</v>
          </cell>
          <cell r="GX96" t="str">
            <v/>
          </cell>
          <cell r="GY96">
            <v>0</v>
          </cell>
        </row>
        <row r="97">
          <cell r="D97" t="str">
            <v>14-10-030</v>
          </cell>
          <cell r="E97" t="str">
            <v>TUBERIA PVC SANITARIA DE 3".</v>
          </cell>
          <cell r="F97" t="str">
            <v>M</v>
          </cell>
          <cell r="G97">
            <v>26039</v>
          </cell>
          <cell r="H97"/>
          <cell r="I97">
            <v>0</v>
          </cell>
          <cell r="J97"/>
          <cell r="K97">
            <v>0</v>
          </cell>
          <cell r="L97"/>
          <cell r="M97">
            <v>0</v>
          </cell>
          <cell r="N97">
            <v>0</v>
          </cell>
          <cell r="O97">
            <v>0</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v>
          </cell>
          <cell r="BI97">
            <v>0</v>
          </cell>
          <cell r="BJ97">
            <v>0</v>
          </cell>
          <cell r="BK97">
            <v>0</v>
          </cell>
          <cell r="BL97">
            <v>0</v>
          </cell>
          <cell r="BM97">
            <v>0</v>
          </cell>
          <cell r="BN97">
            <v>0</v>
          </cell>
          <cell r="BO97">
            <v>0</v>
          </cell>
          <cell r="BP97">
            <v>0</v>
          </cell>
          <cell r="BQ97">
            <v>0</v>
          </cell>
          <cell r="BR97">
            <v>0</v>
          </cell>
          <cell r="BS97">
            <v>0</v>
          </cell>
          <cell r="BT97">
            <v>0</v>
          </cell>
          <cell r="BU97">
            <v>0</v>
          </cell>
          <cell r="BV97">
            <v>0</v>
          </cell>
          <cell r="BW97">
            <v>0</v>
          </cell>
          <cell r="BX97">
            <v>0</v>
          </cell>
          <cell r="BY97">
            <v>0</v>
          </cell>
          <cell r="BZ97">
            <v>0</v>
          </cell>
          <cell r="CA97">
            <v>0</v>
          </cell>
          <cell r="CB97">
            <v>0</v>
          </cell>
          <cell r="CC97">
            <v>0</v>
          </cell>
          <cell r="CD97">
            <v>0</v>
          </cell>
          <cell r="CE97">
            <v>0</v>
          </cell>
          <cell r="CF97">
            <v>0</v>
          </cell>
          <cell r="CG97">
            <v>0</v>
          </cell>
          <cell r="CH97">
            <v>0</v>
          </cell>
          <cell r="CI97">
            <v>0</v>
          </cell>
          <cell r="CJ97">
            <v>0</v>
          </cell>
          <cell r="CK97">
            <v>0</v>
          </cell>
          <cell r="CL97">
            <v>0</v>
          </cell>
          <cell r="CM97">
            <v>0</v>
          </cell>
          <cell r="CN97">
            <v>0</v>
          </cell>
          <cell r="CO97">
            <v>0</v>
          </cell>
          <cell r="CP97">
            <v>0</v>
          </cell>
          <cell r="CQ97">
            <v>0</v>
          </cell>
          <cell r="CR97">
            <v>0</v>
          </cell>
          <cell r="CS97">
            <v>0</v>
          </cell>
          <cell r="CT97">
            <v>0</v>
          </cell>
          <cell r="CU97">
            <v>0</v>
          </cell>
          <cell r="CV97">
            <v>0</v>
          </cell>
          <cell r="CW97">
            <v>0</v>
          </cell>
          <cell r="CX97">
            <v>0</v>
          </cell>
          <cell r="CY97">
            <v>0</v>
          </cell>
          <cell r="CZ97">
            <v>0</v>
          </cell>
          <cell r="DA97">
            <v>0</v>
          </cell>
          <cell r="DB97">
            <v>0</v>
          </cell>
          <cell r="DC97">
            <v>0</v>
          </cell>
          <cell r="DD97">
            <v>0</v>
          </cell>
          <cell r="DE97">
            <v>0</v>
          </cell>
          <cell r="DF97">
            <v>0</v>
          </cell>
          <cell r="DG97">
            <v>0</v>
          </cell>
          <cell r="DH97">
            <v>0</v>
          </cell>
          <cell r="DI97">
            <v>0</v>
          </cell>
          <cell r="DJ97">
            <v>0</v>
          </cell>
          <cell r="DK97">
            <v>0</v>
          </cell>
          <cell r="DL97">
            <v>0</v>
          </cell>
          <cell r="DM97">
            <v>0</v>
          </cell>
          <cell r="DN97">
            <v>0</v>
          </cell>
          <cell r="DO97">
            <v>0</v>
          </cell>
          <cell r="DP97">
            <v>0</v>
          </cell>
          <cell r="DQ97">
            <v>0</v>
          </cell>
          <cell r="DR97">
            <v>0</v>
          </cell>
          <cell r="DS97">
            <v>0</v>
          </cell>
          <cell r="DT97">
            <v>0</v>
          </cell>
          <cell r="DU97">
            <v>0</v>
          </cell>
          <cell r="DV97">
            <v>0</v>
          </cell>
          <cell r="DW97">
            <v>0</v>
          </cell>
          <cell r="DX97">
            <v>0</v>
          </cell>
          <cell r="DY97">
            <v>0</v>
          </cell>
          <cell r="DZ97">
            <v>0</v>
          </cell>
          <cell r="EA97">
            <v>0</v>
          </cell>
          <cell r="EB97">
            <v>0</v>
          </cell>
          <cell r="EC97">
            <v>0</v>
          </cell>
          <cell r="ED97">
            <v>0</v>
          </cell>
          <cell r="EE97">
            <v>0</v>
          </cell>
          <cell r="EF97">
            <v>0</v>
          </cell>
          <cell r="EG97">
            <v>0</v>
          </cell>
          <cell r="EH97">
            <v>0</v>
          </cell>
          <cell r="EI97">
            <v>0</v>
          </cell>
          <cell r="EJ97">
            <v>0</v>
          </cell>
          <cell r="EK97">
            <v>0</v>
          </cell>
          <cell r="EL97">
            <v>0</v>
          </cell>
          <cell r="EM97">
            <v>0</v>
          </cell>
          <cell r="EN97">
            <v>0</v>
          </cell>
          <cell r="EO97">
            <v>0</v>
          </cell>
          <cell r="EP97">
            <v>0</v>
          </cell>
          <cell r="EQ97">
            <v>0</v>
          </cell>
          <cell r="ER97">
            <v>0</v>
          </cell>
          <cell r="ES97">
            <v>0</v>
          </cell>
          <cell r="ET97">
            <v>0</v>
          </cell>
          <cell r="EU97">
            <v>0</v>
          </cell>
          <cell r="EV97">
            <v>0</v>
          </cell>
          <cell r="EW97">
            <v>0</v>
          </cell>
          <cell r="EX97">
            <v>0</v>
          </cell>
          <cell r="EY97">
            <v>0</v>
          </cell>
          <cell r="EZ97">
            <v>0</v>
          </cell>
          <cell r="FA97">
            <v>0</v>
          </cell>
          <cell r="FB97">
            <v>0</v>
          </cell>
          <cell r="FC97">
            <v>0</v>
          </cell>
          <cell r="FD97">
            <v>0</v>
          </cell>
          <cell r="FE97">
            <v>0</v>
          </cell>
          <cell r="FF97">
            <v>0</v>
          </cell>
          <cell r="FG97">
            <v>0</v>
          </cell>
          <cell r="FH97">
            <v>0</v>
          </cell>
          <cell r="FI97">
            <v>0</v>
          </cell>
          <cell r="FJ97">
            <v>0</v>
          </cell>
          <cell r="FK97">
            <v>0</v>
          </cell>
          <cell r="FL97">
            <v>0</v>
          </cell>
          <cell r="FM97">
            <v>0</v>
          </cell>
          <cell r="FN97">
            <v>0</v>
          </cell>
          <cell r="FO97">
            <v>0</v>
          </cell>
          <cell r="FP97">
            <v>0</v>
          </cell>
          <cell r="FQ97">
            <v>0</v>
          </cell>
          <cell r="FR97">
            <v>0</v>
          </cell>
          <cell r="FS97">
            <v>0</v>
          </cell>
          <cell r="FT97">
            <v>0</v>
          </cell>
          <cell r="FU97">
            <v>0</v>
          </cell>
          <cell r="FV97">
            <v>0</v>
          </cell>
          <cell r="FW97">
            <v>0</v>
          </cell>
          <cell r="FX97">
            <v>0</v>
          </cell>
          <cell r="FY97">
            <v>0</v>
          </cell>
          <cell r="FZ97">
            <v>0</v>
          </cell>
          <cell r="GA97">
            <v>0</v>
          </cell>
          <cell r="GB97">
            <v>0</v>
          </cell>
          <cell r="GC97">
            <v>0</v>
          </cell>
          <cell r="GD97">
            <v>0</v>
          </cell>
          <cell r="GE97">
            <v>0</v>
          </cell>
          <cell r="GF97">
            <v>0</v>
          </cell>
          <cell r="GG97">
            <v>0</v>
          </cell>
          <cell r="GH97">
            <v>0</v>
          </cell>
          <cell r="GI97">
            <v>0</v>
          </cell>
          <cell r="GJ97">
            <v>0</v>
          </cell>
          <cell r="GK97">
            <v>0</v>
          </cell>
          <cell r="GL97">
            <v>0</v>
          </cell>
          <cell r="GM97">
            <v>0</v>
          </cell>
          <cell r="GN97">
            <v>0</v>
          </cell>
          <cell r="GO97">
            <v>0</v>
          </cell>
          <cell r="GP97">
            <v>0</v>
          </cell>
          <cell r="GQ97">
            <v>0</v>
          </cell>
          <cell r="GR97">
            <v>0</v>
          </cell>
          <cell r="GS97">
            <v>0</v>
          </cell>
          <cell r="GT97">
            <v>0</v>
          </cell>
          <cell r="GU97">
            <v>0</v>
          </cell>
          <cell r="GV97">
            <v>0</v>
          </cell>
          <cell r="GW97">
            <v>0</v>
          </cell>
          <cell r="GX97" t="str">
            <v/>
          </cell>
          <cell r="GY97">
            <v>0</v>
          </cell>
        </row>
        <row r="98">
          <cell r="D98" t="str">
            <v>14-10-040</v>
          </cell>
          <cell r="E98" t="str">
            <v>TUBERIA PVC SANITARIA DE 4".</v>
          </cell>
          <cell r="F98" t="str">
            <v>M</v>
          </cell>
          <cell r="G98">
            <v>24635</v>
          </cell>
          <cell r="H98"/>
          <cell r="I98">
            <v>0</v>
          </cell>
          <cell r="J98"/>
          <cell r="K98">
            <v>0</v>
          </cell>
          <cell r="L98"/>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v>
          </cell>
          <cell r="BZ98">
            <v>0</v>
          </cell>
          <cell r="CA98">
            <v>0</v>
          </cell>
          <cell r="CB98">
            <v>0</v>
          </cell>
          <cell r="CC98">
            <v>0</v>
          </cell>
          <cell r="CD98">
            <v>0</v>
          </cell>
          <cell r="CE98">
            <v>0</v>
          </cell>
          <cell r="CF98">
            <v>0</v>
          </cell>
          <cell r="CG98">
            <v>0</v>
          </cell>
          <cell r="CH98">
            <v>0</v>
          </cell>
          <cell r="CI98">
            <v>0</v>
          </cell>
          <cell r="CJ98">
            <v>0</v>
          </cell>
          <cell r="CK98">
            <v>0</v>
          </cell>
          <cell r="CL98">
            <v>0</v>
          </cell>
          <cell r="CM98">
            <v>0</v>
          </cell>
          <cell r="CN98">
            <v>0</v>
          </cell>
          <cell r="CO98">
            <v>0</v>
          </cell>
          <cell r="CP98">
            <v>0</v>
          </cell>
          <cell r="CQ98">
            <v>0</v>
          </cell>
          <cell r="CR98">
            <v>0</v>
          </cell>
          <cell r="CS98">
            <v>0</v>
          </cell>
          <cell r="CT98">
            <v>0</v>
          </cell>
          <cell r="CU98">
            <v>0</v>
          </cell>
          <cell r="CV98">
            <v>0</v>
          </cell>
          <cell r="CW98">
            <v>0</v>
          </cell>
          <cell r="CX98">
            <v>0</v>
          </cell>
          <cell r="CY98">
            <v>0</v>
          </cell>
          <cell r="CZ98">
            <v>0</v>
          </cell>
          <cell r="DA98">
            <v>0</v>
          </cell>
          <cell r="DB98">
            <v>0</v>
          </cell>
          <cell r="DC98">
            <v>0</v>
          </cell>
          <cell r="DD98">
            <v>0</v>
          </cell>
          <cell r="DE98">
            <v>0</v>
          </cell>
          <cell r="DF98">
            <v>0</v>
          </cell>
          <cell r="DG98">
            <v>0</v>
          </cell>
          <cell r="DH98">
            <v>0</v>
          </cell>
          <cell r="DI98">
            <v>0</v>
          </cell>
          <cell r="DJ98">
            <v>0</v>
          </cell>
          <cell r="DK98">
            <v>0</v>
          </cell>
          <cell r="DL98">
            <v>0</v>
          </cell>
          <cell r="DM98">
            <v>0</v>
          </cell>
          <cell r="DN98">
            <v>0</v>
          </cell>
          <cell r="DO98">
            <v>0</v>
          </cell>
          <cell r="DP98">
            <v>0</v>
          </cell>
          <cell r="DQ98">
            <v>0</v>
          </cell>
          <cell r="DR98">
            <v>0</v>
          </cell>
          <cell r="DS98">
            <v>0</v>
          </cell>
          <cell r="DT98">
            <v>0</v>
          </cell>
          <cell r="DU98">
            <v>0</v>
          </cell>
          <cell r="DV98">
            <v>0</v>
          </cell>
          <cell r="DW98">
            <v>0</v>
          </cell>
          <cell r="DX98">
            <v>0</v>
          </cell>
          <cell r="DY98">
            <v>0</v>
          </cell>
          <cell r="DZ98">
            <v>0</v>
          </cell>
          <cell r="EA98">
            <v>0</v>
          </cell>
          <cell r="EB98">
            <v>0</v>
          </cell>
          <cell r="EC98">
            <v>0</v>
          </cell>
          <cell r="ED98">
            <v>0</v>
          </cell>
          <cell r="EE98">
            <v>0</v>
          </cell>
          <cell r="EF98">
            <v>0</v>
          </cell>
          <cell r="EG98">
            <v>0</v>
          </cell>
          <cell r="EH98">
            <v>0</v>
          </cell>
          <cell r="EI98">
            <v>0</v>
          </cell>
          <cell r="EJ98">
            <v>0</v>
          </cell>
          <cell r="EK98">
            <v>0</v>
          </cell>
          <cell r="EL98">
            <v>0</v>
          </cell>
          <cell r="EM98">
            <v>0</v>
          </cell>
          <cell r="EN98">
            <v>0</v>
          </cell>
          <cell r="EO98">
            <v>0</v>
          </cell>
          <cell r="EP98">
            <v>0</v>
          </cell>
          <cell r="EQ98">
            <v>0</v>
          </cell>
          <cell r="ER98">
            <v>0</v>
          </cell>
          <cell r="ES98">
            <v>0</v>
          </cell>
          <cell r="ET98">
            <v>0</v>
          </cell>
          <cell r="EU98">
            <v>0</v>
          </cell>
          <cell r="EV98">
            <v>0</v>
          </cell>
          <cell r="EW98">
            <v>0</v>
          </cell>
          <cell r="EX98">
            <v>0</v>
          </cell>
          <cell r="EY98">
            <v>0</v>
          </cell>
          <cell r="EZ98">
            <v>0</v>
          </cell>
          <cell r="FA98">
            <v>0</v>
          </cell>
          <cell r="FB98">
            <v>0</v>
          </cell>
          <cell r="FC98">
            <v>0</v>
          </cell>
          <cell r="FD98">
            <v>0</v>
          </cell>
          <cell r="FE98">
            <v>0</v>
          </cell>
          <cell r="FF98">
            <v>0</v>
          </cell>
          <cell r="FG98">
            <v>0</v>
          </cell>
          <cell r="FH98">
            <v>0</v>
          </cell>
          <cell r="FI98">
            <v>0</v>
          </cell>
          <cell r="FJ98">
            <v>0</v>
          </cell>
          <cell r="FK98">
            <v>0</v>
          </cell>
          <cell r="FL98">
            <v>0</v>
          </cell>
          <cell r="FM98">
            <v>0</v>
          </cell>
          <cell r="FN98">
            <v>0</v>
          </cell>
          <cell r="FO98">
            <v>0</v>
          </cell>
          <cell r="FP98">
            <v>0</v>
          </cell>
          <cell r="FQ98">
            <v>0</v>
          </cell>
          <cell r="FR98">
            <v>0</v>
          </cell>
          <cell r="FS98">
            <v>0</v>
          </cell>
          <cell r="FT98">
            <v>0</v>
          </cell>
          <cell r="FU98">
            <v>0</v>
          </cell>
          <cell r="FV98">
            <v>0</v>
          </cell>
          <cell r="FW98">
            <v>0</v>
          </cell>
          <cell r="FX98">
            <v>0</v>
          </cell>
          <cell r="FY98">
            <v>0</v>
          </cell>
          <cell r="FZ98">
            <v>0</v>
          </cell>
          <cell r="GA98">
            <v>0</v>
          </cell>
          <cell r="GB98">
            <v>0</v>
          </cell>
          <cell r="GC98">
            <v>0</v>
          </cell>
          <cell r="GD98">
            <v>0</v>
          </cell>
          <cell r="GE98">
            <v>0</v>
          </cell>
          <cell r="GF98">
            <v>0</v>
          </cell>
          <cell r="GG98">
            <v>0</v>
          </cell>
          <cell r="GH98">
            <v>0</v>
          </cell>
          <cell r="GI98">
            <v>0</v>
          </cell>
          <cell r="GJ98">
            <v>0</v>
          </cell>
          <cell r="GK98">
            <v>0</v>
          </cell>
          <cell r="GL98">
            <v>0</v>
          </cell>
          <cell r="GM98">
            <v>0</v>
          </cell>
          <cell r="GN98">
            <v>0</v>
          </cell>
          <cell r="GO98">
            <v>0</v>
          </cell>
          <cell r="GP98">
            <v>0</v>
          </cell>
          <cell r="GQ98">
            <v>0</v>
          </cell>
          <cell r="GR98">
            <v>0</v>
          </cell>
          <cell r="GS98">
            <v>0</v>
          </cell>
          <cell r="GT98">
            <v>0</v>
          </cell>
          <cell r="GU98">
            <v>0</v>
          </cell>
          <cell r="GV98">
            <v>0</v>
          </cell>
          <cell r="GW98">
            <v>0</v>
          </cell>
          <cell r="GX98" t="str">
            <v/>
          </cell>
          <cell r="GY98">
            <v>0</v>
          </cell>
        </row>
        <row r="99">
          <cell r="D99" t="str">
            <v>14-10-065</v>
          </cell>
          <cell r="E99" t="str">
            <v>POZO SEPTICO EN MAMPOSTERIA CON PISO Y TAPAS EN CONCRETO DE 21 MPa. INCLUYE TODO LO NECESARIO PARA SU CORRECTO FUNCIONAMIENTO.</v>
          </cell>
          <cell r="F99" t="str">
            <v>U</v>
          </cell>
          <cell r="G99">
            <v>1403467</v>
          </cell>
          <cell r="H99"/>
          <cell r="I99">
            <v>0</v>
          </cell>
          <cell r="J99"/>
          <cell r="K99">
            <v>0</v>
          </cell>
          <cell r="L99"/>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cell r="CL99">
            <v>0</v>
          </cell>
          <cell r="CM99">
            <v>0</v>
          </cell>
          <cell r="CN99">
            <v>0</v>
          </cell>
          <cell r="CO99">
            <v>0</v>
          </cell>
          <cell r="CP99">
            <v>0</v>
          </cell>
          <cell r="CQ99">
            <v>0</v>
          </cell>
          <cell r="CR99">
            <v>0</v>
          </cell>
          <cell r="CS99">
            <v>0</v>
          </cell>
          <cell r="CT99">
            <v>0</v>
          </cell>
          <cell r="CU99">
            <v>0</v>
          </cell>
          <cell r="CV99">
            <v>0</v>
          </cell>
          <cell r="CW99">
            <v>0</v>
          </cell>
          <cell r="CX99">
            <v>0</v>
          </cell>
          <cell r="CY99">
            <v>0</v>
          </cell>
          <cell r="CZ99">
            <v>0</v>
          </cell>
          <cell r="DA99">
            <v>0</v>
          </cell>
          <cell r="DB99">
            <v>0</v>
          </cell>
          <cell r="DC99">
            <v>0</v>
          </cell>
          <cell r="DD99">
            <v>0</v>
          </cell>
          <cell r="DE99">
            <v>0</v>
          </cell>
          <cell r="DF99">
            <v>0</v>
          </cell>
          <cell r="DG99">
            <v>0</v>
          </cell>
          <cell r="DH99">
            <v>0</v>
          </cell>
          <cell r="DI99">
            <v>0</v>
          </cell>
          <cell r="DJ99">
            <v>0</v>
          </cell>
          <cell r="DK99">
            <v>0</v>
          </cell>
          <cell r="DL99">
            <v>0</v>
          </cell>
          <cell r="DM99">
            <v>0</v>
          </cell>
          <cell r="DN99">
            <v>0</v>
          </cell>
          <cell r="DO99">
            <v>0</v>
          </cell>
          <cell r="DP99">
            <v>0</v>
          </cell>
          <cell r="DQ99">
            <v>0</v>
          </cell>
          <cell r="DR99">
            <v>0</v>
          </cell>
          <cell r="DS99">
            <v>0</v>
          </cell>
          <cell r="DT99">
            <v>0</v>
          </cell>
          <cell r="DU99">
            <v>0</v>
          </cell>
          <cell r="DV99">
            <v>0</v>
          </cell>
          <cell r="DW99">
            <v>0</v>
          </cell>
          <cell r="DX99">
            <v>0</v>
          </cell>
          <cell r="DY99">
            <v>0</v>
          </cell>
          <cell r="DZ99">
            <v>0</v>
          </cell>
          <cell r="EA99">
            <v>0</v>
          </cell>
          <cell r="EB99">
            <v>0</v>
          </cell>
          <cell r="EC99">
            <v>0</v>
          </cell>
          <cell r="ED99">
            <v>0</v>
          </cell>
          <cell r="EE99">
            <v>0</v>
          </cell>
          <cell r="EF99">
            <v>0</v>
          </cell>
          <cell r="EG99">
            <v>0</v>
          </cell>
          <cell r="EH99">
            <v>0</v>
          </cell>
          <cell r="EI99">
            <v>0</v>
          </cell>
          <cell r="EJ99">
            <v>0</v>
          </cell>
          <cell r="EK99">
            <v>0</v>
          </cell>
          <cell r="EL99">
            <v>0</v>
          </cell>
          <cell r="EM99">
            <v>0</v>
          </cell>
          <cell r="EN99">
            <v>0</v>
          </cell>
          <cell r="EO99">
            <v>0</v>
          </cell>
          <cell r="EP99">
            <v>0</v>
          </cell>
          <cell r="EQ99">
            <v>0</v>
          </cell>
          <cell r="ER99">
            <v>0</v>
          </cell>
          <cell r="ES99">
            <v>0</v>
          </cell>
          <cell r="ET99">
            <v>0</v>
          </cell>
          <cell r="EU99">
            <v>0</v>
          </cell>
          <cell r="EV99">
            <v>0</v>
          </cell>
          <cell r="EW99">
            <v>0</v>
          </cell>
          <cell r="EX99">
            <v>0</v>
          </cell>
          <cell r="EY99">
            <v>0</v>
          </cell>
          <cell r="EZ99">
            <v>0</v>
          </cell>
          <cell r="FA99">
            <v>0</v>
          </cell>
          <cell r="FB99">
            <v>0</v>
          </cell>
          <cell r="FC99">
            <v>0</v>
          </cell>
          <cell r="FD99">
            <v>0</v>
          </cell>
          <cell r="FE99">
            <v>0</v>
          </cell>
          <cell r="FF99">
            <v>0</v>
          </cell>
          <cell r="FG99">
            <v>0</v>
          </cell>
          <cell r="FH99">
            <v>0</v>
          </cell>
          <cell r="FI99">
            <v>0</v>
          </cell>
          <cell r="FJ99">
            <v>0</v>
          </cell>
          <cell r="FK99">
            <v>0</v>
          </cell>
          <cell r="FL99">
            <v>0</v>
          </cell>
          <cell r="FM99">
            <v>0</v>
          </cell>
          <cell r="FN99">
            <v>0</v>
          </cell>
          <cell r="FO99">
            <v>0</v>
          </cell>
          <cell r="FP99">
            <v>0</v>
          </cell>
          <cell r="FQ99">
            <v>0</v>
          </cell>
          <cell r="FR99">
            <v>0</v>
          </cell>
          <cell r="FS99">
            <v>0</v>
          </cell>
          <cell r="FT99">
            <v>0</v>
          </cell>
          <cell r="FU99">
            <v>0</v>
          </cell>
          <cell r="FV99">
            <v>0</v>
          </cell>
          <cell r="FW99">
            <v>0</v>
          </cell>
          <cell r="FX99">
            <v>0</v>
          </cell>
          <cell r="FY99">
            <v>0</v>
          </cell>
          <cell r="FZ99">
            <v>0</v>
          </cell>
          <cell r="GA99">
            <v>0</v>
          </cell>
          <cell r="GB99">
            <v>0</v>
          </cell>
          <cell r="GC99">
            <v>0</v>
          </cell>
          <cell r="GD99">
            <v>0</v>
          </cell>
          <cell r="GE99">
            <v>0</v>
          </cell>
          <cell r="GF99">
            <v>0</v>
          </cell>
          <cell r="GG99">
            <v>0</v>
          </cell>
          <cell r="GH99">
            <v>0</v>
          </cell>
          <cell r="GI99">
            <v>0</v>
          </cell>
          <cell r="GJ99">
            <v>0</v>
          </cell>
          <cell r="GK99">
            <v>0</v>
          </cell>
          <cell r="GL99">
            <v>0</v>
          </cell>
          <cell r="GM99">
            <v>0</v>
          </cell>
          <cell r="GN99">
            <v>0</v>
          </cell>
          <cell r="GO99">
            <v>0</v>
          </cell>
          <cell r="GP99">
            <v>0</v>
          </cell>
          <cell r="GQ99">
            <v>0</v>
          </cell>
          <cell r="GR99">
            <v>0</v>
          </cell>
          <cell r="GS99">
            <v>0</v>
          </cell>
          <cell r="GT99">
            <v>0</v>
          </cell>
          <cell r="GU99">
            <v>0</v>
          </cell>
          <cell r="GV99">
            <v>0</v>
          </cell>
          <cell r="GW99">
            <v>0</v>
          </cell>
          <cell r="GX99" t="str">
            <v/>
          </cell>
          <cell r="GY99">
            <v>0</v>
          </cell>
        </row>
        <row r="100">
          <cell r="D100" t="str">
            <v>14-10-070</v>
          </cell>
          <cell r="E100" t="str">
            <v>SISTEMA TRAMPA DE GRASAS CON PISO, MUROS Y TAPA EN CONCRETO DE 21 MPa. INCLUYE TODO LO NECESARIO PARA SU CORRECTO FUNCIONAMIENTO.</v>
          </cell>
          <cell r="F100" t="str">
            <v>U</v>
          </cell>
          <cell r="G100">
            <v>214009</v>
          </cell>
          <cell r="H100"/>
          <cell r="I100">
            <v>0</v>
          </cell>
          <cell r="J100"/>
          <cell r="K100">
            <v>0</v>
          </cell>
          <cell r="L100"/>
          <cell r="M100">
            <v>0</v>
          </cell>
          <cell r="N100">
            <v>0</v>
          </cell>
          <cell r="O100">
            <v>0</v>
          </cell>
          <cell r="P100">
            <v>0</v>
          </cell>
          <cell r="Q100">
            <v>0</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v>
          </cell>
          <cell r="BI100">
            <v>0</v>
          </cell>
          <cell r="BJ100">
            <v>0</v>
          </cell>
          <cell r="BK100">
            <v>0</v>
          </cell>
          <cell r="BL100">
            <v>0</v>
          </cell>
          <cell r="BM100">
            <v>0</v>
          </cell>
          <cell r="BN100">
            <v>0</v>
          </cell>
          <cell r="BO100">
            <v>0</v>
          </cell>
          <cell r="BP100">
            <v>0</v>
          </cell>
          <cell r="BQ100">
            <v>0</v>
          </cell>
          <cell r="BR100">
            <v>0</v>
          </cell>
          <cell r="BS100">
            <v>0</v>
          </cell>
          <cell r="BT100">
            <v>0</v>
          </cell>
          <cell r="BU100">
            <v>0</v>
          </cell>
          <cell r="BV100">
            <v>0</v>
          </cell>
          <cell r="BW100">
            <v>0</v>
          </cell>
          <cell r="BX100">
            <v>0</v>
          </cell>
          <cell r="BY100">
            <v>0</v>
          </cell>
          <cell r="BZ100">
            <v>0</v>
          </cell>
          <cell r="CA100">
            <v>0</v>
          </cell>
          <cell r="CB100">
            <v>0</v>
          </cell>
          <cell r="CC100">
            <v>0</v>
          </cell>
          <cell r="CD100">
            <v>0</v>
          </cell>
          <cell r="CE100">
            <v>0</v>
          </cell>
          <cell r="CF100">
            <v>0</v>
          </cell>
          <cell r="CG100">
            <v>0</v>
          </cell>
          <cell r="CH100">
            <v>0</v>
          </cell>
          <cell r="CI100">
            <v>0</v>
          </cell>
          <cell r="CJ100">
            <v>0</v>
          </cell>
          <cell r="CK100">
            <v>0</v>
          </cell>
          <cell r="CL100">
            <v>0</v>
          </cell>
          <cell r="CM100">
            <v>0</v>
          </cell>
          <cell r="CN100">
            <v>0</v>
          </cell>
          <cell r="CO100">
            <v>0</v>
          </cell>
          <cell r="CP100">
            <v>0</v>
          </cell>
          <cell r="CQ100">
            <v>0</v>
          </cell>
          <cell r="CR100">
            <v>0</v>
          </cell>
          <cell r="CS100">
            <v>0</v>
          </cell>
          <cell r="CT100">
            <v>0</v>
          </cell>
          <cell r="CU100">
            <v>0</v>
          </cell>
          <cell r="CV100">
            <v>0</v>
          </cell>
          <cell r="CW100">
            <v>0</v>
          </cell>
          <cell r="CX100">
            <v>0</v>
          </cell>
          <cell r="CY100">
            <v>0</v>
          </cell>
          <cell r="CZ100">
            <v>0</v>
          </cell>
          <cell r="DA100">
            <v>0</v>
          </cell>
          <cell r="DB100">
            <v>0</v>
          </cell>
          <cell r="DC100">
            <v>0</v>
          </cell>
          <cell r="DD100">
            <v>0</v>
          </cell>
          <cell r="DE100">
            <v>0</v>
          </cell>
          <cell r="DF100">
            <v>0</v>
          </cell>
          <cell r="DG100">
            <v>0</v>
          </cell>
          <cell r="DH100">
            <v>0</v>
          </cell>
          <cell r="DI100">
            <v>0</v>
          </cell>
          <cell r="DJ100">
            <v>0</v>
          </cell>
          <cell r="DK100">
            <v>0</v>
          </cell>
          <cell r="DL100">
            <v>0</v>
          </cell>
          <cell r="DM100">
            <v>0</v>
          </cell>
          <cell r="DN100">
            <v>0</v>
          </cell>
          <cell r="DO100">
            <v>0</v>
          </cell>
          <cell r="DP100">
            <v>0</v>
          </cell>
          <cell r="DQ100">
            <v>0</v>
          </cell>
          <cell r="DR100">
            <v>0</v>
          </cell>
          <cell r="DS100">
            <v>0</v>
          </cell>
          <cell r="DT100">
            <v>0</v>
          </cell>
          <cell r="DU100">
            <v>0</v>
          </cell>
          <cell r="DV100">
            <v>0</v>
          </cell>
          <cell r="DW100">
            <v>0</v>
          </cell>
          <cell r="DX100">
            <v>0</v>
          </cell>
          <cell r="DY100">
            <v>0</v>
          </cell>
          <cell r="DZ100">
            <v>0</v>
          </cell>
          <cell r="EA100">
            <v>0</v>
          </cell>
          <cell r="EB100">
            <v>0</v>
          </cell>
          <cell r="EC100">
            <v>0</v>
          </cell>
          <cell r="ED100">
            <v>0</v>
          </cell>
          <cell r="EE100">
            <v>0</v>
          </cell>
          <cell r="EF100">
            <v>0</v>
          </cell>
          <cell r="EG100">
            <v>0</v>
          </cell>
          <cell r="EH100">
            <v>0</v>
          </cell>
          <cell r="EI100">
            <v>0</v>
          </cell>
          <cell r="EJ100">
            <v>0</v>
          </cell>
          <cell r="EK100">
            <v>0</v>
          </cell>
          <cell r="EL100">
            <v>0</v>
          </cell>
          <cell r="EM100">
            <v>0</v>
          </cell>
          <cell r="EN100">
            <v>0</v>
          </cell>
          <cell r="EO100">
            <v>0</v>
          </cell>
          <cell r="EP100">
            <v>0</v>
          </cell>
          <cell r="EQ100">
            <v>0</v>
          </cell>
          <cell r="ER100">
            <v>0</v>
          </cell>
          <cell r="ES100">
            <v>0</v>
          </cell>
          <cell r="ET100">
            <v>0</v>
          </cell>
          <cell r="EU100">
            <v>0</v>
          </cell>
          <cell r="EV100">
            <v>0</v>
          </cell>
          <cell r="EW100">
            <v>0</v>
          </cell>
          <cell r="EX100">
            <v>0</v>
          </cell>
          <cell r="EY100">
            <v>0</v>
          </cell>
          <cell r="EZ100">
            <v>0</v>
          </cell>
          <cell r="FA100">
            <v>0</v>
          </cell>
          <cell r="FB100">
            <v>0</v>
          </cell>
          <cell r="FC100">
            <v>0</v>
          </cell>
          <cell r="FD100">
            <v>0</v>
          </cell>
          <cell r="FE100">
            <v>0</v>
          </cell>
          <cell r="FF100">
            <v>0</v>
          </cell>
          <cell r="FG100">
            <v>0</v>
          </cell>
          <cell r="FH100">
            <v>0</v>
          </cell>
          <cell r="FI100">
            <v>0</v>
          </cell>
          <cell r="FJ100">
            <v>0</v>
          </cell>
          <cell r="FK100">
            <v>0</v>
          </cell>
          <cell r="FL100">
            <v>0</v>
          </cell>
          <cell r="FM100">
            <v>0</v>
          </cell>
          <cell r="FN100">
            <v>0</v>
          </cell>
          <cell r="FO100">
            <v>0</v>
          </cell>
          <cell r="FP100">
            <v>0</v>
          </cell>
          <cell r="FQ100">
            <v>0</v>
          </cell>
          <cell r="FR100">
            <v>0</v>
          </cell>
          <cell r="FS100">
            <v>0</v>
          </cell>
          <cell r="FT100">
            <v>0</v>
          </cell>
          <cell r="FU100">
            <v>0</v>
          </cell>
          <cell r="FV100">
            <v>0</v>
          </cell>
          <cell r="FW100">
            <v>0</v>
          </cell>
          <cell r="FX100">
            <v>0</v>
          </cell>
          <cell r="FY100">
            <v>0</v>
          </cell>
          <cell r="FZ100">
            <v>0</v>
          </cell>
          <cell r="GA100">
            <v>0</v>
          </cell>
          <cell r="GB100">
            <v>0</v>
          </cell>
          <cell r="GC100">
            <v>0</v>
          </cell>
          <cell r="GD100">
            <v>0</v>
          </cell>
          <cell r="GE100">
            <v>0</v>
          </cell>
          <cell r="GF100">
            <v>0</v>
          </cell>
          <cell r="GG100">
            <v>0</v>
          </cell>
          <cell r="GH100">
            <v>0</v>
          </cell>
          <cell r="GI100">
            <v>0</v>
          </cell>
          <cell r="GJ100">
            <v>0</v>
          </cell>
          <cell r="GK100">
            <v>0</v>
          </cell>
          <cell r="GL100">
            <v>0</v>
          </cell>
          <cell r="GM100">
            <v>0</v>
          </cell>
          <cell r="GN100">
            <v>0</v>
          </cell>
          <cell r="GO100">
            <v>0</v>
          </cell>
          <cell r="GP100">
            <v>0</v>
          </cell>
          <cell r="GQ100">
            <v>0</v>
          </cell>
          <cell r="GR100">
            <v>0</v>
          </cell>
          <cell r="GS100">
            <v>0</v>
          </cell>
          <cell r="GT100">
            <v>0</v>
          </cell>
          <cell r="GU100">
            <v>0</v>
          </cell>
          <cell r="GV100">
            <v>0</v>
          </cell>
          <cell r="GW100">
            <v>0</v>
          </cell>
          <cell r="GX100" t="str">
            <v/>
          </cell>
          <cell r="GY100">
            <v>0</v>
          </cell>
        </row>
        <row r="101">
          <cell r="D101" t="str">
            <v>14-10-075</v>
          </cell>
          <cell r="E101" t="str">
            <v>SISTEMA SÉPTICO Y FAFA EN P.R.F.V (POLIESTER REFORZADO CON FIBRA DE VIDRIO) DE 1500 LITROS DE CAPACIDAD.</v>
          </cell>
          <cell r="F101" t="str">
            <v>U</v>
          </cell>
          <cell r="G101">
            <v>4060391</v>
          </cell>
          <cell r="H101" t="str">
            <v>x</v>
          </cell>
          <cell r="I101" t="str">
            <v/>
          </cell>
          <cell r="J101">
            <v>1</v>
          </cell>
          <cell r="K101">
            <v>4060391</v>
          </cell>
          <cell r="L101"/>
          <cell r="M101">
            <v>0</v>
          </cell>
          <cell r="N101" t="str">
            <v>x</v>
          </cell>
          <cell r="O101" t="str">
            <v/>
          </cell>
          <cell r="P101">
            <v>1</v>
          </cell>
          <cell r="Q101">
            <v>4060391</v>
          </cell>
          <cell r="R101">
            <v>0</v>
          </cell>
          <cell r="S101">
            <v>0</v>
          </cell>
          <cell r="T101">
            <v>0</v>
          </cell>
          <cell r="U101">
            <v>0</v>
          </cell>
          <cell r="V101" t="str">
            <v>x</v>
          </cell>
          <cell r="W101" t="str">
            <v/>
          </cell>
          <cell r="X101">
            <v>1</v>
          </cell>
          <cell r="Y101">
            <v>4060391</v>
          </cell>
          <cell r="Z101">
            <v>0</v>
          </cell>
          <cell r="AA101">
            <v>0</v>
          </cell>
          <cell r="AB101">
            <v>0</v>
          </cell>
          <cell r="AC101">
            <v>0</v>
          </cell>
          <cell r="AD101">
            <v>0</v>
          </cell>
          <cell r="AE101">
            <v>0</v>
          </cell>
          <cell r="AF101" t="str">
            <v>x</v>
          </cell>
          <cell r="AG101" t="str">
            <v/>
          </cell>
          <cell r="AH101">
            <v>1</v>
          </cell>
          <cell r="AI101">
            <v>4060391</v>
          </cell>
          <cell r="AJ101" t="str">
            <v>x</v>
          </cell>
          <cell r="AK101" t="str">
            <v/>
          </cell>
          <cell r="AL101">
            <v>1</v>
          </cell>
          <cell r="AM101">
            <v>4060391</v>
          </cell>
          <cell r="AN101">
            <v>0</v>
          </cell>
          <cell r="AO101">
            <v>0</v>
          </cell>
          <cell r="AP101">
            <v>0</v>
          </cell>
          <cell r="AQ101">
            <v>0</v>
          </cell>
          <cell r="AR101">
            <v>0</v>
          </cell>
          <cell r="AS101">
            <v>0</v>
          </cell>
          <cell r="AT101">
            <v>0</v>
          </cell>
          <cell r="AU101">
            <v>0</v>
          </cell>
          <cell r="AV101" t="str">
            <v>x</v>
          </cell>
          <cell r="AW101" t="str">
            <v/>
          </cell>
          <cell r="AX101" t="str">
            <v>x</v>
          </cell>
          <cell r="AY101" t="str">
            <v/>
          </cell>
          <cell r="AZ101" t="str">
            <v>x</v>
          </cell>
          <cell r="BA101" t="str">
            <v/>
          </cell>
          <cell r="BB101">
            <v>1</v>
          </cell>
          <cell r="BC101">
            <v>4060391</v>
          </cell>
          <cell r="BD101">
            <v>0</v>
          </cell>
          <cell r="BE101">
            <v>0</v>
          </cell>
          <cell r="BF101">
            <v>0</v>
          </cell>
          <cell r="BG101">
            <v>0</v>
          </cell>
          <cell r="BH101" t="str">
            <v>x</v>
          </cell>
          <cell r="BI101" t="str">
            <v/>
          </cell>
          <cell r="BJ101">
            <v>0</v>
          </cell>
          <cell r="BK101">
            <v>0</v>
          </cell>
          <cell r="BL101" t="str">
            <v>x</v>
          </cell>
          <cell r="BM101" t="str">
            <v/>
          </cell>
          <cell r="BN101">
            <v>0</v>
          </cell>
          <cell r="BO101">
            <v>0</v>
          </cell>
          <cell r="BP101">
            <v>0</v>
          </cell>
          <cell r="BQ101">
            <v>0</v>
          </cell>
          <cell r="BR101">
            <v>0</v>
          </cell>
          <cell r="BS101">
            <v>0</v>
          </cell>
          <cell r="BT101">
            <v>0</v>
          </cell>
          <cell r="BU101">
            <v>0</v>
          </cell>
          <cell r="BV101">
            <v>0</v>
          </cell>
          <cell r="BW101">
            <v>0</v>
          </cell>
          <cell r="BX101">
            <v>0</v>
          </cell>
          <cell r="BY101">
            <v>0</v>
          </cell>
          <cell r="BZ101" t="str">
            <v>x</v>
          </cell>
          <cell r="CA101" t="str">
            <v/>
          </cell>
          <cell r="CB101">
            <v>0</v>
          </cell>
          <cell r="CC101">
            <v>0</v>
          </cell>
          <cell r="CD101">
            <v>0</v>
          </cell>
          <cell r="CE101">
            <v>0</v>
          </cell>
          <cell r="CF101" t="str">
            <v>x</v>
          </cell>
          <cell r="CG101" t="str">
            <v/>
          </cell>
          <cell r="CH101" t="str">
            <v>x</v>
          </cell>
          <cell r="CI101" t="str">
            <v/>
          </cell>
          <cell r="CJ101">
            <v>1</v>
          </cell>
          <cell r="CK101">
            <v>4060391</v>
          </cell>
          <cell r="CL101">
            <v>0</v>
          </cell>
          <cell r="CM101">
            <v>0</v>
          </cell>
          <cell r="CN101">
            <v>0</v>
          </cell>
          <cell r="CO101">
            <v>0</v>
          </cell>
          <cell r="CP101">
            <v>0</v>
          </cell>
          <cell r="CQ101">
            <v>0</v>
          </cell>
          <cell r="CR101">
            <v>0</v>
          </cell>
          <cell r="CS101">
            <v>0</v>
          </cell>
          <cell r="CT101">
            <v>0</v>
          </cell>
          <cell r="CU101">
            <v>0</v>
          </cell>
          <cell r="CV101">
            <v>0</v>
          </cell>
          <cell r="CW101">
            <v>0</v>
          </cell>
          <cell r="CX101">
            <v>0</v>
          </cell>
          <cell r="CY101">
            <v>0</v>
          </cell>
          <cell r="CZ101">
            <v>0</v>
          </cell>
          <cell r="DA101">
            <v>0</v>
          </cell>
          <cell r="DB101">
            <v>0</v>
          </cell>
          <cell r="DC101">
            <v>0</v>
          </cell>
          <cell r="DD101">
            <v>0</v>
          </cell>
          <cell r="DE101">
            <v>0</v>
          </cell>
          <cell r="DF101">
            <v>0</v>
          </cell>
          <cell r="DG101">
            <v>0</v>
          </cell>
          <cell r="DH101" t="str">
            <v>x</v>
          </cell>
          <cell r="DI101" t="str">
            <v/>
          </cell>
          <cell r="DJ101">
            <v>1</v>
          </cell>
          <cell r="DK101">
            <v>4060391</v>
          </cell>
          <cell r="DL101">
            <v>0</v>
          </cell>
          <cell r="DM101">
            <v>0</v>
          </cell>
          <cell r="DN101">
            <v>0</v>
          </cell>
          <cell r="DO101">
            <v>0</v>
          </cell>
          <cell r="DP101">
            <v>0</v>
          </cell>
          <cell r="DQ101">
            <v>0</v>
          </cell>
          <cell r="DR101">
            <v>0</v>
          </cell>
          <cell r="DS101">
            <v>0</v>
          </cell>
          <cell r="DT101" t="str">
            <v>x</v>
          </cell>
          <cell r="DU101" t="str">
            <v/>
          </cell>
          <cell r="DV101">
            <v>1</v>
          </cell>
          <cell r="DW101">
            <v>4060391</v>
          </cell>
          <cell r="DX101">
            <v>0</v>
          </cell>
          <cell r="DY101">
            <v>0</v>
          </cell>
          <cell r="DZ101">
            <v>0</v>
          </cell>
          <cell r="EA101">
            <v>0</v>
          </cell>
          <cell r="EB101">
            <v>0</v>
          </cell>
          <cell r="EC101">
            <v>0</v>
          </cell>
          <cell r="ED101">
            <v>0</v>
          </cell>
          <cell r="EE101">
            <v>0</v>
          </cell>
          <cell r="EF101" t="str">
            <v>x</v>
          </cell>
          <cell r="EG101" t="str">
            <v/>
          </cell>
          <cell r="EH101">
            <v>1</v>
          </cell>
          <cell r="EI101">
            <v>4060391</v>
          </cell>
          <cell r="EJ101" t="str">
            <v>x</v>
          </cell>
          <cell r="EK101" t="str">
            <v/>
          </cell>
          <cell r="EL101">
            <v>1</v>
          </cell>
          <cell r="EM101">
            <v>4060391</v>
          </cell>
          <cell r="EN101">
            <v>0</v>
          </cell>
          <cell r="EO101">
            <v>0</v>
          </cell>
          <cell r="EP101" t="str">
            <v>x</v>
          </cell>
          <cell r="EQ101" t="str">
            <v/>
          </cell>
          <cell r="ER101">
            <v>1</v>
          </cell>
          <cell r="ES101">
            <v>4060391</v>
          </cell>
          <cell r="ET101">
            <v>0</v>
          </cell>
          <cell r="EU101">
            <v>0</v>
          </cell>
          <cell r="EV101">
            <v>0</v>
          </cell>
          <cell r="EW101">
            <v>0</v>
          </cell>
          <cell r="EX101">
            <v>0</v>
          </cell>
          <cell r="EY101">
            <v>0</v>
          </cell>
          <cell r="EZ101" t="str">
            <v>x</v>
          </cell>
          <cell r="FA101" t="str">
            <v/>
          </cell>
          <cell r="FB101">
            <v>1</v>
          </cell>
          <cell r="FC101">
            <v>4060391</v>
          </cell>
          <cell r="FD101" t="str">
            <v>x</v>
          </cell>
          <cell r="FE101" t="str">
            <v/>
          </cell>
          <cell r="FF101">
            <v>1</v>
          </cell>
          <cell r="FG101">
            <v>4060391</v>
          </cell>
          <cell r="FH101">
            <v>0</v>
          </cell>
          <cell r="FI101">
            <v>0</v>
          </cell>
          <cell r="FJ101" t="str">
            <v>x</v>
          </cell>
          <cell r="FK101" t="str">
            <v/>
          </cell>
          <cell r="FL101">
            <v>1</v>
          </cell>
          <cell r="FM101">
            <v>4060391</v>
          </cell>
          <cell r="FN101" t="str">
            <v>x</v>
          </cell>
          <cell r="FO101" t="str">
            <v/>
          </cell>
          <cell r="FP101">
            <v>1</v>
          </cell>
          <cell r="FQ101">
            <v>4060391</v>
          </cell>
          <cell r="FR101">
            <v>0</v>
          </cell>
          <cell r="FS101">
            <v>0</v>
          </cell>
          <cell r="FT101" t="str">
            <v>x</v>
          </cell>
          <cell r="FU101" t="str">
            <v/>
          </cell>
          <cell r="FV101">
            <v>1</v>
          </cell>
          <cell r="FW101">
            <v>4060391</v>
          </cell>
          <cell r="FX101">
            <v>0</v>
          </cell>
          <cell r="FY101">
            <v>0</v>
          </cell>
          <cell r="FZ101">
            <v>0</v>
          </cell>
          <cell r="GA101">
            <v>0</v>
          </cell>
          <cell r="GB101">
            <v>0</v>
          </cell>
          <cell r="GC101">
            <v>0</v>
          </cell>
          <cell r="GD101" t="str">
            <v>x</v>
          </cell>
          <cell r="GE101" t="str">
            <v/>
          </cell>
          <cell r="GF101">
            <v>1</v>
          </cell>
          <cell r="GG101">
            <v>4060391</v>
          </cell>
          <cell r="GH101">
            <v>0</v>
          </cell>
          <cell r="GI101">
            <v>0</v>
          </cell>
          <cell r="GJ101" t="str">
            <v>x</v>
          </cell>
          <cell r="GK101" t="str">
            <v/>
          </cell>
          <cell r="GL101" t="str">
            <v>x</v>
          </cell>
          <cell r="GM101" t="str">
            <v/>
          </cell>
          <cell r="GN101" t="str">
            <v>x</v>
          </cell>
          <cell r="GO101" t="str">
            <v/>
          </cell>
          <cell r="GP101" t="str">
            <v>x</v>
          </cell>
          <cell r="GQ101" t="str">
            <v/>
          </cell>
          <cell r="GR101">
            <v>0</v>
          </cell>
          <cell r="GS101">
            <v>0</v>
          </cell>
          <cell r="GT101">
            <v>0</v>
          </cell>
          <cell r="GU101">
            <v>0</v>
          </cell>
          <cell r="GV101">
            <v>17</v>
          </cell>
          <cell r="GW101">
            <v>69026647</v>
          </cell>
          <cell r="GX101" t="str">
            <v/>
          </cell>
          <cell r="GY101">
            <v>69026647</v>
          </cell>
        </row>
        <row r="102">
          <cell r="D102" t="str">
            <v>14-15</v>
          </cell>
          <cell r="E102" t="str">
            <v>INSTALACIONES AGUAS SERVIDAS</v>
          </cell>
          <cell r="F102"/>
          <cell r="G102">
            <v>0</v>
          </cell>
          <cell r="H102" t="str">
            <v>x</v>
          </cell>
          <cell r="I102">
            <v>245839</v>
          </cell>
          <cell r="J102" t="str">
            <v/>
          </cell>
          <cell r="K102">
            <v>0</v>
          </cell>
          <cell r="L102" t="str">
            <v/>
          </cell>
          <cell r="M102">
            <v>0</v>
          </cell>
          <cell r="N102" t="str">
            <v>x</v>
          </cell>
          <cell r="O102">
            <v>245839</v>
          </cell>
          <cell r="P102" t="str">
            <v/>
          </cell>
          <cell r="Q102">
            <v>0</v>
          </cell>
          <cell r="R102" t="str">
            <v/>
          </cell>
          <cell r="S102">
            <v>0</v>
          </cell>
          <cell r="T102" t="str">
            <v/>
          </cell>
          <cell r="U102">
            <v>0</v>
          </cell>
          <cell r="V102" t="str">
            <v>x</v>
          </cell>
          <cell r="W102">
            <v>245839</v>
          </cell>
          <cell r="X102" t="str">
            <v/>
          </cell>
          <cell r="Y102">
            <v>0</v>
          </cell>
          <cell r="Z102" t="str">
            <v/>
          </cell>
          <cell r="AA102">
            <v>0</v>
          </cell>
          <cell r="AB102" t="str">
            <v/>
          </cell>
          <cell r="AC102">
            <v>0</v>
          </cell>
          <cell r="AD102" t="str">
            <v/>
          </cell>
          <cell r="AE102">
            <v>0</v>
          </cell>
          <cell r="AF102" t="str">
            <v>x</v>
          </cell>
          <cell r="AG102">
            <v>245839</v>
          </cell>
          <cell r="AH102" t="str">
            <v/>
          </cell>
          <cell r="AI102">
            <v>0</v>
          </cell>
          <cell r="AJ102" t="str">
            <v>x</v>
          </cell>
          <cell r="AK102">
            <v>245839</v>
          </cell>
          <cell r="AL102" t="str">
            <v/>
          </cell>
          <cell r="AM102">
            <v>0</v>
          </cell>
          <cell r="AN102" t="str">
            <v/>
          </cell>
          <cell r="AO102">
            <v>0</v>
          </cell>
          <cell r="AP102" t="str">
            <v/>
          </cell>
          <cell r="AQ102">
            <v>0</v>
          </cell>
          <cell r="AR102" t="str">
            <v/>
          </cell>
          <cell r="AS102">
            <v>0</v>
          </cell>
          <cell r="AT102" t="str">
            <v/>
          </cell>
          <cell r="AU102">
            <v>0</v>
          </cell>
          <cell r="AV102" t="str">
            <v>x</v>
          </cell>
          <cell r="AW102">
            <v>245839</v>
          </cell>
          <cell r="AX102" t="str">
            <v>x</v>
          </cell>
          <cell r="AY102">
            <v>245839</v>
          </cell>
          <cell r="AZ102" t="str">
            <v>x</v>
          </cell>
          <cell r="BA102">
            <v>245839</v>
          </cell>
          <cell r="BB102" t="str">
            <v/>
          </cell>
          <cell r="BC102">
            <v>0</v>
          </cell>
          <cell r="BD102" t="str">
            <v/>
          </cell>
          <cell r="BE102">
            <v>0</v>
          </cell>
          <cell r="BF102" t="str">
            <v/>
          </cell>
          <cell r="BG102">
            <v>0</v>
          </cell>
          <cell r="BH102" t="str">
            <v>x</v>
          </cell>
          <cell r="BI102">
            <v>245839</v>
          </cell>
          <cell r="BJ102" t="str">
            <v/>
          </cell>
          <cell r="BK102">
            <v>0</v>
          </cell>
          <cell r="BL102" t="str">
            <v>x</v>
          </cell>
          <cell r="BM102">
            <v>245839</v>
          </cell>
          <cell r="BN102" t="str">
            <v/>
          </cell>
          <cell r="BO102">
            <v>0</v>
          </cell>
          <cell r="BP102" t="str">
            <v/>
          </cell>
          <cell r="BQ102">
            <v>0</v>
          </cell>
          <cell r="BR102" t="str">
            <v/>
          </cell>
          <cell r="BS102">
            <v>0</v>
          </cell>
          <cell r="BT102" t="str">
            <v/>
          </cell>
          <cell r="BU102">
            <v>0</v>
          </cell>
          <cell r="BV102" t="str">
            <v/>
          </cell>
          <cell r="BW102">
            <v>0</v>
          </cell>
          <cell r="BX102" t="str">
            <v/>
          </cell>
          <cell r="BY102">
            <v>0</v>
          </cell>
          <cell r="BZ102" t="str">
            <v>x</v>
          </cell>
          <cell r="CA102">
            <v>245839</v>
          </cell>
          <cell r="CB102" t="str">
            <v/>
          </cell>
          <cell r="CC102">
            <v>0</v>
          </cell>
          <cell r="CD102" t="str">
            <v/>
          </cell>
          <cell r="CE102">
            <v>0</v>
          </cell>
          <cell r="CF102" t="str">
            <v>x</v>
          </cell>
          <cell r="CG102">
            <v>245839</v>
          </cell>
          <cell r="CH102" t="str">
            <v>x</v>
          </cell>
          <cell r="CI102">
            <v>245839</v>
          </cell>
          <cell r="CJ102" t="str">
            <v/>
          </cell>
          <cell r="CK102">
            <v>0</v>
          </cell>
          <cell r="CL102" t="str">
            <v/>
          </cell>
          <cell r="CM102">
            <v>0</v>
          </cell>
          <cell r="CN102" t="str">
            <v/>
          </cell>
          <cell r="CO102">
            <v>0</v>
          </cell>
          <cell r="CP102" t="str">
            <v/>
          </cell>
          <cell r="CQ102">
            <v>0</v>
          </cell>
          <cell r="CR102" t="str">
            <v/>
          </cell>
          <cell r="CS102">
            <v>0</v>
          </cell>
          <cell r="CT102" t="str">
            <v/>
          </cell>
          <cell r="CU102">
            <v>0</v>
          </cell>
          <cell r="CV102" t="str">
            <v/>
          </cell>
          <cell r="CW102">
            <v>0</v>
          </cell>
          <cell r="CX102" t="str">
            <v/>
          </cell>
          <cell r="CY102">
            <v>0</v>
          </cell>
          <cell r="CZ102" t="str">
            <v/>
          </cell>
          <cell r="DA102">
            <v>0</v>
          </cell>
          <cell r="DB102" t="str">
            <v/>
          </cell>
          <cell r="DC102">
            <v>0</v>
          </cell>
          <cell r="DD102" t="str">
            <v/>
          </cell>
          <cell r="DE102">
            <v>0</v>
          </cell>
          <cell r="DF102" t="str">
            <v/>
          </cell>
          <cell r="DG102">
            <v>0</v>
          </cell>
          <cell r="DH102" t="str">
            <v>x</v>
          </cell>
          <cell r="DI102">
            <v>245839</v>
          </cell>
          <cell r="DJ102" t="str">
            <v/>
          </cell>
          <cell r="DK102">
            <v>0</v>
          </cell>
          <cell r="DL102" t="str">
            <v/>
          </cell>
          <cell r="DM102">
            <v>0</v>
          </cell>
          <cell r="DN102" t="str">
            <v/>
          </cell>
          <cell r="DO102">
            <v>0</v>
          </cell>
          <cell r="DP102" t="str">
            <v/>
          </cell>
          <cell r="DQ102">
            <v>0</v>
          </cell>
          <cell r="DR102" t="str">
            <v/>
          </cell>
          <cell r="DS102">
            <v>0</v>
          </cell>
          <cell r="DT102" t="str">
            <v>x</v>
          </cell>
          <cell r="DU102">
            <v>245839</v>
          </cell>
          <cell r="DV102" t="str">
            <v/>
          </cell>
          <cell r="DW102">
            <v>0</v>
          </cell>
          <cell r="DX102" t="str">
            <v/>
          </cell>
          <cell r="DY102">
            <v>0</v>
          </cell>
          <cell r="DZ102" t="str">
            <v/>
          </cell>
          <cell r="EA102">
            <v>0</v>
          </cell>
          <cell r="EB102" t="str">
            <v/>
          </cell>
          <cell r="EC102">
            <v>0</v>
          </cell>
          <cell r="ED102" t="str">
            <v/>
          </cell>
          <cell r="EE102">
            <v>0</v>
          </cell>
          <cell r="EF102" t="str">
            <v>x</v>
          </cell>
          <cell r="EG102">
            <v>245839</v>
          </cell>
          <cell r="EH102" t="str">
            <v/>
          </cell>
          <cell r="EI102">
            <v>0</v>
          </cell>
          <cell r="EJ102" t="str">
            <v>x</v>
          </cell>
          <cell r="EK102">
            <v>245839</v>
          </cell>
          <cell r="EL102" t="str">
            <v/>
          </cell>
          <cell r="EM102">
            <v>0</v>
          </cell>
          <cell r="EN102" t="str">
            <v/>
          </cell>
          <cell r="EO102">
            <v>0</v>
          </cell>
          <cell r="EP102" t="str">
            <v>x</v>
          </cell>
          <cell r="EQ102">
            <v>245839</v>
          </cell>
          <cell r="ER102" t="str">
            <v/>
          </cell>
          <cell r="ES102">
            <v>0</v>
          </cell>
          <cell r="ET102" t="str">
            <v/>
          </cell>
          <cell r="EU102">
            <v>0</v>
          </cell>
          <cell r="EV102" t="str">
            <v/>
          </cell>
          <cell r="EW102">
            <v>0</v>
          </cell>
          <cell r="EX102" t="str">
            <v/>
          </cell>
          <cell r="EY102">
            <v>0</v>
          </cell>
          <cell r="EZ102" t="str">
            <v>x</v>
          </cell>
          <cell r="FA102">
            <v>245839</v>
          </cell>
          <cell r="FB102" t="str">
            <v/>
          </cell>
          <cell r="FC102">
            <v>0</v>
          </cell>
          <cell r="FD102" t="str">
            <v>x</v>
          </cell>
          <cell r="FE102">
            <v>245839</v>
          </cell>
          <cell r="FF102" t="str">
            <v/>
          </cell>
          <cell r="FG102">
            <v>0</v>
          </cell>
          <cell r="FH102" t="str">
            <v/>
          </cell>
          <cell r="FI102">
            <v>0</v>
          </cell>
          <cell r="FJ102" t="str">
            <v>x</v>
          </cell>
          <cell r="FK102">
            <v>245839</v>
          </cell>
          <cell r="FL102" t="str">
            <v/>
          </cell>
          <cell r="FM102">
            <v>0</v>
          </cell>
          <cell r="FN102" t="str">
            <v>x</v>
          </cell>
          <cell r="FO102">
            <v>245839</v>
          </cell>
          <cell r="FP102" t="str">
            <v/>
          </cell>
          <cell r="FQ102">
            <v>0</v>
          </cell>
          <cell r="FR102" t="str">
            <v/>
          </cell>
          <cell r="FS102">
            <v>0</v>
          </cell>
          <cell r="FT102" t="str">
            <v>x</v>
          </cell>
          <cell r="FU102">
            <v>245839</v>
          </cell>
          <cell r="FV102" t="str">
            <v/>
          </cell>
          <cell r="FW102">
            <v>0</v>
          </cell>
          <cell r="FX102" t="str">
            <v/>
          </cell>
          <cell r="FY102">
            <v>0</v>
          </cell>
          <cell r="FZ102" t="str">
            <v/>
          </cell>
          <cell r="GA102">
            <v>0</v>
          </cell>
          <cell r="GB102" t="str">
            <v/>
          </cell>
          <cell r="GC102">
            <v>0</v>
          </cell>
          <cell r="GD102" t="str">
            <v>x</v>
          </cell>
          <cell r="GE102">
            <v>245839</v>
          </cell>
          <cell r="GF102" t="str">
            <v/>
          </cell>
          <cell r="GG102">
            <v>0</v>
          </cell>
          <cell r="GH102" t="str">
            <v/>
          </cell>
          <cell r="GI102">
            <v>0</v>
          </cell>
          <cell r="GJ102" t="str">
            <v>x</v>
          </cell>
          <cell r="GK102">
            <v>245839</v>
          </cell>
          <cell r="GL102" t="str">
            <v>x</v>
          </cell>
          <cell r="GM102">
            <v>245839</v>
          </cell>
          <cell r="GN102" t="str">
            <v>x</v>
          </cell>
          <cell r="GO102">
            <v>245839</v>
          </cell>
          <cell r="GP102" t="str">
            <v>x</v>
          </cell>
          <cell r="GQ102">
            <v>245839</v>
          </cell>
          <cell r="GR102" t="str">
            <v/>
          </cell>
          <cell r="GS102">
            <v>0</v>
          </cell>
          <cell r="GT102" t="str">
            <v/>
          </cell>
          <cell r="GU102">
            <v>0</v>
          </cell>
          <cell r="GV102">
            <v>0</v>
          </cell>
          <cell r="GW102">
            <v>6637653</v>
          </cell>
          <cell r="GX102" t="str">
            <v/>
          </cell>
          <cell r="GY102">
            <v>6637653</v>
          </cell>
        </row>
        <row r="103">
          <cell r="D103" t="str">
            <v>14-15-010</v>
          </cell>
          <cell r="E103" t="str">
            <v>SUMINISTRO Y COLOCACION DE SALIDAS Y REDES HIDROSANITARIAS PARA MODULO DE BAÑO TIPICO VIVA; INCLUYE MATERIALES, ACCESORIOS, SOLDADURAS, CAJAS Y TODO LO NECESARIO PARA SU CORRECTO FUNCIONAMIENTO.</v>
          </cell>
          <cell r="F103" t="str">
            <v>GB</v>
          </cell>
          <cell r="G103">
            <v>245839</v>
          </cell>
          <cell r="H103">
            <v>1</v>
          </cell>
          <cell r="I103">
            <v>245839</v>
          </cell>
          <cell r="J103"/>
          <cell r="K103">
            <v>0</v>
          </cell>
          <cell r="L103"/>
          <cell r="M103">
            <v>0</v>
          </cell>
          <cell r="N103">
            <v>1</v>
          </cell>
          <cell r="O103">
            <v>245839</v>
          </cell>
          <cell r="P103">
            <v>0</v>
          </cell>
          <cell r="Q103">
            <v>0</v>
          </cell>
          <cell r="R103">
            <v>0</v>
          </cell>
          <cell r="S103">
            <v>0</v>
          </cell>
          <cell r="T103">
            <v>0</v>
          </cell>
          <cell r="U103">
            <v>0</v>
          </cell>
          <cell r="V103">
            <v>1</v>
          </cell>
          <cell r="W103">
            <v>245839</v>
          </cell>
          <cell r="X103">
            <v>0</v>
          </cell>
          <cell r="Y103">
            <v>0</v>
          </cell>
          <cell r="Z103">
            <v>0</v>
          </cell>
          <cell r="AA103">
            <v>0</v>
          </cell>
          <cell r="AB103">
            <v>0</v>
          </cell>
          <cell r="AC103">
            <v>0</v>
          </cell>
          <cell r="AD103">
            <v>0</v>
          </cell>
          <cell r="AE103">
            <v>0</v>
          </cell>
          <cell r="AF103">
            <v>1</v>
          </cell>
          <cell r="AG103">
            <v>245839</v>
          </cell>
          <cell r="AH103">
            <v>0</v>
          </cell>
          <cell r="AI103">
            <v>0</v>
          </cell>
          <cell r="AJ103">
            <v>1</v>
          </cell>
          <cell r="AK103">
            <v>245839</v>
          </cell>
          <cell r="AL103">
            <v>0</v>
          </cell>
          <cell r="AM103">
            <v>0</v>
          </cell>
          <cell r="AN103">
            <v>0</v>
          </cell>
          <cell r="AO103">
            <v>0</v>
          </cell>
          <cell r="AP103">
            <v>0</v>
          </cell>
          <cell r="AQ103">
            <v>0</v>
          </cell>
          <cell r="AR103">
            <v>0</v>
          </cell>
          <cell r="AS103">
            <v>0</v>
          </cell>
          <cell r="AT103">
            <v>0</v>
          </cell>
          <cell r="AU103">
            <v>0</v>
          </cell>
          <cell r="AV103">
            <v>1</v>
          </cell>
          <cell r="AW103">
            <v>245839</v>
          </cell>
          <cell r="AX103">
            <v>1</v>
          </cell>
          <cell r="AY103">
            <v>245839</v>
          </cell>
          <cell r="AZ103">
            <v>1</v>
          </cell>
          <cell r="BA103">
            <v>245839</v>
          </cell>
          <cell r="BB103">
            <v>0</v>
          </cell>
          <cell r="BC103">
            <v>0</v>
          </cell>
          <cell r="BD103">
            <v>0</v>
          </cell>
          <cell r="BE103">
            <v>0</v>
          </cell>
          <cell r="BF103">
            <v>0</v>
          </cell>
          <cell r="BG103">
            <v>0</v>
          </cell>
          <cell r="BH103">
            <v>1</v>
          </cell>
          <cell r="BI103">
            <v>245839</v>
          </cell>
          <cell r="BJ103">
            <v>0</v>
          </cell>
          <cell r="BK103">
            <v>0</v>
          </cell>
          <cell r="BL103">
            <v>1</v>
          </cell>
          <cell r="BM103">
            <v>245839</v>
          </cell>
          <cell r="BN103">
            <v>0</v>
          </cell>
          <cell r="BO103">
            <v>0</v>
          </cell>
          <cell r="BP103">
            <v>0</v>
          </cell>
          <cell r="BQ103">
            <v>0</v>
          </cell>
          <cell r="BR103">
            <v>0</v>
          </cell>
          <cell r="BS103">
            <v>0</v>
          </cell>
          <cell r="BT103">
            <v>0</v>
          </cell>
          <cell r="BU103">
            <v>0</v>
          </cell>
          <cell r="BV103">
            <v>0</v>
          </cell>
          <cell r="BW103">
            <v>0</v>
          </cell>
          <cell r="BX103">
            <v>0</v>
          </cell>
          <cell r="BY103">
            <v>0</v>
          </cell>
          <cell r="BZ103">
            <v>1</v>
          </cell>
          <cell r="CA103">
            <v>245839</v>
          </cell>
          <cell r="CB103">
            <v>0</v>
          </cell>
          <cell r="CC103">
            <v>0</v>
          </cell>
          <cell r="CD103">
            <v>0</v>
          </cell>
          <cell r="CE103">
            <v>0</v>
          </cell>
          <cell r="CF103">
            <v>1</v>
          </cell>
          <cell r="CG103">
            <v>245839</v>
          </cell>
          <cell r="CH103">
            <v>1</v>
          </cell>
          <cell r="CI103">
            <v>245839</v>
          </cell>
          <cell r="CJ103">
            <v>0</v>
          </cell>
          <cell r="CK103">
            <v>0</v>
          </cell>
          <cell r="CL103">
            <v>0</v>
          </cell>
          <cell r="CM103">
            <v>0</v>
          </cell>
          <cell r="CN103">
            <v>0</v>
          </cell>
          <cell r="CO103">
            <v>0</v>
          </cell>
          <cell r="CP103">
            <v>0</v>
          </cell>
          <cell r="CQ103">
            <v>0</v>
          </cell>
          <cell r="CR103">
            <v>0</v>
          </cell>
          <cell r="CS103">
            <v>0</v>
          </cell>
          <cell r="CT103">
            <v>0</v>
          </cell>
          <cell r="CU103">
            <v>0</v>
          </cell>
          <cell r="CV103">
            <v>0</v>
          </cell>
          <cell r="CW103">
            <v>0</v>
          </cell>
          <cell r="CX103">
            <v>0</v>
          </cell>
          <cell r="CY103">
            <v>0</v>
          </cell>
          <cell r="CZ103">
            <v>0</v>
          </cell>
          <cell r="DA103">
            <v>0</v>
          </cell>
          <cell r="DB103">
            <v>0</v>
          </cell>
          <cell r="DC103">
            <v>0</v>
          </cell>
          <cell r="DD103">
            <v>0</v>
          </cell>
          <cell r="DE103">
            <v>0</v>
          </cell>
          <cell r="DF103">
            <v>0</v>
          </cell>
          <cell r="DG103">
            <v>0</v>
          </cell>
          <cell r="DH103">
            <v>1</v>
          </cell>
          <cell r="DI103">
            <v>245839</v>
          </cell>
          <cell r="DJ103">
            <v>0</v>
          </cell>
          <cell r="DK103">
            <v>0</v>
          </cell>
          <cell r="DL103">
            <v>0</v>
          </cell>
          <cell r="DM103">
            <v>0</v>
          </cell>
          <cell r="DN103">
            <v>0</v>
          </cell>
          <cell r="DO103">
            <v>0</v>
          </cell>
          <cell r="DP103">
            <v>0</v>
          </cell>
          <cell r="DQ103">
            <v>0</v>
          </cell>
          <cell r="DR103">
            <v>0</v>
          </cell>
          <cell r="DS103">
            <v>0</v>
          </cell>
          <cell r="DT103">
            <v>1</v>
          </cell>
          <cell r="DU103">
            <v>245839</v>
          </cell>
          <cell r="DV103">
            <v>0</v>
          </cell>
          <cell r="DW103">
            <v>0</v>
          </cell>
          <cell r="DX103">
            <v>0</v>
          </cell>
          <cell r="DY103">
            <v>0</v>
          </cell>
          <cell r="DZ103">
            <v>0</v>
          </cell>
          <cell r="EA103">
            <v>0</v>
          </cell>
          <cell r="EB103">
            <v>0</v>
          </cell>
          <cell r="EC103">
            <v>0</v>
          </cell>
          <cell r="ED103">
            <v>0</v>
          </cell>
          <cell r="EE103">
            <v>0</v>
          </cell>
          <cell r="EF103">
            <v>1</v>
          </cell>
          <cell r="EG103">
            <v>245839</v>
          </cell>
          <cell r="EH103">
            <v>0</v>
          </cell>
          <cell r="EI103">
            <v>0</v>
          </cell>
          <cell r="EJ103">
            <v>1</v>
          </cell>
          <cell r="EK103">
            <v>245839</v>
          </cell>
          <cell r="EL103">
            <v>0</v>
          </cell>
          <cell r="EM103">
            <v>0</v>
          </cell>
          <cell r="EN103">
            <v>0</v>
          </cell>
          <cell r="EO103">
            <v>0</v>
          </cell>
          <cell r="EP103">
            <v>1</v>
          </cell>
          <cell r="EQ103">
            <v>245839</v>
          </cell>
          <cell r="ER103">
            <v>0</v>
          </cell>
          <cell r="ES103">
            <v>0</v>
          </cell>
          <cell r="ET103">
            <v>0</v>
          </cell>
          <cell r="EU103">
            <v>0</v>
          </cell>
          <cell r="EV103">
            <v>0</v>
          </cell>
          <cell r="EW103">
            <v>0</v>
          </cell>
          <cell r="EX103">
            <v>0</v>
          </cell>
          <cell r="EY103">
            <v>0</v>
          </cell>
          <cell r="EZ103">
            <v>1</v>
          </cell>
          <cell r="FA103">
            <v>245839</v>
          </cell>
          <cell r="FB103">
            <v>0</v>
          </cell>
          <cell r="FC103">
            <v>0</v>
          </cell>
          <cell r="FD103">
            <v>1</v>
          </cell>
          <cell r="FE103">
            <v>245839</v>
          </cell>
          <cell r="FF103">
            <v>0</v>
          </cell>
          <cell r="FG103">
            <v>0</v>
          </cell>
          <cell r="FH103">
            <v>0</v>
          </cell>
          <cell r="FI103">
            <v>0</v>
          </cell>
          <cell r="FJ103">
            <v>1</v>
          </cell>
          <cell r="FK103">
            <v>245839</v>
          </cell>
          <cell r="FL103">
            <v>0</v>
          </cell>
          <cell r="FM103">
            <v>0</v>
          </cell>
          <cell r="FN103">
            <v>1</v>
          </cell>
          <cell r="FO103">
            <v>245839</v>
          </cell>
          <cell r="FP103">
            <v>0</v>
          </cell>
          <cell r="FQ103">
            <v>0</v>
          </cell>
          <cell r="FR103">
            <v>0</v>
          </cell>
          <cell r="FS103">
            <v>0</v>
          </cell>
          <cell r="FT103">
            <v>1</v>
          </cell>
          <cell r="FU103">
            <v>245839</v>
          </cell>
          <cell r="FV103">
            <v>0</v>
          </cell>
          <cell r="FW103">
            <v>0</v>
          </cell>
          <cell r="FX103">
            <v>0</v>
          </cell>
          <cell r="FY103">
            <v>0</v>
          </cell>
          <cell r="FZ103">
            <v>0</v>
          </cell>
          <cell r="GA103">
            <v>0</v>
          </cell>
          <cell r="GB103">
            <v>0</v>
          </cell>
          <cell r="GC103">
            <v>0</v>
          </cell>
          <cell r="GD103">
            <v>1</v>
          </cell>
          <cell r="GE103">
            <v>245839</v>
          </cell>
          <cell r="GF103">
            <v>0</v>
          </cell>
          <cell r="GG103">
            <v>0</v>
          </cell>
          <cell r="GH103">
            <v>0</v>
          </cell>
          <cell r="GI103">
            <v>0</v>
          </cell>
          <cell r="GJ103">
            <v>1</v>
          </cell>
          <cell r="GK103">
            <v>245839</v>
          </cell>
          <cell r="GL103">
            <v>1</v>
          </cell>
          <cell r="GM103">
            <v>245839</v>
          </cell>
          <cell r="GN103">
            <v>1</v>
          </cell>
          <cell r="GO103">
            <v>245839</v>
          </cell>
          <cell r="GP103">
            <v>1</v>
          </cell>
          <cell r="GQ103">
            <v>245839</v>
          </cell>
          <cell r="GR103">
            <v>0</v>
          </cell>
          <cell r="GS103">
            <v>0</v>
          </cell>
          <cell r="GT103">
            <v>0</v>
          </cell>
          <cell r="GU103">
            <v>0</v>
          </cell>
          <cell r="GV103">
            <v>27</v>
          </cell>
          <cell r="GW103">
            <v>6637653</v>
          </cell>
          <cell r="GX103" t="str">
            <v/>
          </cell>
          <cell r="GY103">
            <v>6637653</v>
          </cell>
        </row>
        <row r="104">
          <cell r="D104" t="str">
            <v>14-15-020</v>
          </cell>
          <cell r="E104" t="str">
            <v>SUMINISTRO DE ESTRUCTURA E INSTALACION DE CANOA TIPO RAINGO O EQUIVALENTE; INCLUYE BAJANTE PLASTICO REDONDO, ELEMENTOS DE SOPORTE, CODOS, SELLANTES Y DEMAS ACCESORIOS PARA SU ADECUADO FUNCIONAMIENTO.</v>
          </cell>
          <cell r="F104" t="str">
            <v>GB</v>
          </cell>
          <cell r="G104">
            <v>296714</v>
          </cell>
          <cell r="H104"/>
          <cell r="I104">
            <v>0</v>
          </cell>
          <cell r="J104"/>
          <cell r="K104">
            <v>0</v>
          </cell>
          <cell r="L104"/>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v>
          </cell>
          <cell r="BL104">
            <v>0</v>
          </cell>
          <cell r="BM104">
            <v>0</v>
          </cell>
          <cell r="BN104">
            <v>0</v>
          </cell>
          <cell r="BO104">
            <v>0</v>
          </cell>
          <cell r="BP104">
            <v>0</v>
          </cell>
          <cell r="BQ104">
            <v>0</v>
          </cell>
          <cell r="BR104">
            <v>0</v>
          </cell>
          <cell r="BS104">
            <v>0</v>
          </cell>
          <cell r="BT104">
            <v>0</v>
          </cell>
          <cell r="BU104">
            <v>0</v>
          </cell>
          <cell r="BV104">
            <v>0</v>
          </cell>
          <cell r="BW104">
            <v>0</v>
          </cell>
          <cell r="BX104">
            <v>0</v>
          </cell>
          <cell r="BY104">
            <v>0</v>
          </cell>
          <cell r="BZ104">
            <v>0</v>
          </cell>
          <cell r="CA104">
            <v>0</v>
          </cell>
          <cell r="CB104">
            <v>0</v>
          </cell>
          <cell r="CC104">
            <v>0</v>
          </cell>
          <cell r="CD104">
            <v>0</v>
          </cell>
          <cell r="CE104">
            <v>0</v>
          </cell>
          <cell r="CF104">
            <v>0</v>
          </cell>
          <cell r="CG104">
            <v>0</v>
          </cell>
          <cell r="CH104">
            <v>0</v>
          </cell>
          <cell r="CI104">
            <v>0</v>
          </cell>
          <cell r="CJ104">
            <v>0</v>
          </cell>
          <cell r="CK104">
            <v>0</v>
          </cell>
          <cell r="CL104">
            <v>0</v>
          </cell>
          <cell r="CM104">
            <v>0</v>
          </cell>
          <cell r="CN104">
            <v>0</v>
          </cell>
          <cell r="CO104">
            <v>0</v>
          </cell>
          <cell r="CP104">
            <v>0</v>
          </cell>
          <cell r="CQ104">
            <v>0</v>
          </cell>
          <cell r="CR104">
            <v>0</v>
          </cell>
          <cell r="CS104">
            <v>0</v>
          </cell>
          <cell r="CT104">
            <v>0</v>
          </cell>
          <cell r="CU104">
            <v>0</v>
          </cell>
          <cell r="CV104">
            <v>0</v>
          </cell>
          <cell r="CW104">
            <v>0</v>
          </cell>
          <cell r="CX104">
            <v>0</v>
          </cell>
          <cell r="CY104">
            <v>0</v>
          </cell>
          <cell r="CZ104">
            <v>0</v>
          </cell>
          <cell r="DA104">
            <v>0</v>
          </cell>
          <cell r="DB104">
            <v>0</v>
          </cell>
          <cell r="DC104">
            <v>0</v>
          </cell>
          <cell r="DD104">
            <v>0</v>
          </cell>
          <cell r="DE104">
            <v>0</v>
          </cell>
          <cell r="DF104">
            <v>0</v>
          </cell>
          <cell r="DG104">
            <v>0</v>
          </cell>
          <cell r="DH104">
            <v>0</v>
          </cell>
          <cell r="DI104">
            <v>0</v>
          </cell>
          <cell r="DJ104">
            <v>0</v>
          </cell>
          <cell r="DK104">
            <v>0</v>
          </cell>
          <cell r="DL104">
            <v>0</v>
          </cell>
          <cell r="DM104">
            <v>0</v>
          </cell>
          <cell r="DN104">
            <v>0</v>
          </cell>
          <cell r="DO104">
            <v>0</v>
          </cell>
          <cell r="DP104">
            <v>0</v>
          </cell>
          <cell r="DQ104">
            <v>0</v>
          </cell>
          <cell r="DR104">
            <v>0</v>
          </cell>
          <cell r="DS104">
            <v>0</v>
          </cell>
          <cell r="DT104">
            <v>0</v>
          </cell>
          <cell r="DU104">
            <v>0</v>
          </cell>
          <cell r="DV104">
            <v>0</v>
          </cell>
          <cell r="DW104">
            <v>0</v>
          </cell>
          <cell r="DX104">
            <v>0</v>
          </cell>
          <cell r="DY104">
            <v>0</v>
          </cell>
          <cell r="DZ104">
            <v>0</v>
          </cell>
          <cell r="EA104">
            <v>0</v>
          </cell>
          <cell r="EB104">
            <v>0</v>
          </cell>
          <cell r="EC104">
            <v>0</v>
          </cell>
          <cell r="ED104">
            <v>0</v>
          </cell>
          <cell r="EE104">
            <v>0</v>
          </cell>
          <cell r="EF104">
            <v>0</v>
          </cell>
          <cell r="EG104">
            <v>0</v>
          </cell>
          <cell r="EH104">
            <v>0</v>
          </cell>
          <cell r="EI104">
            <v>0</v>
          </cell>
          <cell r="EJ104">
            <v>0</v>
          </cell>
          <cell r="EK104">
            <v>0</v>
          </cell>
          <cell r="EL104">
            <v>0</v>
          </cell>
          <cell r="EM104">
            <v>0</v>
          </cell>
          <cell r="EN104">
            <v>0</v>
          </cell>
          <cell r="EO104">
            <v>0</v>
          </cell>
          <cell r="EP104">
            <v>0</v>
          </cell>
          <cell r="EQ104">
            <v>0</v>
          </cell>
          <cell r="ER104">
            <v>0</v>
          </cell>
          <cell r="ES104">
            <v>0</v>
          </cell>
          <cell r="ET104">
            <v>0</v>
          </cell>
          <cell r="EU104">
            <v>0</v>
          </cell>
          <cell r="EV104">
            <v>0</v>
          </cell>
          <cell r="EW104">
            <v>0</v>
          </cell>
          <cell r="EX104">
            <v>0</v>
          </cell>
          <cell r="EY104">
            <v>0</v>
          </cell>
          <cell r="EZ104">
            <v>0</v>
          </cell>
          <cell r="FA104">
            <v>0</v>
          </cell>
          <cell r="FB104">
            <v>0</v>
          </cell>
          <cell r="FC104">
            <v>0</v>
          </cell>
          <cell r="FD104">
            <v>0</v>
          </cell>
          <cell r="FE104">
            <v>0</v>
          </cell>
          <cell r="FF104">
            <v>0</v>
          </cell>
          <cell r="FG104">
            <v>0</v>
          </cell>
          <cell r="FH104">
            <v>0</v>
          </cell>
          <cell r="FI104">
            <v>0</v>
          </cell>
          <cell r="FJ104">
            <v>0</v>
          </cell>
          <cell r="FK104">
            <v>0</v>
          </cell>
          <cell r="FL104">
            <v>0</v>
          </cell>
          <cell r="FM104">
            <v>0</v>
          </cell>
          <cell r="FN104">
            <v>0</v>
          </cell>
          <cell r="FO104">
            <v>0</v>
          </cell>
          <cell r="FP104">
            <v>0</v>
          </cell>
          <cell r="FQ104">
            <v>0</v>
          </cell>
          <cell r="FR104">
            <v>0</v>
          </cell>
          <cell r="FS104">
            <v>0</v>
          </cell>
          <cell r="FT104">
            <v>0</v>
          </cell>
          <cell r="FU104">
            <v>0</v>
          </cell>
          <cell r="FV104">
            <v>0</v>
          </cell>
          <cell r="FW104">
            <v>0</v>
          </cell>
          <cell r="FX104">
            <v>0</v>
          </cell>
          <cell r="FY104">
            <v>0</v>
          </cell>
          <cell r="FZ104">
            <v>0</v>
          </cell>
          <cell r="GA104">
            <v>0</v>
          </cell>
          <cell r="GB104">
            <v>0</v>
          </cell>
          <cell r="GC104">
            <v>0</v>
          </cell>
          <cell r="GD104">
            <v>0</v>
          </cell>
          <cell r="GE104">
            <v>0</v>
          </cell>
          <cell r="GF104">
            <v>0</v>
          </cell>
          <cell r="GG104">
            <v>0</v>
          </cell>
          <cell r="GH104">
            <v>0</v>
          </cell>
          <cell r="GI104">
            <v>0</v>
          </cell>
          <cell r="GJ104">
            <v>0</v>
          </cell>
          <cell r="GK104">
            <v>0</v>
          </cell>
          <cell r="GL104">
            <v>0</v>
          </cell>
          <cell r="GM104">
            <v>0</v>
          </cell>
          <cell r="GN104">
            <v>0</v>
          </cell>
          <cell r="GO104">
            <v>0</v>
          </cell>
          <cell r="GP104">
            <v>0</v>
          </cell>
          <cell r="GQ104">
            <v>0</v>
          </cell>
          <cell r="GR104">
            <v>0</v>
          </cell>
          <cell r="GS104">
            <v>0</v>
          </cell>
          <cell r="GT104">
            <v>0</v>
          </cell>
          <cell r="GU104">
            <v>0</v>
          </cell>
          <cell r="GV104">
            <v>0</v>
          </cell>
          <cell r="GW104">
            <v>0</v>
          </cell>
          <cell r="GX104" t="str">
            <v/>
          </cell>
          <cell r="GY104">
            <v>0</v>
          </cell>
        </row>
        <row r="105">
          <cell r="D105" t="str">
            <v>14-15-030</v>
          </cell>
          <cell r="E105" t="str">
            <v>SUMINISTRO E INSTALACION DE TANQUE DE ACOPIO PARA AGUA POTABLE DE 205 LT; INCLUYE FLOTADOR, CHEQUE HORIZONTAL, VALVULA DE CIERRE Y TODO LO NECESARIO PARA SU CORRECTO FUNCIONAMIENTO.</v>
          </cell>
          <cell r="F105" t="str">
            <v>U</v>
          </cell>
          <cell r="G105">
            <v>276200</v>
          </cell>
          <cell r="H105"/>
          <cell r="I105">
            <v>0</v>
          </cell>
          <cell r="J105"/>
          <cell r="K105">
            <v>0</v>
          </cell>
          <cell r="L105"/>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v>
          </cell>
          <cell r="BJ105">
            <v>0</v>
          </cell>
          <cell r="BK105">
            <v>0</v>
          </cell>
          <cell r="BL105">
            <v>0</v>
          </cell>
          <cell r="BM105">
            <v>0</v>
          </cell>
          <cell r="BN105">
            <v>0</v>
          </cell>
          <cell r="BO105">
            <v>0</v>
          </cell>
          <cell r="BP105">
            <v>0</v>
          </cell>
          <cell r="BQ105">
            <v>0</v>
          </cell>
          <cell r="BR105">
            <v>0</v>
          </cell>
          <cell r="BS105">
            <v>0</v>
          </cell>
          <cell r="BT105">
            <v>0</v>
          </cell>
          <cell r="BU105">
            <v>0</v>
          </cell>
          <cell r="BV105">
            <v>0</v>
          </cell>
          <cell r="BW105">
            <v>0</v>
          </cell>
          <cell r="BX105">
            <v>0</v>
          </cell>
          <cell r="BY105">
            <v>0</v>
          </cell>
          <cell r="BZ105">
            <v>0</v>
          </cell>
          <cell r="CA105">
            <v>0</v>
          </cell>
          <cell r="CB105">
            <v>0</v>
          </cell>
          <cell r="CC105">
            <v>0</v>
          </cell>
          <cell r="CD105">
            <v>0</v>
          </cell>
          <cell r="CE105">
            <v>0</v>
          </cell>
          <cell r="CF105">
            <v>0</v>
          </cell>
          <cell r="CG105">
            <v>0</v>
          </cell>
          <cell r="CH105">
            <v>0</v>
          </cell>
          <cell r="CI105">
            <v>0</v>
          </cell>
          <cell r="CJ105">
            <v>0</v>
          </cell>
          <cell r="CK105">
            <v>0</v>
          </cell>
          <cell r="CL105">
            <v>0</v>
          </cell>
          <cell r="CM105">
            <v>0</v>
          </cell>
          <cell r="CN105">
            <v>0</v>
          </cell>
          <cell r="CO105">
            <v>0</v>
          </cell>
          <cell r="CP105">
            <v>0</v>
          </cell>
          <cell r="CQ105">
            <v>0</v>
          </cell>
          <cell r="CR105">
            <v>0</v>
          </cell>
          <cell r="CS105">
            <v>0</v>
          </cell>
          <cell r="CT105">
            <v>0</v>
          </cell>
          <cell r="CU105">
            <v>0</v>
          </cell>
          <cell r="CV105">
            <v>0</v>
          </cell>
          <cell r="CW105">
            <v>0</v>
          </cell>
          <cell r="CX105">
            <v>0</v>
          </cell>
          <cell r="CY105">
            <v>0</v>
          </cell>
          <cell r="CZ105">
            <v>0</v>
          </cell>
          <cell r="DA105">
            <v>0</v>
          </cell>
          <cell r="DB105">
            <v>0</v>
          </cell>
          <cell r="DC105">
            <v>0</v>
          </cell>
          <cell r="DD105">
            <v>0</v>
          </cell>
          <cell r="DE105">
            <v>0</v>
          </cell>
          <cell r="DF105">
            <v>0</v>
          </cell>
          <cell r="DG105">
            <v>0</v>
          </cell>
          <cell r="DH105">
            <v>0</v>
          </cell>
          <cell r="DI105">
            <v>0</v>
          </cell>
          <cell r="DJ105">
            <v>0</v>
          </cell>
          <cell r="DK105">
            <v>0</v>
          </cell>
          <cell r="DL105">
            <v>0</v>
          </cell>
          <cell r="DM105">
            <v>0</v>
          </cell>
          <cell r="DN105">
            <v>0</v>
          </cell>
          <cell r="DO105">
            <v>0</v>
          </cell>
          <cell r="DP105">
            <v>0</v>
          </cell>
          <cell r="DQ105">
            <v>0</v>
          </cell>
          <cell r="DR105">
            <v>0</v>
          </cell>
          <cell r="DS105">
            <v>0</v>
          </cell>
          <cell r="DT105">
            <v>0</v>
          </cell>
          <cell r="DU105">
            <v>0</v>
          </cell>
          <cell r="DV105">
            <v>0</v>
          </cell>
          <cell r="DW105">
            <v>0</v>
          </cell>
          <cell r="DX105">
            <v>0</v>
          </cell>
          <cell r="DY105">
            <v>0</v>
          </cell>
          <cell r="DZ105">
            <v>0</v>
          </cell>
          <cell r="EA105">
            <v>0</v>
          </cell>
          <cell r="EB105">
            <v>0</v>
          </cell>
          <cell r="EC105">
            <v>0</v>
          </cell>
          <cell r="ED105">
            <v>0</v>
          </cell>
          <cell r="EE105">
            <v>0</v>
          </cell>
          <cell r="EF105">
            <v>0</v>
          </cell>
          <cell r="EG105">
            <v>0</v>
          </cell>
          <cell r="EH105">
            <v>0</v>
          </cell>
          <cell r="EI105">
            <v>0</v>
          </cell>
          <cell r="EJ105">
            <v>0</v>
          </cell>
          <cell r="EK105">
            <v>0</v>
          </cell>
          <cell r="EL105">
            <v>0</v>
          </cell>
          <cell r="EM105">
            <v>0</v>
          </cell>
          <cell r="EN105">
            <v>0</v>
          </cell>
          <cell r="EO105">
            <v>0</v>
          </cell>
          <cell r="EP105">
            <v>0</v>
          </cell>
          <cell r="EQ105">
            <v>0</v>
          </cell>
          <cell r="ER105">
            <v>0</v>
          </cell>
          <cell r="ES105">
            <v>0</v>
          </cell>
          <cell r="ET105">
            <v>0</v>
          </cell>
          <cell r="EU105">
            <v>0</v>
          </cell>
          <cell r="EV105">
            <v>0</v>
          </cell>
          <cell r="EW105">
            <v>0</v>
          </cell>
          <cell r="EX105">
            <v>0</v>
          </cell>
          <cell r="EY105">
            <v>0</v>
          </cell>
          <cell r="EZ105">
            <v>0</v>
          </cell>
          <cell r="FA105">
            <v>0</v>
          </cell>
          <cell r="FB105">
            <v>0</v>
          </cell>
          <cell r="FC105">
            <v>0</v>
          </cell>
          <cell r="FD105">
            <v>0</v>
          </cell>
          <cell r="FE105">
            <v>0</v>
          </cell>
          <cell r="FF105">
            <v>0</v>
          </cell>
          <cell r="FG105">
            <v>0</v>
          </cell>
          <cell r="FH105">
            <v>0</v>
          </cell>
          <cell r="FI105">
            <v>0</v>
          </cell>
          <cell r="FJ105">
            <v>0</v>
          </cell>
          <cell r="FK105">
            <v>0</v>
          </cell>
          <cell r="FL105">
            <v>0</v>
          </cell>
          <cell r="FM105">
            <v>0</v>
          </cell>
          <cell r="FN105">
            <v>0</v>
          </cell>
          <cell r="FO105">
            <v>0</v>
          </cell>
          <cell r="FP105">
            <v>0</v>
          </cell>
          <cell r="FQ105">
            <v>0</v>
          </cell>
          <cell r="FR105">
            <v>0</v>
          </cell>
          <cell r="FS105">
            <v>0</v>
          </cell>
          <cell r="FT105">
            <v>0</v>
          </cell>
          <cell r="FU105">
            <v>0</v>
          </cell>
          <cell r="FV105">
            <v>0</v>
          </cell>
          <cell r="FW105">
            <v>0</v>
          </cell>
          <cell r="FX105">
            <v>0</v>
          </cell>
          <cell r="FY105">
            <v>0</v>
          </cell>
          <cell r="FZ105">
            <v>0</v>
          </cell>
          <cell r="GA105">
            <v>0</v>
          </cell>
          <cell r="GB105">
            <v>0</v>
          </cell>
          <cell r="GC105">
            <v>0</v>
          </cell>
          <cell r="GD105">
            <v>0</v>
          </cell>
          <cell r="GE105">
            <v>0</v>
          </cell>
          <cell r="GF105">
            <v>0</v>
          </cell>
          <cell r="GG105">
            <v>0</v>
          </cell>
          <cell r="GH105">
            <v>0</v>
          </cell>
          <cell r="GI105">
            <v>0</v>
          </cell>
          <cell r="GJ105">
            <v>0</v>
          </cell>
          <cell r="GK105">
            <v>0</v>
          </cell>
          <cell r="GL105">
            <v>0</v>
          </cell>
          <cell r="GM105">
            <v>0</v>
          </cell>
          <cell r="GN105">
            <v>0</v>
          </cell>
          <cell r="GO105">
            <v>0</v>
          </cell>
          <cell r="GP105">
            <v>0</v>
          </cell>
          <cell r="GQ105">
            <v>0</v>
          </cell>
          <cell r="GR105">
            <v>0</v>
          </cell>
          <cell r="GS105">
            <v>0</v>
          </cell>
          <cell r="GT105">
            <v>0</v>
          </cell>
          <cell r="GU105">
            <v>0</v>
          </cell>
          <cell r="GV105">
            <v>0</v>
          </cell>
          <cell r="GW105">
            <v>0</v>
          </cell>
          <cell r="GX105" t="str">
            <v/>
          </cell>
          <cell r="GY105">
            <v>0</v>
          </cell>
        </row>
        <row r="106">
          <cell r="D106" t="str">
            <v>14-15-060</v>
          </cell>
          <cell r="E106" t="str">
            <v>SUMINISTRO E INSTALACION DE SISTEMA DE POZO SEPTICO INTEGRADO VERTICAL PREFABRICADO EN POLIESTER REFORZADO CON FIBRA DE VIDRIO (PRFV) CON CAPACIDAD DE 1800 L Y TRAMPA DE GRASAS INTERNA; INCLUYE TODO LO NECESARIO PARA SU CORRECTA INSTALACION Y FUNCIONAMIENTO.</v>
          </cell>
          <cell r="F106" t="str">
            <v>U</v>
          </cell>
          <cell r="G106">
            <v>0</v>
          </cell>
          <cell r="H106">
            <v>0</v>
          </cell>
          <cell r="I106">
            <v>0</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v>
          </cell>
          <cell r="AW106">
            <v>0</v>
          </cell>
          <cell r="AX106">
            <v>0</v>
          </cell>
          <cell r="AY106">
            <v>0</v>
          </cell>
          <cell r="AZ106">
            <v>0</v>
          </cell>
          <cell r="BA106">
            <v>0</v>
          </cell>
          <cell r="BB106">
            <v>0</v>
          </cell>
          <cell r="BC106">
            <v>0</v>
          </cell>
          <cell r="BD106">
            <v>0</v>
          </cell>
          <cell r="BE106">
            <v>0</v>
          </cell>
          <cell r="BF106">
            <v>0</v>
          </cell>
          <cell r="BG106">
            <v>0</v>
          </cell>
          <cell r="BH106">
            <v>0</v>
          </cell>
          <cell r="BI106">
            <v>0</v>
          </cell>
          <cell r="BJ106">
            <v>0</v>
          </cell>
          <cell r="BK106">
            <v>0</v>
          </cell>
          <cell r="BL106">
            <v>0</v>
          </cell>
          <cell r="BM106">
            <v>0</v>
          </cell>
          <cell r="BN106">
            <v>0</v>
          </cell>
          <cell r="BO106">
            <v>0</v>
          </cell>
          <cell r="BP106">
            <v>0</v>
          </cell>
          <cell r="BQ106">
            <v>0</v>
          </cell>
          <cell r="BR106">
            <v>0</v>
          </cell>
          <cell r="BS106">
            <v>0</v>
          </cell>
          <cell r="BT106">
            <v>0</v>
          </cell>
          <cell r="BU106">
            <v>0</v>
          </cell>
          <cell r="BV106">
            <v>0</v>
          </cell>
          <cell r="BW106">
            <v>0</v>
          </cell>
          <cell r="BX106">
            <v>0</v>
          </cell>
          <cell r="BY106">
            <v>0</v>
          </cell>
          <cell r="BZ106">
            <v>0</v>
          </cell>
          <cell r="CA106">
            <v>0</v>
          </cell>
          <cell r="CB106">
            <v>0</v>
          </cell>
          <cell r="CC106">
            <v>0</v>
          </cell>
          <cell r="CD106">
            <v>0</v>
          </cell>
          <cell r="CE106">
            <v>0</v>
          </cell>
          <cell r="CF106">
            <v>0</v>
          </cell>
          <cell r="CG106">
            <v>0</v>
          </cell>
          <cell r="CH106">
            <v>0</v>
          </cell>
          <cell r="CI106">
            <v>0</v>
          </cell>
          <cell r="CJ106">
            <v>0</v>
          </cell>
          <cell r="CK106">
            <v>0</v>
          </cell>
          <cell r="CL106">
            <v>0</v>
          </cell>
          <cell r="CM106">
            <v>0</v>
          </cell>
          <cell r="CN106">
            <v>0</v>
          </cell>
          <cell r="CO106">
            <v>0</v>
          </cell>
          <cell r="CP106">
            <v>0</v>
          </cell>
          <cell r="CQ106">
            <v>0</v>
          </cell>
          <cell r="CR106">
            <v>0</v>
          </cell>
          <cell r="CS106">
            <v>0</v>
          </cell>
          <cell r="CT106">
            <v>0</v>
          </cell>
          <cell r="CU106">
            <v>0</v>
          </cell>
          <cell r="CV106">
            <v>0</v>
          </cell>
          <cell r="CW106">
            <v>0</v>
          </cell>
          <cell r="CX106">
            <v>0</v>
          </cell>
          <cell r="CY106">
            <v>0</v>
          </cell>
          <cell r="CZ106">
            <v>0</v>
          </cell>
          <cell r="DA106">
            <v>0</v>
          </cell>
          <cell r="DB106">
            <v>0</v>
          </cell>
          <cell r="DC106">
            <v>0</v>
          </cell>
          <cell r="DD106">
            <v>0</v>
          </cell>
          <cell r="DE106">
            <v>0</v>
          </cell>
          <cell r="DF106">
            <v>0</v>
          </cell>
          <cell r="DG106">
            <v>0</v>
          </cell>
          <cell r="DH106">
            <v>0</v>
          </cell>
          <cell r="DI106">
            <v>0</v>
          </cell>
          <cell r="DJ106">
            <v>0</v>
          </cell>
          <cell r="DK106">
            <v>0</v>
          </cell>
          <cell r="DL106">
            <v>0</v>
          </cell>
          <cell r="DM106">
            <v>0</v>
          </cell>
          <cell r="DN106">
            <v>0</v>
          </cell>
          <cell r="DO106">
            <v>0</v>
          </cell>
          <cell r="DP106">
            <v>0</v>
          </cell>
          <cell r="DQ106">
            <v>0</v>
          </cell>
          <cell r="DR106">
            <v>0</v>
          </cell>
          <cell r="DS106">
            <v>0</v>
          </cell>
          <cell r="DT106">
            <v>0</v>
          </cell>
          <cell r="DU106">
            <v>0</v>
          </cell>
          <cell r="DV106">
            <v>0</v>
          </cell>
          <cell r="DW106">
            <v>0</v>
          </cell>
          <cell r="DX106">
            <v>0</v>
          </cell>
          <cell r="DY106">
            <v>0</v>
          </cell>
          <cell r="DZ106">
            <v>0</v>
          </cell>
          <cell r="EA106">
            <v>0</v>
          </cell>
          <cell r="EB106">
            <v>0</v>
          </cell>
          <cell r="EC106">
            <v>0</v>
          </cell>
          <cell r="ED106">
            <v>0</v>
          </cell>
          <cell r="EE106">
            <v>0</v>
          </cell>
          <cell r="EF106">
            <v>0</v>
          </cell>
          <cell r="EG106">
            <v>0</v>
          </cell>
          <cell r="EH106">
            <v>0</v>
          </cell>
          <cell r="EI106">
            <v>0</v>
          </cell>
          <cell r="EJ106">
            <v>0</v>
          </cell>
          <cell r="EK106">
            <v>0</v>
          </cell>
          <cell r="EL106">
            <v>0</v>
          </cell>
          <cell r="EM106">
            <v>0</v>
          </cell>
          <cell r="EN106">
            <v>0</v>
          </cell>
          <cell r="EO106">
            <v>0</v>
          </cell>
          <cell r="EP106">
            <v>0</v>
          </cell>
          <cell r="EQ106">
            <v>0</v>
          </cell>
          <cell r="ER106">
            <v>0</v>
          </cell>
          <cell r="ES106">
            <v>0</v>
          </cell>
          <cell r="ET106">
            <v>0</v>
          </cell>
          <cell r="EU106">
            <v>0</v>
          </cell>
          <cell r="EV106">
            <v>0</v>
          </cell>
          <cell r="EW106">
            <v>0</v>
          </cell>
          <cell r="EX106">
            <v>0</v>
          </cell>
          <cell r="EY106">
            <v>0</v>
          </cell>
          <cell r="EZ106">
            <v>0</v>
          </cell>
          <cell r="FA106">
            <v>0</v>
          </cell>
          <cell r="FB106">
            <v>0</v>
          </cell>
          <cell r="FC106">
            <v>0</v>
          </cell>
          <cell r="FD106">
            <v>0</v>
          </cell>
          <cell r="FE106">
            <v>0</v>
          </cell>
          <cell r="FF106">
            <v>0</v>
          </cell>
          <cell r="FG106">
            <v>0</v>
          </cell>
          <cell r="FH106">
            <v>0</v>
          </cell>
          <cell r="FI106">
            <v>0</v>
          </cell>
          <cell r="FJ106">
            <v>0</v>
          </cell>
          <cell r="FK106">
            <v>0</v>
          </cell>
          <cell r="FL106">
            <v>0</v>
          </cell>
          <cell r="FM106">
            <v>0</v>
          </cell>
          <cell r="FN106">
            <v>0</v>
          </cell>
          <cell r="FO106">
            <v>0</v>
          </cell>
          <cell r="FP106">
            <v>0</v>
          </cell>
          <cell r="FQ106">
            <v>0</v>
          </cell>
          <cell r="FR106">
            <v>0</v>
          </cell>
          <cell r="FS106">
            <v>0</v>
          </cell>
          <cell r="FT106">
            <v>0</v>
          </cell>
          <cell r="FU106">
            <v>0</v>
          </cell>
          <cell r="FV106">
            <v>0</v>
          </cell>
          <cell r="FW106">
            <v>0</v>
          </cell>
          <cell r="FX106">
            <v>0</v>
          </cell>
          <cell r="FY106">
            <v>0</v>
          </cell>
          <cell r="FZ106">
            <v>0</v>
          </cell>
          <cell r="GA106">
            <v>0</v>
          </cell>
          <cell r="GB106">
            <v>0</v>
          </cell>
          <cell r="GC106">
            <v>0</v>
          </cell>
          <cell r="GD106">
            <v>0</v>
          </cell>
          <cell r="GE106">
            <v>0</v>
          </cell>
          <cell r="GF106">
            <v>0</v>
          </cell>
          <cell r="GG106">
            <v>0</v>
          </cell>
          <cell r="GH106">
            <v>0</v>
          </cell>
          <cell r="GI106">
            <v>0</v>
          </cell>
          <cell r="GJ106">
            <v>0</v>
          </cell>
          <cell r="GK106">
            <v>0</v>
          </cell>
          <cell r="GL106">
            <v>0</v>
          </cell>
          <cell r="GM106">
            <v>0</v>
          </cell>
          <cell r="GN106">
            <v>0</v>
          </cell>
          <cell r="GO106">
            <v>0</v>
          </cell>
          <cell r="GP106">
            <v>0</v>
          </cell>
          <cell r="GQ106">
            <v>0</v>
          </cell>
          <cell r="GR106">
            <v>0</v>
          </cell>
          <cell r="GS106">
            <v>0</v>
          </cell>
          <cell r="GT106">
            <v>0</v>
          </cell>
          <cell r="GU106">
            <v>0</v>
          </cell>
          <cell r="GV106">
            <v>0</v>
          </cell>
          <cell r="GW106">
            <v>0</v>
          </cell>
          <cell r="GX106" t="str">
            <v/>
          </cell>
          <cell r="GY106">
            <v>0</v>
          </cell>
        </row>
        <row r="107">
          <cell r="D107" t="str">
            <v>14-15-070</v>
          </cell>
          <cell r="E107" t="str">
            <v>CONSTRUCCION DE POZO DE ABSORCION DE 1.50 M X 1.50 M (PROFUNDIDAD DE REFERENCIA 1.20 M) EN MAMPOSTERIA CONSTRUIDO EN SITIO, PARA MANEJO DE CLARIFICANTE Y DISPOSICION FINAL; INCLUYE EXCAVACION, ACCESORIOS PVC, CONCRETO Y FORMALETAS.</v>
          </cell>
          <cell r="F107" t="str">
            <v>U</v>
          </cell>
          <cell r="G107">
            <v>398281</v>
          </cell>
          <cell r="H107"/>
          <cell r="I107">
            <v>0</v>
          </cell>
          <cell r="J107"/>
          <cell r="K107">
            <v>0</v>
          </cell>
          <cell r="L107"/>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v>
          </cell>
          <cell r="BL107">
            <v>0</v>
          </cell>
          <cell r="BM107">
            <v>0</v>
          </cell>
          <cell r="BN107">
            <v>0</v>
          </cell>
          <cell r="BO107">
            <v>0</v>
          </cell>
          <cell r="BP107">
            <v>0</v>
          </cell>
          <cell r="BQ107">
            <v>0</v>
          </cell>
          <cell r="BR107">
            <v>0</v>
          </cell>
          <cell r="BS107">
            <v>0</v>
          </cell>
          <cell r="BT107">
            <v>0</v>
          </cell>
          <cell r="BU107">
            <v>0</v>
          </cell>
          <cell r="BV107">
            <v>0</v>
          </cell>
          <cell r="BW107">
            <v>0</v>
          </cell>
          <cell r="BX107">
            <v>0</v>
          </cell>
          <cell r="BY107">
            <v>0</v>
          </cell>
          <cell r="BZ107">
            <v>0</v>
          </cell>
          <cell r="CA107">
            <v>0</v>
          </cell>
          <cell r="CB107">
            <v>0</v>
          </cell>
          <cell r="CC107">
            <v>0</v>
          </cell>
          <cell r="CD107">
            <v>0</v>
          </cell>
          <cell r="CE107">
            <v>0</v>
          </cell>
          <cell r="CF107">
            <v>0</v>
          </cell>
          <cell r="CG107">
            <v>0</v>
          </cell>
          <cell r="CH107">
            <v>0</v>
          </cell>
          <cell r="CI107">
            <v>0</v>
          </cell>
          <cell r="CJ107">
            <v>0</v>
          </cell>
          <cell r="CK107">
            <v>0</v>
          </cell>
          <cell r="CL107">
            <v>0</v>
          </cell>
          <cell r="CM107">
            <v>0</v>
          </cell>
          <cell r="CN107">
            <v>0</v>
          </cell>
          <cell r="CO107">
            <v>0</v>
          </cell>
          <cell r="CP107">
            <v>0</v>
          </cell>
          <cell r="CQ107">
            <v>0</v>
          </cell>
          <cell r="CR107">
            <v>0</v>
          </cell>
          <cell r="CS107">
            <v>0</v>
          </cell>
          <cell r="CT107">
            <v>0</v>
          </cell>
          <cell r="CU107">
            <v>0</v>
          </cell>
          <cell r="CV107">
            <v>0</v>
          </cell>
          <cell r="CW107">
            <v>0</v>
          </cell>
          <cell r="CX107">
            <v>0</v>
          </cell>
          <cell r="CY107">
            <v>0</v>
          </cell>
          <cell r="CZ107">
            <v>0</v>
          </cell>
          <cell r="DA107">
            <v>0</v>
          </cell>
          <cell r="DB107">
            <v>0</v>
          </cell>
          <cell r="DC107">
            <v>0</v>
          </cell>
          <cell r="DD107">
            <v>0</v>
          </cell>
          <cell r="DE107">
            <v>0</v>
          </cell>
          <cell r="DF107">
            <v>0</v>
          </cell>
          <cell r="DG107">
            <v>0</v>
          </cell>
          <cell r="DH107">
            <v>0</v>
          </cell>
          <cell r="DI107">
            <v>0</v>
          </cell>
          <cell r="DJ107">
            <v>0</v>
          </cell>
          <cell r="DK107">
            <v>0</v>
          </cell>
          <cell r="DL107">
            <v>0</v>
          </cell>
          <cell r="DM107">
            <v>0</v>
          </cell>
          <cell r="DN107">
            <v>0</v>
          </cell>
          <cell r="DO107">
            <v>0</v>
          </cell>
          <cell r="DP107">
            <v>0</v>
          </cell>
          <cell r="DQ107">
            <v>0</v>
          </cell>
          <cell r="DR107">
            <v>0</v>
          </cell>
          <cell r="DS107">
            <v>0</v>
          </cell>
          <cell r="DT107">
            <v>0</v>
          </cell>
          <cell r="DU107">
            <v>0</v>
          </cell>
          <cell r="DV107">
            <v>0</v>
          </cell>
          <cell r="DW107">
            <v>0</v>
          </cell>
          <cell r="DX107">
            <v>0</v>
          </cell>
          <cell r="DY107">
            <v>0</v>
          </cell>
          <cell r="DZ107">
            <v>0</v>
          </cell>
          <cell r="EA107">
            <v>0</v>
          </cell>
          <cell r="EB107">
            <v>0</v>
          </cell>
          <cell r="EC107">
            <v>0</v>
          </cell>
          <cell r="ED107">
            <v>0</v>
          </cell>
          <cell r="EE107">
            <v>0</v>
          </cell>
          <cell r="EF107">
            <v>0</v>
          </cell>
          <cell r="EG107">
            <v>0</v>
          </cell>
          <cell r="EH107">
            <v>0</v>
          </cell>
          <cell r="EI107">
            <v>0</v>
          </cell>
          <cell r="EJ107">
            <v>0</v>
          </cell>
          <cell r="EK107">
            <v>0</v>
          </cell>
          <cell r="EL107">
            <v>0</v>
          </cell>
          <cell r="EM107">
            <v>0</v>
          </cell>
          <cell r="EN107">
            <v>0</v>
          </cell>
          <cell r="EO107">
            <v>0</v>
          </cell>
          <cell r="EP107">
            <v>0</v>
          </cell>
          <cell r="EQ107">
            <v>0</v>
          </cell>
          <cell r="ER107">
            <v>0</v>
          </cell>
          <cell r="ES107">
            <v>0</v>
          </cell>
          <cell r="ET107">
            <v>0</v>
          </cell>
          <cell r="EU107">
            <v>0</v>
          </cell>
          <cell r="EV107">
            <v>0</v>
          </cell>
          <cell r="EW107">
            <v>0</v>
          </cell>
          <cell r="EX107">
            <v>0</v>
          </cell>
          <cell r="EY107">
            <v>0</v>
          </cell>
          <cell r="EZ107">
            <v>0</v>
          </cell>
          <cell r="FA107">
            <v>0</v>
          </cell>
          <cell r="FB107">
            <v>0</v>
          </cell>
          <cell r="FC107">
            <v>0</v>
          </cell>
          <cell r="FD107">
            <v>0</v>
          </cell>
          <cell r="FE107">
            <v>0</v>
          </cell>
          <cell r="FF107">
            <v>0</v>
          </cell>
          <cell r="FG107">
            <v>0</v>
          </cell>
          <cell r="FH107">
            <v>0</v>
          </cell>
          <cell r="FI107">
            <v>0</v>
          </cell>
          <cell r="FJ107">
            <v>0</v>
          </cell>
          <cell r="FK107">
            <v>0</v>
          </cell>
          <cell r="FL107">
            <v>0</v>
          </cell>
          <cell r="FM107">
            <v>0</v>
          </cell>
          <cell r="FN107">
            <v>0</v>
          </cell>
          <cell r="FO107">
            <v>0</v>
          </cell>
          <cell r="FP107">
            <v>0</v>
          </cell>
          <cell r="FQ107">
            <v>0</v>
          </cell>
          <cell r="FR107">
            <v>0</v>
          </cell>
          <cell r="FS107">
            <v>0</v>
          </cell>
          <cell r="FT107">
            <v>0</v>
          </cell>
          <cell r="FU107">
            <v>0</v>
          </cell>
          <cell r="FV107">
            <v>0</v>
          </cell>
          <cell r="FW107">
            <v>0</v>
          </cell>
          <cell r="FX107">
            <v>0</v>
          </cell>
          <cell r="FY107">
            <v>0</v>
          </cell>
          <cell r="FZ107">
            <v>0</v>
          </cell>
          <cell r="GA107">
            <v>0</v>
          </cell>
          <cell r="GB107">
            <v>0</v>
          </cell>
          <cell r="GC107">
            <v>0</v>
          </cell>
          <cell r="GD107">
            <v>0</v>
          </cell>
          <cell r="GE107">
            <v>0</v>
          </cell>
          <cell r="GF107">
            <v>0</v>
          </cell>
          <cell r="GG107">
            <v>0</v>
          </cell>
          <cell r="GH107">
            <v>0</v>
          </cell>
          <cell r="GI107">
            <v>0</v>
          </cell>
          <cell r="GJ107">
            <v>0</v>
          </cell>
          <cell r="GK107">
            <v>0</v>
          </cell>
          <cell r="GL107">
            <v>0</v>
          </cell>
          <cell r="GM107">
            <v>0</v>
          </cell>
          <cell r="GN107">
            <v>0</v>
          </cell>
          <cell r="GO107">
            <v>0</v>
          </cell>
          <cell r="GP107">
            <v>0</v>
          </cell>
          <cell r="GQ107">
            <v>0</v>
          </cell>
          <cell r="GR107">
            <v>0</v>
          </cell>
          <cell r="GS107">
            <v>0</v>
          </cell>
          <cell r="GT107">
            <v>0</v>
          </cell>
          <cell r="GU107">
            <v>0</v>
          </cell>
          <cell r="GV107">
            <v>0</v>
          </cell>
          <cell r="GW107">
            <v>0</v>
          </cell>
          <cell r="GX107" t="str">
            <v/>
          </cell>
          <cell r="GY107">
            <v>0</v>
          </cell>
        </row>
        <row r="108">
          <cell r="D108" t="str">
            <v>15</v>
          </cell>
          <cell r="E108" t="str">
            <v>INSTALACIONES ELECTRICAS</v>
          </cell>
          <cell r="F108"/>
          <cell r="G108">
            <v>0</v>
          </cell>
          <cell r="H108" t="str">
            <v>x</v>
          </cell>
          <cell r="I108" t="str">
            <v/>
          </cell>
          <cell r="J108"/>
          <cell r="K108" t="str">
            <v/>
          </cell>
          <cell r="L108" t="str">
            <v>x</v>
          </cell>
          <cell r="M108" t="str">
            <v/>
          </cell>
          <cell r="N108" t="str">
            <v>x</v>
          </cell>
          <cell r="O108" t="str">
            <v/>
          </cell>
          <cell r="P108">
            <v>0</v>
          </cell>
          <cell r="Q108" t="str">
            <v/>
          </cell>
          <cell r="R108" t="str">
            <v>x</v>
          </cell>
          <cell r="S108" t="str">
            <v/>
          </cell>
          <cell r="T108" t="str">
            <v>x</v>
          </cell>
          <cell r="U108" t="str">
            <v/>
          </cell>
          <cell r="V108" t="str">
            <v>x</v>
          </cell>
          <cell r="W108" t="str">
            <v/>
          </cell>
          <cell r="X108">
            <v>0</v>
          </cell>
          <cell r="Y108" t="str">
            <v/>
          </cell>
          <cell r="Z108" t="str">
            <v>x</v>
          </cell>
          <cell r="AA108" t="str">
            <v/>
          </cell>
          <cell r="AB108" t="str">
            <v>x</v>
          </cell>
          <cell r="AC108" t="str">
            <v/>
          </cell>
          <cell r="AD108" t="str">
            <v>x</v>
          </cell>
          <cell r="AE108" t="str">
            <v/>
          </cell>
          <cell r="AF108" t="str">
            <v>x</v>
          </cell>
          <cell r="AG108" t="str">
            <v/>
          </cell>
          <cell r="AH108">
            <v>0</v>
          </cell>
          <cell r="AI108" t="str">
            <v/>
          </cell>
          <cell r="AJ108" t="str">
            <v>x</v>
          </cell>
          <cell r="AK108" t="str">
            <v/>
          </cell>
          <cell r="AL108">
            <v>0</v>
          </cell>
          <cell r="AM108" t="str">
            <v/>
          </cell>
          <cell r="AN108" t="str">
            <v>x</v>
          </cell>
          <cell r="AO108" t="str">
            <v/>
          </cell>
          <cell r="AP108" t="str">
            <v>x</v>
          </cell>
          <cell r="AQ108" t="str">
            <v/>
          </cell>
          <cell r="AR108" t="str">
            <v>x</v>
          </cell>
          <cell r="AS108" t="str">
            <v/>
          </cell>
          <cell r="AT108" t="str">
            <v>x</v>
          </cell>
          <cell r="AU108" t="str">
            <v/>
          </cell>
          <cell r="AV108" t="str">
            <v>x</v>
          </cell>
          <cell r="AW108" t="str">
            <v/>
          </cell>
          <cell r="AX108" t="str">
            <v>x</v>
          </cell>
          <cell r="AY108" t="str">
            <v/>
          </cell>
          <cell r="AZ108" t="str">
            <v>x</v>
          </cell>
          <cell r="BA108" t="str">
            <v/>
          </cell>
          <cell r="BB108">
            <v>0</v>
          </cell>
          <cell r="BC108" t="str">
            <v/>
          </cell>
          <cell r="BD108" t="str">
            <v>x</v>
          </cell>
          <cell r="BE108" t="str">
            <v/>
          </cell>
          <cell r="BF108" t="str">
            <v>x</v>
          </cell>
          <cell r="BG108" t="str">
            <v/>
          </cell>
          <cell r="BH108" t="str">
            <v>x</v>
          </cell>
          <cell r="BI108" t="str">
            <v/>
          </cell>
          <cell r="BJ108" t="str">
            <v>x</v>
          </cell>
          <cell r="BK108" t="str">
            <v/>
          </cell>
          <cell r="BL108" t="str">
            <v>x</v>
          </cell>
          <cell r="BM108" t="str">
            <v/>
          </cell>
          <cell r="BN108" t="str">
            <v>x</v>
          </cell>
          <cell r="BO108" t="str">
            <v/>
          </cell>
          <cell r="BP108" t="str">
            <v>x</v>
          </cell>
          <cell r="BQ108" t="str">
            <v/>
          </cell>
          <cell r="BR108" t="str">
            <v>x</v>
          </cell>
          <cell r="BS108" t="str">
            <v/>
          </cell>
          <cell r="BT108" t="str">
            <v>x</v>
          </cell>
          <cell r="BU108" t="str">
            <v/>
          </cell>
          <cell r="BV108" t="str">
            <v>x</v>
          </cell>
          <cell r="BW108" t="str">
            <v/>
          </cell>
          <cell r="BX108" t="str">
            <v>x</v>
          </cell>
          <cell r="BY108" t="str">
            <v/>
          </cell>
          <cell r="BZ108" t="str">
            <v>x</v>
          </cell>
          <cell r="CA108" t="str">
            <v/>
          </cell>
          <cell r="CB108" t="str">
            <v>x</v>
          </cell>
          <cell r="CC108" t="str">
            <v/>
          </cell>
          <cell r="CD108" t="str">
            <v>x</v>
          </cell>
          <cell r="CE108" t="str">
            <v/>
          </cell>
          <cell r="CF108" t="str">
            <v>x</v>
          </cell>
          <cell r="CG108" t="str">
            <v/>
          </cell>
          <cell r="CH108" t="str">
            <v>x</v>
          </cell>
          <cell r="CI108" t="str">
            <v/>
          </cell>
          <cell r="CJ108">
            <v>0</v>
          </cell>
          <cell r="CK108" t="str">
            <v/>
          </cell>
          <cell r="CL108" t="str">
            <v>x</v>
          </cell>
          <cell r="CM108" t="str">
            <v/>
          </cell>
          <cell r="CN108" t="str">
            <v>x</v>
          </cell>
          <cell r="CO108" t="str">
            <v/>
          </cell>
          <cell r="CP108" t="str">
            <v>x</v>
          </cell>
          <cell r="CQ108" t="str">
            <v/>
          </cell>
          <cell r="CR108" t="str">
            <v>x</v>
          </cell>
          <cell r="CS108" t="str">
            <v/>
          </cell>
          <cell r="CT108" t="str">
            <v>x</v>
          </cell>
          <cell r="CU108" t="str">
            <v/>
          </cell>
          <cell r="CV108" t="str">
            <v>x</v>
          </cell>
          <cell r="CW108" t="str">
            <v/>
          </cell>
          <cell r="CX108" t="str">
            <v>x</v>
          </cell>
          <cell r="CY108" t="str">
            <v/>
          </cell>
          <cell r="CZ108" t="str">
            <v>x</v>
          </cell>
          <cell r="DA108" t="str">
            <v/>
          </cell>
          <cell r="DB108" t="str">
            <v>x</v>
          </cell>
          <cell r="DC108" t="str">
            <v/>
          </cell>
          <cell r="DD108" t="str">
            <v>x</v>
          </cell>
          <cell r="DE108" t="str">
            <v/>
          </cell>
          <cell r="DF108" t="str">
            <v>x</v>
          </cell>
          <cell r="DG108" t="str">
            <v/>
          </cell>
          <cell r="DH108" t="str">
            <v>x</v>
          </cell>
          <cell r="DI108" t="str">
            <v/>
          </cell>
          <cell r="DJ108">
            <v>0</v>
          </cell>
          <cell r="DK108" t="str">
            <v/>
          </cell>
          <cell r="DL108" t="str">
            <v>x</v>
          </cell>
          <cell r="DM108" t="str">
            <v/>
          </cell>
          <cell r="DN108" t="str">
            <v>x</v>
          </cell>
          <cell r="DO108" t="str">
            <v/>
          </cell>
          <cell r="DP108" t="str">
            <v>x</v>
          </cell>
          <cell r="DQ108" t="str">
            <v/>
          </cell>
          <cell r="DR108" t="str">
            <v>x</v>
          </cell>
          <cell r="DS108" t="str">
            <v/>
          </cell>
          <cell r="DT108" t="str">
            <v>x</v>
          </cell>
          <cell r="DU108" t="str">
            <v/>
          </cell>
          <cell r="DV108">
            <v>0</v>
          </cell>
          <cell r="DW108" t="str">
            <v/>
          </cell>
          <cell r="DX108" t="str">
            <v>x</v>
          </cell>
          <cell r="DY108" t="str">
            <v/>
          </cell>
          <cell r="DZ108" t="str">
            <v>x</v>
          </cell>
          <cell r="EA108" t="str">
            <v/>
          </cell>
          <cell r="EB108" t="str">
            <v>x</v>
          </cell>
          <cell r="EC108" t="str">
            <v/>
          </cell>
          <cell r="ED108" t="str">
            <v>x</v>
          </cell>
          <cell r="EE108" t="str">
            <v/>
          </cell>
          <cell r="EF108" t="str">
            <v>x</v>
          </cell>
          <cell r="EG108" t="str">
            <v/>
          </cell>
          <cell r="EH108">
            <v>0</v>
          </cell>
          <cell r="EI108" t="str">
            <v/>
          </cell>
          <cell r="EJ108" t="str">
            <v>x</v>
          </cell>
          <cell r="EK108" t="str">
            <v/>
          </cell>
          <cell r="EL108">
            <v>0</v>
          </cell>
          <cell r="EM108" t="str">
            <v/>
          </cell>
          <cell r="EN108" t="str">
            <v>x</v>
          </cell>
          <cell r="EO108" t="str">
            <v/>
          </cell>
          <cell r="EP108" t="str">
            <v>x</v>
          </cell>
          <cell r="EQ108" t="str">
            <v/>
          </cell>
          <cell r="ER108">
            <v>0</v>
          </cell>
          <cell r="ES108" t="str">
            <v/>
          </cell>
          <cell r="ET108" t="str">
            <v>x</v>
          </cell>
          <cell r="EU108" t="str">
            <v/>
          </cell>
          <cell r="EV108" t="str">
            <v>x</v>
          </cell>
          <cell r="EW108" t="str">
            <v/>
          </cell>
          <cell r="EX108" t="str">
            <v>x</v>
          </cell>
          <cell r="EY108" t="str">
            <v/>
          </cell>
          <cell r="EZ108" t="str">
            <v>x</v>
          </cell>
          <cell r="FA108" t="str">
            <v/>
          </cell>
          <cell r="FB108">
            <v>0</v>
          </cell>
          <cell r="FC108" t="str">
            <v/>
          </cell>
          <cell r="FD108" t="str">
            <v>x</v>
          </cell>
          <cell r="FE108" t="str">
            <v/>
          </cell>
          <cell r="FF108">
            <v>0</v>
          </cell>
          <cell r="FG108" t="str">
            <v/>
          </cell>
          <cell r="FH108" t="str">
            <v>x</v>
          </cell>
          <cell r="FI108" t="str">
            <v/>
          </cell>
          <cell r="FJ108" t="str">
            <v>x</v>
          </cell>
          <cell r="FK108" t="str">
            <v/>
          </cell>
          <cell r="FL108">
            <v>0</v>
          </cell>
          <cell r="FM108" t="str">
            <v/>
          </cell>
          <cell r="FN108" t="str">
            <v>x</v>
          </cell>
          <cell r="FO108" t="str">
            <v/>
          </cell>
          <cell r="FP108">
            <v>0</v>
          </cell>
          <cell r="FQ108" t="str">
            <v/>
          </cell>
          <cell r="FR108" t="str">
            <v>x</v>
          </cell>
          <cell r="FS108" t="str">
            <v/>
          </cell>
          <cell r="FT108" t="str">
            <v>x</v>
          </cell>
          <cell r="FU108" t="str">
            <v/>
          </cell>
          <cell r="FV108">
            <v>0</v>
          </cell>
          <cell r="FW108" t="str">
            <v/>
          </cell>
          <cell r="FX108" t="str">
            <v>x</v>
          </cell>
          <cell r="FY108" t="str">
            <v/>
          </cell>
          <cell r="FZ108" t="str">
            <v>x</v>
          </cell>
          <cell r="GA108" t="str">
            <v/>
          </cell>
          <cell r="GB108" t="str">
            <v>x</v>
          </cell>
          <cell r="GC108" t="str">
            <v/>
          </cell>
          <cell r="GD108" t="str">
            <v>x</v>
          </cell>
          <cell r="GE108" t="str">
            <v/>
          </cell>
          <cell r="GF108">
            <v>0</v>
          </cell>
          <cell r="GG108" t="str">
            <v/>
          </cell>
          <cell r="GH108" t="str">
            <v>x</v>
          </cell>
          <cell r="GI108" t="str">
            <v/>
          </cell>
          <cell r="GJ108" t="str">
            <v>x</v>
          </cell>
          <cell r="GK108" t="str">
            <v/>
          </cell>
          <cell r="GL108" t="str">
            <v>x</v>
          </cell>
          <cell r="GM108" t="str">
            <v/>
          </cell>
          <cell r="GN108" t="str">
            <v>x</v>
          </cell>
          <cell r="GO108" t="str">
            <v/>
          </cell>
          <cell r="GP108" t="str">
            <v>x</v>
          </cell>
          <cell r="GQ108" t="str">
            <v/>
          </cell>
          <cell r="GR108" t="str">
            <v>x</v>
          </cell>
          <cell r="GS108" t="str">
            <v/>
          </cell>
          <cell r="GT108" t="str">
            <v>x</v>
          </cell>
          <cell r="GU108" t="str">
            <v/>
          </cell>
          <cell r="GV108">
            <v>0</v>
          </cell>
          <cell r="GW108" t="str">
            <v/>
          </cell>
          <cell r="GX108">
            <v>18519228</v>
          </cell>
          <cell r="GY108">
            <v>18519228</v>
          </cell>
        </row>
        <row r="109">
          <cell r="D109" t="str">
            <v>15-05</v>
          </cell>
          <cell r="E109" t="str">
            <v>INSTALACIONES ELECTRICAS</v>
          </cell>
          <cell r="F109"/>
          <cell r="G109">
            <v>0</v>
          </cell>
          <cell r="H109" t="str">
            <v>x</v>
          </cell>
          <cell r="I109">
            <v>237426</v>
          </cell>
          <cell r="J109"/>
          <cell r="K109">
            <v>0</v>
          </cell>
          <cell r="L109" t="str">
            <v>x</v>
          </cell>
          <cell r="M109">
            <v>237426</v>
          </cell>
          <cell r="N109" t="str">
            <v>x</v>
          </cell>
          <cell r="O109">
            <v>237426</v>
          </cell>
          <cell r="P109">
            <v>0</v>
          </cell>
          <cell r="Q109">
            <v>0</v>
          </cell>
          <cell r="R109" t="str">
            <v>x</v>
          </cell>
          <cell r="S109">
            <v>237426</v>
          </cell>
          <cell r="T109" t="str">
            <v>x</v>
          </cell>
          <cell r="U109">
            <v>237426</v>
          </cell>
          <cell r="V109" t="str">
            <v>x</v>
          </cell>
          <cell r="W109">
            <v>237426</v>
          </cell>
          <cell r="X109">
            <v>0</v>
          </cell>
          <cell r="Y109">
            <v>0</v>
          </cell>
          <cell r="Z109" t="str">
            <v>x</v>
          </cell>
          <cell r="AA109">
            <v>237426</v>
          </cell>
          <cell r="AB109" t="str">
            <v>x</v>
          </cell>
          <cell r="AC109">
            <v>237426</v>
          </cell>
          <cell r="AD109" t="str">
            <v>x</v>
          </cell>
          <cell r="AE109">
            <v>237426</v>
          </cell>
          <cell r="AF109" t="str">
            <v>x</v>
          </cell>
          <cell r="AG109">
            <v>237426</v>
          </cell>
          <cell r="AH109">
            <v>0</v>
          </cell>
          <cell r="AI109">
            <v>0</v>
          </cell>
          <cell r="AJ109" t="str">
            <v>x</v>
          </cell>
          <cell r="AK109">
            <v>237426</v>
          </cell>
          <cell r="AL109">
            <v>0</v>
          </cell>
          <cell r="AM109">
            <v>0</v>
          </cell>
          <cell r="AN109" t="str">
            <v>x</v>
          </cell>
          <cell r="AO109">
            <v>237426</v>
          </cell>
          <cell r="AP109" t="str">
            <v>x</v>
          </cell>
          <cell r="AQ109">
            <v>237426</v>
          </cell>
          <cell r="AR109" t="str">
            <v>x</v>
          </cell>
          <cell r="AS109">
            <v>237426</v>
          </cell>
          <cell r="AT109" t="str">
            <v>x</v>
          </cell>
          <cell r="AU109">
            <v>237426</v>
          </cell>
          <cell r="AV109" t="str">
            <v>x</v>
          </cell>
          <cell r="AW109">
            <v>237426</v>
          </cell>
          <cell r="AX109" t="str">
            <v>x</v>
          </cell>
          <cell r="AY109">
            <v>237426</v>
          </cell>
          <cell r="AZ109" t="str">
            <v>x</v>
          </cell>
          <cell r="BA109">
            <v>237426</v>
          </cell>
          <cell r="BB109">
            <v>0</v>
          </cell>
          <cell r="BC109">
            <v>0</v>
          </cell>
          <cell r="BD109" t="str">
            <v>x</v>
          </cell>
          <cell r="BE109">
            <v>237426</v>
          </cell>
          <cell r="BF109" t="str">
            <v>x</v>
          </cell>
          <cell r="BG109">
            <v>237426</v>
          </cell>
          <cell r="BH109" t="str">
            <v>x</v>
          </cell>
          <cell r="BI109">
            <v>237426</v>
          </cell>
          <cell r="BJ109" t="str">
            <v>x</v>
          </cell>
          <cell r="BK109">
            <v>237426</v>
          </cell>
          <cell r="BL109" t="str">
            <v>x</v>
          </cell>
          <cell r="BM109">
            <v>237426</v>
          </cell>
          <cell r="BN109" t="str">
            <v>x</v>
          </cell>
          <cell r="BO109">
            <v>237426</v>
          </cell>
          <cell r="BP109" t="str">
            <v>x</v>
          </cell>
          <cell r="BQ109">
            <v>237426</v>
          </cell>
          <cell r="BR109" t="str">
            <v>x</v>
          </cell>
          <cell r="BS109">
            <v>237426</v>
          </cell>
          <cell r="BT109" t="str">
            <v>x</v>
          </cell>
          <cell r="BU109">
            <v>237426</v>
          </cell>
          <cell r="BV109" t="str">
            <v>x</v>
          </cell>
          <cell r="BW109">
            <v>237426</v>
          </cell>
          <cell r="BX109" t="str">
            <v>x</v>
          </cell>
          <cell r="BY109">
            <v>237426</v>
          </cell>
          <cell r="BZ109" t="str">
            <v>x</v>
          </cell>
          <cell r="CA109">
            <v>237426</v>
          </cell>
          <cell r="CB109" t="str">
            <v>x</v>
          </cell>
          <cell r="CC109">
            <v>237426</v>
          </cell>
          <cell r="CD109" t="str">
            <v>x</v>
          </cell>
          <cell r="CE109">
            <v>237426</v>
          </cell>
          <cell r="CF109" t="str">
            <v>x</v>
          </cell>
          <cell r="CG109">
            <v>237426</v>
          </cell>
          <cell r="CH109" t="str">
            <v>x</v>
          </cell>
          <cell r="CI109">
            <v>237426</v>
          </cell>
          <cell r="CJ109">
            <v>0</v>
          </cell>
          <cell r="CK109">
            <v>0</v>
          </cell>
          <cell r="CL109" t="str">
            <v>x</v>
          </cell>
          <cell r="CM109">
            <v>237426</v>
          </cell>
          <cell r="CN109" t="str">
            <v>x</v>
          </cell>
          <cell r="CO109">
            <v>237426</v>
          </cell>
          <cell r="CP109" t="str">
            <v>x</v>
          </cell>
          <cell r="CQ109">
            <v>237426</v>
          </cell>
          <cell r="CR109" t="str">
            <v>x</v>
          </cell>
          <cell r="CS109">
            <v>237426</v>
          </cell>
          <cell r="CT109" t="str">
            <v>x</v>
          </cell>
          <cell r="CU109">
            <v>237426</v>
          </cell>
          <cell r="CV109" t="str">
            <v>x</v>
          </cell>
          <cell r="CW109">
            <v>237426</v>
          </cell>
          <cell r="CX109" t="str">
            <v>x</v>
          </cell>
          <cell r="CY109">
            <v>237426</v>
          </cell>
          <cell r="CZ109" t="str">
            <v>x</v>
          </cell>
          <cell r="DA109">
            <v>237426</v>
          </cell>
          <cell r="DB109" t="str">
            <v>x</v>
          </cell>
          <cell r="DC109">
            <v>237426</v>
          </cell>
          <cell r="DD109" t="str">
            <v>x</v>
          </cell>
          <cell r="DE109">
            <v>237426</v>
          </cell>
          <cell r="DF109" t="str">
            <v>x</v>
          </cell>
          <cell r="DG109">
            <v>237426</v>
          </cell>
          <cell r="DH109" t="str">
            <v>x</v>
          </cell>
          <cell r="DI109">
            <v>237426</v>
          </cell>
          <cell r="DJ109">
            <v>0</v>
          </cell>
          <cell r="DK109">
            <v>0</v>
          </cell>
          <cell r="DL109" t="str">
            <v>x</v>
          </cell>
          <cell r="DM109">
            <v>237426</v>
          </cell>
          <cell r="DN109" t="str">
            <v>x</v>
          </cell>
          <cell r="DO109">
            <v>237426</v>
          </cell>
          <cell r="DP109" t="str">
            <v>x</v>
          </cell>
          <cell r="DQ109">
            <v>237426</v>
          </cell>
          <cell r="DR109" t="str">
            <v>x</v>
          </cell>
          <cell r="DS109">
            <v>237426</v>
          </cell>
          <cell r="DT109" t="str">
            <v>x</v>
          </cell>
          <cell r="DU109">
            <v>237426</v>
          </cell>
          <cell r="DV109">
            <v>0</v>
          </cell>
          <cell r="DW109">
            <v>0</v>
          </cell>
          <cell r="DX109" t="str">
            <v>x</v>
          </cell>
          <cell r="DY109">
            <v>237426</v>
          </cell>
          <cell r="DZ109" t="str">
            <v>x</v>
          </cell>
          <cell r="EA109">
            <v>237426</v>
          </cell>
          <cell r="EB109" t="str">
            <v>x</v>
          </cell>
          <cell r="EC109">
            <v>237426</v>
          </cell>
          <cell r="ED109" t="str">
            <v>x</v>
          </cell>
          <cell r="EE109">
            <v>237426</v>
          </cell>
          <cell r="EF109" t="str">
            <v>x</v>
          </cell>
          <cell r="EG109">
            <v>237426</v>
          </cell>
          <cell r="EH109">
            <v>0</v>
          </cell>
          <cell r="EI109">
            <v>0</v>
          </cell>
          <cell r="EJ109" t="str">
            <v>x</v>
          </cell>
          <cell r="EK109">
            <v>237426</v>
          </cell>
          <cell r="EL109">
            <v>0</v>
          </cell>
          <cell r="EM109">
            <v>0</v>
          </cell>
          <cell r="EN109" t="str">
            <v>x</v>
          </cell>
          <cell r="EO109">
            <v>237426</v>
          </cell>
          <cell r="EP109" t="str">
            <v>x</v>
          </cell>
          <cell r="EQ109">
            <v>237426</v>
          </cell>
          <cell r="ER109">
            <v>0</v>
          </cell>
          <cell r="ES109">
            <v>0</v>
          </cell>
          <cell r="ET109" t="str">
            <v>x</v>
          </cell>
          <cell r="EU109">
            <v>237426</v>
          </cell>
          <cell r="EV109" t="str">
            <v>x</v>
          </cell>
          <cell r="EW109">
            <v>237426</v>
          </cell>
          <cell r="EX109" t="str">
            <v>x</v>
          </cell>
          <cell r="EY109">
            <v>237426</v>
          </cell>
          <cell r="EZ109" t="str">
            <v>x</v>
          </cell>
          <cell r="FA109">
            <v>237426</v>
          </cell>
          <cell r="FB109">
            <v>0</v>
          </cell>
          <cell r="FC109">
            <v>0</v>
          </cell>
          <cell r="FD109" t="str">
            <v>x</v>
          </cell>
          <cell r="FE109">
            <v>237426</v>
          </cell>
          <cell r="FF109">
            <v>0</v>
          </cell>
          <cell r="FG109">
            <v>0</v>
          </cell>
          <cell r="FH109" t="str">
            <v>x</v>
          </cell>
          <cell r="FI109">
            <v>237426</v>
          </cell>
          <cell r="FJ109" t="str">
            <v>x</v>
          </cell>
          <cell r="FK109">
            <v>237426</v>
          </cell>
          <cell r="FL109">
            <v>0</v>
          </cell>
          <cell r="FM109">
            <v>0</v>
          </cell>
          <cell r="FN109" t="str">
            <v>x</v>
          </cell>
          <cell r="FO109">
            <v>237426</v>
          </cell>
          <cell r="FP109">
            <v>0</v>
          </cell>
          <cell r="FQ109">
            <v>0</v>
          </cell>
          <cell r="FR109" t="str">
            <v>x</v>
          </cell>
          <cell r="FS109">
            <v>237426</v>
          </cell>
          <cell r="FT109" t="str">
            <v>x</v>
          </cell>
          <cell r="FU109">
            <v>237426</v>
          </cell>
          <cell r="FV109">
            <v>0</v>
          </cell>
          <cell r="FW109">
            <v>0</v>
          </cell>
          <cell r="FX109" t="str">
            <v>x</v>
          </cell>
          <cell r="FY109">
            <v>237426</v>
          </cell>
          <cell r="FZ109" t="str">
            <v>x</v>
          </cell>
          <cell r="GA109">
            <v>237426</v>
          </cell>
          <cell r="GB109" t="str">
            <v>x</v>
          </cell>
          <cell r="GC109">
            <v>237426</v>
          </cell>
          <cell r="GD109" t="str">
            <v>x</v>
          </cell>
          <cell r="GE109">
            <v>237426</v>
          </cell>
          <cell r="GF109">
            <v>0</v>
          </cell>
          <cell r="GG109">
            <v>0</v>
          </cell>
          <cell r="GH109" t="str">
            <v>x</v>
          </cell>
          <cell r="GI109">
            <v>237426</v>
          </cell>
          <cell r="GJ109" t="str">
            <v>x</v>
          </cell>
          <cell r="GK109">
            <v>237426</v>
          </cell>
          <cell r="GL109" t="str">
            <v>x</v>
          </cell>
          <cell r="GM109">
            <v>237426</v>
          </cell>
          <cell r="GN109" t="str">
            <v>x</v>
          </cell>
          <cell r="GO109">
            <v>237426</v>
          </cell>
          <cell r="GP109" t="str">
            <v>x</v>
          </cell>
          <cell r="GQ109">
            <v>237426</v>
          </cell>
          <cell r="GR109" t="str">
            <v>x</v>
          </cell>
          <cell r="GS109">
            <v>237426</v>
          </cell>
          <cell r="GT109" t="str">
            <v>x</v>
          </cell>
          <cell r="GU109">
            <v>237426</v>
          </cell>
          <cell r="GV109">
            <v>0</v>
          </cell>
          <cell r="GW109">
            <v>18519228</v>
          </cell>
          <cell r="GX109" t="str">
            <v/>
          </cell>
          <cell r="GY109">
            <v>18519228</v>
          </cell>
        </row>
        <row r="110">
          <cell r="D110" t="str">
            <v>15-05-010</v>
          </cell>
          <cell r="E110" t="str">
            <v>SUMINISTRO Y MONTAJE DE INSTALACION ELECTRICA INTERNA PARA EL MODULO DEL BAÑO EN EL PROGRAMA DE MEJORAMIENTO. INCLUYE: SALIDAS DE TOMA CORRIENTE 125V DOBLE CON POLO A TIERRA, 15A,TOMA GFCI, INTERRUPTOR DOBLE, PLAFONES, TABLERO DISTRIBUCION PARA 2 CIRCUITOS, PROTECCION DEL CIRCUITO DE 1X20 A, 5 METROS DE ENCAUCHETADO DE 3X12 AWG, TUBERIA PVC, ACCESORIOS, FIJACION, CAJAS PVC CON TAPA SUPLEMENTO,CONDUCTORES DE COBRE 12AWG-CU-THHN-THWN 90°C, EMPALME (CONECTORES) Y APARATOS. LOS MATERIALES DEBEN CUMPLIR CON CERTIFICACION RETIE.</v>
          </cell>
          <cell r="F110" t="str">
            <v>PTO</v>
          </cell>
          <cell r="G110">
            <v>237426</v>
          </cell>
          <cell r="H110">
            <v>1</v>
          </cell>
          <cell r="I110">
            <v>237426</v>
          </cell>
          <cell r="J110"/>
          <cell r="K110">
            <v>0</v>
          </cell>
          <cell r="L110">
            <v>1</v>
          </cell>
          <cell r="M110">
            <v>237426</v>
          </cell>
          <cell r="N110">
            <v>1</v>
          </cell>
          <cell r="O110">
            <v>237426</v>
          </cell>
          <cell r="P110">
            <v>0</v>
          </cell>
          <cell r="Q110">
            <v>0</v>
          </cell>
          <cell r="R110">
            <v>1</v>
          </cell>
          <cell r="S110">
            <v>237426</v>
          </cell>
          <cell r="T110">
            <v>1</v>
          </cell>
          <cell r="U110">
            <v>237426</v>
          </cell>
          <cell r="V110">
            <v>1</v>
          </cell>
          <cell r="W110">
            <v>237426</v>
          </cell>
          <cell r="X110">
            <v>0</v>
          </cell>
          <cell r="Y110">
            <v>0</v>
          </cell>
          <cell r="Z110">
            <v>1</v>
          </cell>
          <cell r="AA110">
            <v>237426</v>
          </cell>
          <cell r="AB110">
            <v>1</v>
          </cell>
          <cell r="AC110">
            <v>237426</v>
          </cell>
          <cell r="AD110">
            <v>1</v>
          </cell>
          <cell r="AE110">
            <v>237426</v>
          </cell>
          <cell r="AF110">
            <v>1</v>
          </cell>
          <cell r="AG110">
            <v>237426</v>
          </cell>
          <cell r="AH110">
            <v>0</v>
          </cell>
          <cell r="AI110">
            <v>0</v>
          </cell>
          <cell r="AJ110">
            <v>1</v>
          </cell>
          <cell r="AK110">
            <v>237426</v>
          </cell>
          <cell r="AL110">
            <v>0</v>
          </cell>
          <cell r="AM110">
            <v>0</v>
          </cell>
          <cell r="AN110">
            <v>1</v>
          </cell>
          <cell r="AO110">
            <v>237426</v>
          </cell>
          <cell r="AP110">
            <v>1</v>
          </cell>
          <cell r="AQ110">
            <v>237426</v>
          </cell>
          <cell r="AR110">
            <v>1</v>
          </cell>
          <cell r="AS110">
            <v>237426</v>
          </cell>
          <cell r="AT110">
            <v>1</v>
          </cell>
          <cell r="AU110">
            <v>237426</v>
          </cell>
          <cell r="AV110">
            <v>1</v>
          </cell>
          <cell r="AW110">
            <v>237426</v>
          </cell>
          <cell r="AX110">
            <v>1</v>
          </cell>
          <cell r="AY110">
            <v>237426</v>
          </cell>
          <cell r="AZ110">
            <v>1</v>
          </cell>
          <cell r="BA110">
            <v>237426</v>
          </cell>
          <cell r="BB110">
            <v>0</v>
          </cell>
          <cell r="BC110">
            <v>0</v>
          </cell>
          <cell r="BD110">
            <v>1</v>
          </cell>
          <cell r="BE110">
            <v>237426</v>
          </cell>
          <cell r="BF110">
            <v>1</v>
          </cell>
          <cell r="BG110">
            <v>237426</v>
          </cell>
          <cell r="BH110">
            <v>1</v>
          </cell>
          <cell r="BI110">
            <v>237426</v>
          </cell>
          <cell r="BJ110">
            <v>1</v>
          </cell>
          <cell r="BK110">
            <v>237426</v>
          </cell>
          <cell r="BL110">
            <v>1</v>
          </cell>
          <cell r="BM110">
            <v>237426</v>
          </cell>
          <cell r="BN110">
            <v>1</v>
          </cell>
          <cell r="BO110">
            <v>237426</v>
          </cell>
          <cell r="BP110">
            <v>1</v>
          </cell>
          <cell r="BQ110">
            <v>237426</v>
          </cell>
          <cell r="BR110">
            <v>1</v>
          </cell>
          <cell r="BS110">
            <v>237426</v>
          </cell>
          <cell r="BT110">
            <v>1</v>
          </cell>
          <cell r="BU110">
            <v>237426</v>
          </cell>
          <cell r="BV110">
            <v>1</v>
          </cell>
          <cell r="BW110">
            <v>237426</v>
          </cell>
          <cell r="BX110">
            <v>1</v>
          </cell>
          <cell r="BY110">
            <v>237426</v>
          </cell>
          <cell r="BZ110">
            <v>1</v>
          </cell>
          <cell r="CA110">
            <v>237426</v>
          </cell>
          <cell r="CB110">
            <v>1</v>
          </cell>
          <cell r="CC110">
            <v>237426</v>
          </cell>
          <cell r="CD110">
            <v>1</v>
          </cell>
          <cell r="CE110">
            <v>237426</v>
          </cell>
          <cell r="CF110">
            <v>1</v>
          </cell>
          <cell r="CG110">
            <v>237426</v>
          </cell>
          <cell r="CH110">
            <v>1</v>
          </cell>
          <cell r="CI110">
            <v>237426</v>
          </cell>
          <cell r="CJ110">
            <v>0</v>
          </cell>
          <cell r="CK110">
            <v>0</v>
          </cell>
          <cell r="CL110">
            <v>1</v>
          </cell>
          <cell r="CM110">
            <v>237426</v>
          </cell>
          <cell r="CN110">
            <v>1</v>
          </cell>
          <cell r="CO110">
            <v>237426</v>
          </cell>
          <cell r="CP110">
            <v>1</v>
          </cell>
          <cell r="CQ110">
            <v>237426</v>
          </cell>
          <cell r="CR110">
            <v>1</v>
          </cell>
          <cell r="CS110">
            <v>237426</v>
          </cell>
          <cell r="CT110">
            <v>1</v>
          </cell>
          <cell r="CU110">
            <v>237426</v>
          </cell>
          <cell r="CV110">
            <v>1</v>
          </cell>
          <cell r="CW110">
            <v>237426</v>
          </cell>
          <cell r="CX110">
            <v>1</v>
          </cell>
          <cell r="CY110">
            <v>237426</v>
          </cell>
          <cell r="CZ110">
            <v>1</v>
          </cell>
          <cell r="DA110">
            <v>237426</v>
          </cell>
          <cell r="DB110">
            <v>1</v>
          </cell>
          <cell r="DC110">
            <v>237426</v>
          </cell>
          <cell r="DD110">
            <v>1</v>
          </cell>
          <cell r="DE110">
            <v>237426</v>
          </cell>
          <cell r="DF110">
            <v>1</v>
          </cell>
          <cell r="DG110">
            <v>237426</v>
          </cell>
          <cell r="DH110">
            <v>1</v>
          </cell>
          <cell r="DI110">
            <v>237426</v>
          </cell>
          <cell r="DJ110">
            <v>0</v>
          </cell>
          <cell r="DK110">
            <v>0</v>
          </cell>
          <cell r="DL110">
            <v>1</v>
          </cell>
          <cell r="DM110">
            <v>237426</v>
          </cell>
          <cell r="DN110">
            <v>1</v>
          </cell>
          <cell r="DO110">
            <v>237426</v>
          </cell>
          <cell r="DP110">
            <v>1</v>
          </cell>
          <cell r="DQ110">
            <v>237426</v>
          </cell>
          <cell r="DR110">
            <v>1</v>
          </cell>
          <cell r="DS110">
            <v>237426</v>
          </cell>
          <cell r="DT110">
            <v>1</v>
          </cell>
          <cell r="DU110">
            <v>237426</v>
          </cell>
          <cell r="DV110">
            <v>0</v>
          </cell>
          <cell r="DW110">
            <v>0</v>
          </cell>
          <cell r="DX110">
            <v>1</v>
          </cell>
          <cell r="DY110">
            <v>237426</v>
          </cell>
          <cell r="DZ110">
            <v>1</v>
          </cell>
          <cell r="EA110">
            <v>237426</v>
          </cell>
          <cell r="EB110">
            <v>1</v>
          </cell>
          <cell r="EC110">
            <v>237426</v>
          </cell>
          <cell r="ED110">
            <v>1</v>
          </cell>
          <cell r="EE110">
            <v>237426</v>
          </cell>
          <cell r="EF110">
            <v>1</v>
          </cell>
          <cell r="EG110">
            <v>237426</v>
          </cell>
          <cell r="EH110">
            <v>0</v>
          </cell>
          <cell r="EI110">
            <v>0</v>
          </cell>
          <cell r="EJ110">
            <v>1</v>
          </cell>
          <cell r="EK110">
            <v>237426</v>
          </cell>
          <cell r="EL110">
            <v>0</v>
          </cell>
          <cell r="EM110">
            <v>0</v>
          </cell>
          <cell r="EN110">
            <v>1</v>
          </cell>
          <cell r="EO110">
            <v>237426</v>
          </cell>
          <cell r="EP110">
            <v>1</v>
          </cell>
          <cell r="EQ110">
            <v>237426</v>
          </cell>
          <cell r="ER110">
            <v>0</v>
          </cell>
          <cell r="ES110">
            <v>0</v>
          </cell>
          <cell r="ET110">
            <v>1</v>
          </cell>
          <cell r="EU110">
            <v>237426</v>
          </cell>
          <cell r="EV110">
            <v>1</v>
          </cell>
          <cell r="EW110">
            <v>237426</v>
          </cell>
          <cell r="EX110">
            <v>1</v>
          </cell>
          <cell r="EY110">
            <v>237426</v>
          </cell>
          <cell r="EZ110">
            <v>1</v>
          </cell>
          <cell r="FA110">
            <v>237426</v>
          </cell>
          <cell r="FB110">
            <v>0</v>
          </cell>
          <cell r="FC110">
            <v>0</v>
          </cell>
          <cell r="FD110">
            <v>1</v>
          </cell>
          <cell r="FE110">
            <v>237426</v>
          </cell>
          <cell r="FF110">
            <v>0</v>
          </cell>
          <cell r="FG110">
            <v>0</v>
          </cell>
          <cell r="FH110">
            <v>1</v>
          </cell>
          <cell r="FI110">
            <v>237426</v>
          </cell>
          <cell r="FJ110">
            <v>1</v>
          </cell>
          <cell r="FK110">
            <v>237426</v>
          </cell>
          <cell r="FL110">
            <v>0</v>
          </cell>
          <cell r="FM110">
            <v>0</v>
          </cell>
          <cell r="FN110">
            <v>1</v>
          </cell>
          <cell r="FO110">
            <v>237426</v>
          </cell>
          <cell r="FP110">
            <v>0</v>
          </cell>
          <cell r="FQ110">
            <v>0</v>
          </cell>
          <cell r="FR110">
            <v>1</v>
          </cell>
          <cell r="FS110">
            <v>237426</v>
          </cell>
          <cell r="FT110">
            <v>1</v>
          </cell>
          <cell r="FU110">
            <v>237426</v>
          </cell>
          <cell r="FV110">
            <v>0</v>
          </cell>
          <cell r="FW110">
            <v>0</v>
          </cell>
          <cell r="FX110">
            <v>1</v>
          </cell>
          <cell r="FY110">
            <v>237426</v>
          </cell>
          <cell r="FZ110">
            <v>1</v>
          </cell>
          <cell r="GA110">
            <v>237426</v>
          </cell>
          <cell r="GB110">
            <v>1</v>
          </cell>
          <cell r="GC110">
            <v>237426</v>
          </cell>
          <cell r="GD110">
            <v>1</v>
          </cell>
          <cell r="GE110">
            <v>237426</v>
          </cell>
          <cell r="GF110">
            <v>0</v>
          </cell>
          <cell r="GG110">
            <v>0</v>
          </cell>
          <cell r="GH110">
            <v>1</v>
          </cell>
          <cell r="GI110">
            <v>237426</v>
          </cell>
          <cell r="GJ110">
            <v>1</v>
          </cell>
          <cell r="GK110">
            <v>237426</v>
          </cell>
          <cell r="GL110">
            <v>1</v>
          </cell>
          <cell r="GM110">
            <v>237426</v>
          </cell>
          <cell r="GN110">
            <v>1</v>
          </cell>
          <cell r="GO110">
            <v>237426</v>
          </cell>
          <cell r="GP110">
            <v>1</v>
          </cell>
          <cell r="GQ110">
            <v>237426</v>
          </cell>
          <cell r="GR110">
            <v>1</v>
          </cell>
          <cell r="GS110">
            <v>237426</v>
          </cell>
          <cell r="GT110">
            <v>1</v>
          </cell>
          <cell r="GU110">
            <v>237426</v>
          </cell>
          <cell r="GV110">
            <v>78</v>
          </cell>
          <cell r="GW110">
            <v>18519228</v>
          </cell>
          <cell r="GX110" t="str">
            <v/>
          </cell>
          <cell r="GY110">
            <v>18519228</v>
          </cell>
        </row>
        <row r="111">
          <cell r="D111" t="str">
            <v>15-05-020</v>
          </cell>
          <cell r="E111" t="str">
            <v>TOMA GFCI</v>
          </cell>
          <cell r="F111" t="str">
            <v>U</v>
          </cell>
          <cell r="G111">
            <v>8049</v>
          </cell>
          <cell r="H111" t="str">
            <v/>
          </cell>
          <cell r="I111" t="str">
            <v/>
          </cell>
          <cell r="J111" t="str">
            <v/>
          </cell>
          <cell r="K111" t="str">
            <v/>
          </cell>
          <cell r="L111"/>
          <cell r="M111">
            <v>0</v>
          </cell>
          <cell r="N111" t="str">
            <v/>
          </cell>
          <cell r="O111" t="str">
            <v/>
          </cell>
          <cell r="P111" t="str">
            <v/>
          </cell>
          <cell r="Q111" t="str">
            <v/>
          </cell>
          <cell r="R111">
            <v>0</v>
          </cell>
          <cell r="S111">
            <v>0</v>
          </cell>
          <cell r="T111">
            <v>0</v>
          </cell>
          <cell r="U111">
            <v>0</v>
          </cell>
          <cell r="V111" t="str">
            <v/>
          </cell>
          <cell r="W111" t="str">
            <v/>
          </cell>
          <cell r="X111" t="str">
            <v/>
          </cell>
          <cell r="Y111" t="str">
            <v/>
          </cell>
          <cell r="Z111">
            <v>0</v>
          </cell>
          <cell r="AA111">
            <v>0</v>
          </cell>
          <cell r="AB111">
            <v>0</v>
          </cell>
          <cell r="AC111">
            <v>0</v>
          </cell>
          <cell r="AD111">
            <v>0</v>
          </cell>
          <cell r="AE111">
            <v>0</v>
          </cell>
          <cell r="AF111" t="str">
            <v/>
          </cell>
          <cell r="AG111" t="str">
            <v/>
          </cell>
          <cell r="AH111" t="str">
            <v/>
          </cell>
          <cell r="AI111" t="str">
            <v/>
          </cell>
          <cell r="AJ111" t="str">
            <v/>
          </cell>
          <cell r="AK111" t="str">
            <v/>
          </cell>
          <cell r="AL111" t="str">
            <v/>
          </cell>
          <cell r="AM111" t="str">
            <v/>
          </cell>
          <cell r="AN111">
            <v>0</v>
          </cell>
          <cell r="AO111">
            <v>0</v>
          </cell>
          <cell r="AP111">
            <v>0</v>
          </cell>
          <cell r="AQ111">
            <v>0</v>
          </cell>
          <cell r="AR111">
            <v>0</v>
          </cell>
          <cell r="AS111">
            <v>0</v>
          </cell>
          <cell r="AT111">
            <v>0</v>
          </cell>
          <cell r="AU111">
            <v>0</v>
          </cell>
          <cell r="AV111" t="str">
            <v/>
          </cell>
          <cell r="AW111" t="str">
            <v/>
          </cell>
          <cell r="AX111" t="str">
            <v/>
          </cell>
          <cell r="AY111" t="str">
            <v/>
          </cell>
          <cell r="AZ111" t="str">
            <v/>
          </cell>
          <cell r="BA111" t="str">
            <v/>
          </cell>
          <cell r="BB111" t="str">
            <v/>
          </cell>
          <cell r="BC111" t="str">
            <v/>
          </cell>
          <cell r="BD111">
            <v>0</v>
          </cell>
          <cell r="BE111">
            <v>0</v>
          </cell>
          <cell r="BF111">
            <v>0</v>
          </cell>
          <cell r="BG111">
            <v>0</v>
          </cell>
          <cell r="BH111" t="str">
            <v/>
          </cell>
          <cell r="BI111" t="str">
            <v/>
          </cell>
          <cell r="BJ111">
            <v>0</v>
          </cell>
          <cell r="BK111">
            <v>0</v>
          </cell>
          <cell r="BL111" t="str">
            <v/>
          </cell>
          <cell r="BM111" t="str">
            <v/>
          </cell>
          <cell r="BN111">
            <v>0</v>
          </cell>
          <cell r="BO111">
            <v>0</v>
          </cell>
          <cell r="BP111">
            <v>0</v>
          </cell>
          <cell r="BQ111">
            <v>0</v>
          </cell>
          <cell r="BR111">
            <v>0</v>
          </cell>
          <cell r="BS111">
            <v>0</v>
          </cell>
          <cell r="BT111">
            <v>0</v>
          </cell>
          <cell r="BU111">
            <v>0</v>
          </cell>
          <cell r="BV111">
            <v>0</v>
          </cell>
          <cell r="BW111">
            <v>0</v>
          </cell>
          <cell r="BX111">
            <v>0</v>
          </cell>
          <cell r="BY111">
            <v>0</v>
          </cell>
          <cell r="BZ111" t="str">
            <v/>
          </cell>
          <cell r="CA111" t="str">
            <v/>
          </cell>
          <cell r="CB111">
            <v>0</v>
          </cell>
          <cell r="CC111">
            <v>0</v>
          </cell>
          <cell r="CD111">
            <v>0</v>
          </cell>
          <cell r="CE111">
            <v>0</v>
          </cell>
          <cell r="CF111" t="str">
            <v/>
          </cell>
          <cell r="CG111" t="str">
            <v/>
          </cell>
          <cell r="CH111" t="str">
            <v/>
          </cell>
          <cell r="CI111" t="str">
            <v/>
          </cell>
          <cell r="CJ111" t="str">
            <v/>
          </cell>
          <cell r="CK111" t="str">
            <v/>
          </cell>
          <cell r="CL111">
            <v>0</v>
          </cell>
          <cell r="CM111">
            <v>0</v>
          </cell>
          <cell r="CN111">
            <v>0</v>
          </cell>
          <cell r="CO111">
            <v>0</v>
          </cell>
          <cell r="CP111">
            <v>0</v>
          </cell>
          <cell r="CQ111">
            <v>0</v>
          </cell>
          <cell r="CR111">
            <v>0</v>
          </cell>
          <cell r="CS111">
            <v>0</v>
          </cell>
          <cell r="CT111">
            <v>0</v>
          </cell>
          <cell r="CU111">
            <v>0</v>
          </cell>
          <cell r="CV111">
            <v>0</v>
          </cell>
          <cell r="CW111">
            <v>0</v>
          </cell>
          <cell r="CX111">
            <v>0</v>
          </cell>
          <cell r="CY111">
            <v>0</v>
          </cell>
          <cell r="CZ111">
            <v>0</v>
          </cell>
          <cell r="DA111">
            <v>0</v>
          </cell>
          <cell r="DB111">
            <v>0</v>
          </cell>
          <cell r="DC111">
            <v>0</v>
          </cell>
          <cell r="DD111">
            <v>0</v>
          </cell>
          <cell r="DE111">
            <v>0</v>
          </cell>
          <cell r="DF111">
            <v>0</v>
          </cell>
          <cell r="DG111">
            <v>0</v>
          </cell>
          <cell r="DH111" t="str">
            <v/>
          </cell>
          <cell r="DI111" t="str">
            <v/>
          </cell>
          <cell r="DJ111" t="str">
            <v/>
          </cell>
          <cell r="DK111" t="str">
            <v/>
          </cell>
          <cell r="DL111">
            <v>0</v>
          </cell>
          <cell r="DM111">
            <v>0</v>
          </cell>
          <cell r="DN111">
            <v>0</v>
          </cell>
          <cell r="DO111">
            <v>0</v>
          </cell>
          <cell r="DP111">
            <v>0</v>
          </cell>
          <cell r="DQ111">
            <v>0</v>
          </cell>
          <cell r="DR111">
            <v>0</v>
          </cell>
          <cell r="DS111">
            <v>0</v>
          </cell>
          <cell r="DT111" t="str">
            <v/>
          </cell>
          <cell r="DU111" t="str">
            <v/>
          </cell>
          <cell r="DV111" t="str">
            <v/>
          </cell>
          <cell r="DW111" t="str">
            <v/>
          </cell>
          <cell r="DX111">
            <v>0</v>
          </cell>
          <cell r="DY111">
            <v>0</v>
          </cell>
          <cell r="DZ111">
            <v>0</v>
          </cell>
          <cell r="EA111">
            <v>0</v>
          </cell>
          <cell r="EB111">
            <v>0</v>
          </cell>
          <cell r="EC111">
            <v>0</v>
          </cell>
          <cell r="ED111">
            <v>0</v>
          </cell>
          <cell r="EE111">
            <v>0</v>
          </cell>
          <cell r="EF111" t="str">
            <v/>
          </cell>
          <cell r="EG111" t="str">
            <v/>
          </cell>
          <cell r="EH111" t="str">
            <v/>
          </cell>
          <cell r="EI111" t="str">
            <v/>
          </cell>
          <cell r="EJ111" t="str">
            <v/>
          </cell>
          <cell r="EK111" t="str">
            <v/>
          </cell>
          <cell r="EL111" t="str">
            <v/>
          </cell>
          <cell r="EM111" t="str">
            <v/>
          </cell>
          <cell r="EN111">
            <v>0</v>
          </cell>
          <cell r="EO111">
            <v>0</v>
          </cell>
          <cell r="EP111" t="str">
            <v/>
          </cell>
          <cell r="EQ111" t="str">
            <v/>
          </cell>
          <cell r="ER111" t="str">
            <v/>
          </cell>
          <cell r="ES111" t="str">
            <v/>
          </cell>
          <cell r="ET111">
            <v>0</v>
          </cell>
          <cell r="EU111">
            <v>0</v>
          </cell>
          <cell r="EV111">
            <v>0</v>
          </cell>
          <cell r="EW111">
            <v>0</v>
          </cell>
          <cell r="EX111">
            <v>0</v>
          </cell>
          <cell r="EY111">
            <v>0</v>
          </cell>
          <cell r="EZ111" t="str">
            <v/>
          </cell>
          <cell r="FA111" t="str">
            <v/>
          </cell>
          <cell r="FB111" t="str">
            <v/>
          </cell>
          <cell r="FC111" t="str">
            <v/>
          </cell>
          <cell r="FD111" t="str">
            <v/>
          </cell>
          <cell r="FE111" t="str">
            <v/>
          </cell>
          <cell r="FF111" t="str">
            <v/>
          </cell>
          <cell r="FG111" t="str">
            <v/>
          </cell>
          <cell r="FH111">
            <v>0</v>
          </cell>
          <cell r="FI111">
            <v>0</v>
          </cell>
          <cell r="FJ111" t="str">
            <v/>
          </cell>
          <cell r="FK111" t="str">
            <v/>
          </cell>
          <cell r="FL111" t="str">
            <v/>
          </cell>
          <cell r="FM111" t="str">
            <v/>
          </cell>
          <cell r="FN111" t="str">
            <v/>
          </cell>
          <cell r="FO111" t="str">
            <v/>
          </cell>
          <cell r="FP111" t="str">
            <v/>
          </cell>
          <cell r="FQ111" t="str">
            <v/>
          </cell>
          <cell r="FR111">
            <v>0</v>
          </cell>
          <cell r="FS111">
            <v>0</v>
          </cell>
          <cell r="FT111" t="str">
            <v/>
          </cell>
          <cell r="FU111" t="str">
            <v/>
          </cell>
          <cell r="FV111" t="str">
            <v/>
          </cell>
          <cell r="FW111" t="str">
            <v/>
          </cell>
          <cell r="FX111">
            <v>0</v>
          </cell>
          <cell r="FY111">
            <v>0</v>
          </cell>
          <cell r="FZ111">
            <v>0</v>
          </cell>
          <cell r="GA111">
            <v>0</v>
          </cell>
          <cell r="GB111">
            <v>0</v>
          </cell>
          <cell r="GC111">
            <v>0</v>
          </cell>
          <cell r="GD111" t="str">
            <v/>
          </cell>
          <cell r="GE111" t="str">
            <v/>
          </cell>
          <cell r="GF111" t="str">
            <v/>
          </cell>
          <cell r="GG111" t="str">
            <v/>
          </cell>
          <cell r="GH111">
            <v>0</v>
          </cell>
          <cell r="GI111">
            <v>0</v>
          </cell>
          <cell r="GJ111" t="str">
            <v/>
          </cell>
          <cell r="GK111" t="str">
            <v/>
          </cell>
          <cell r="GL111" t="str">
            <v/>
          </cell>
          <cell r="GM111" t="str">
            <v/>
          </cell>
          <cell r="GN111" t="str">
            <v/>
          </cell>
          <cell r="GO111" t="str">
            <v/>
          </cell>
          <cell r="GP111" t="str">
            <v/>
          </cell>
          <cell r="GQ111" t="str">
            <v/>
          </cell>
          <cell r="GR111">
            <v>0</v>
          </cell>
          <cell r="GS111">
            <v>0</v>
          </cell>
          <cell r="GT111">
            <v>0</v>
          </cell>
          <cell r="GU111">
            <v>0</v>
          </cell>
          <cell r="GV111">
            <v>0</v>
          </cell>
          <cell r="GW111">
            <v>0</v>
          </cell>
          <cell r="GX111" t="str">
            <v/>
          </cell>
          <cell r="GY111">
            <v>0</v>
          </cell>
        </row>
        <row r="112">
          <cell r="D112" t="str">
            <v>50</v>
          </cell>
          <cell r="E112" t="str">
            <v>MANO DE OBRA</v>
          </cell>
          <cell r="F112"/>
          <cell r="G112">
            <v>0</v>
          </cell>
          <cell r="H112" t="str">
            <v/>
          </cell>
          <cell r="I112" t="str">
            <v/>
          </cell>
          <cell r="J112" t="str">
            <v/>
          </cell>
          <cell r="K112" t="str">
            <v/>
          </cell>
          <cell r="L112" t="str">
            <v/>
          </cell>
          <cell r="M112" t="str">
            <v/>
          </cell>
          <cell r="N112" t="str">
            <v/>
          </cell>
          <cell r="O112" t="str">
            <v/>
          </cell>
          <cell r="P112" t="str">
            <v/>
          </cell>
          <cell r="Q112" t="str">
            <v/>
          </cell>
          <cell r="R112" t="str">
            <v/>
          </cell>
          <cell r="S112" t="str">
            <v/>
          </cell>
          <cell r="T112" t="str">
            <v/>
          </cell>
          <cell r="U112" t="str">
            <v/>
          </cell>
          <cell r="V112" t="str">
            <v/>
          </cell>
          <cell r="W112" t="str">
            <v/>
          </cell>
          <cell r="X112" t="str">
            <v/>
          </cell>
          <cell r="Y112" t="str">
            <v/>
          </cell>
          <cell r="Z112" t="str">
            <v/>
          </cell>
          <cell r="AA112" t="str">
            <v/>
          </cell>
          <cell r="AB112" t="str">
            <v/>
          </cell>
          <cell r="AC112" t="str">
            <v/>
          </cell>
          <cell r="AD112" t="str">
            <v/>
          </cell>
          <cell r="AE112" t="str">
            <v/>
          </cell>
          <cell r="AF112" t="str">
            <v/>
          </cell>
          <cell r="AG112" t="str">
            <v/>
          </cell>
          <cell r="AH112" t="str">
            <v/>
          </cell>
          <cell r="AI112" t="str">
            <v/>
          </cell>
          <cell r="AJ112" t="str">
            <v/>
          </cell>
          <cell r="AK112" t="str">
            <v/>
          </cell>
          <cell r="AL112" t="str">
            <v/>
          </cell>
          <cell r="AM112" t="str">
            <v/>
          </cell>
          <cell r="AN112" t="str">
            <v/>
          </cell>
          <cell r="AO112" t="str">
            <v/>
          </cell>
          <cell r="AP112" t="str">
            <v/>
          </cell>
          <cell r="AQ112" t="str">
            <v/>
          </cell>
          <cell r="AR112" t="str">
            <v/>
          </cell>
          <cell r="AS112" t="str">
            <v/>
          </cell>
          <cell r="AT112" t="str">
            <v/>
          </cell>
          <cell r="AU112" t="str">
            <v/>
          </cell>
          <cell r="AV112" t="str">
            <v/>
          </cell>
          <cell r="AW112" t="str">
            <v/>
          </cell>
          <cell r="AX112" t="str">
            <v/>
          </cell>
          <cell r="AY112" t="str">
            <v/>
          </cell>
          <cell r="AZ112" t="str">
            <v/>
          </cell>
          <cell r="BA112" t="str">
            <v/>
          </cell>
          <cell r="BB112" t="str">
            <v/>
          </cell>
          <cell r="BC112" t="str">
            <v/>
          </cell>
          <cell r="BD112" t="str">
            <v/>
          </cell>
          <cell r="BE112" t="str">
            <v/>
          </cell>
          <cell r="BF112" t="str">
            <v/>
          </cell>
          <cell r="BG112" t="str">
            <v/>
          </cell>
          <cell r="BH112" t="str">
            <v/>
          </cell>
          <cell r="BI112" t="str">
            <v/>
          </cell>
          <cell r="BJ112" t="str">
            <v/>
          </cell>
          <cell r="BK112" t="str">
            <v/>
          </cell>
          <cell r="BL112" t="str">
            <v/>
          </cell>
          <cell r="BM112" t="str">
            <v/>
          </cell>
          <cell r="BN112" t="str">
            <v/>
          </cell>
          <cell r="BO112" t="str">
            <v/>
          </cell>
          <cell r="BP112" t="str">
            <v/>
          </cell>
          <cell r="BQ112" t="str">
            <v/>
          </cell>
          <cell r="BR112" t="str">
            <v/>
          </cell>
          <cell r="BS112" t="str">
            <v/>
          </cell>
          <cell r="BT112" t="str">
            <v/>
          </cell>
          <cell r="BU112" t="str">
            <v/>
          </cell>
          <cell r="BV112" t="str">
            <v/>
          </cell>
          <cell r="BW112" t="str">
            <v/>
          </cell>
          <cell r="BX112" t="str">
            <v/>
          </cell>
          <cell r="BY112" t="str">
            <v/>
          </cell>
          <cell r="BZ112" t="str">
            <v/>
          </cell>
          <cell r="CA112" t="str">
            <v/>
          </cell>
          <cell r="CB112" t="str">
            <v/>
          </cell>
          <cell r="CC112" t="str">
            <v/>
          </cell>
          <cell r="CD112" t="str">
            <v/>
          </cell>
          <cell r="CE112" t="str">
            <v/>
          </cell>
          <cell r="CF112" t="str">
            <v/>
          </cell>
          <cell r="CG112" t="str">
            <v/>
          </cell>
          <cell r="CH112" t="str">
            <v/>
          </cell>
          <cell r="CI112" t="str">
            <v/>
          </cell>
          <cell r="CJ112" t="str">
            <v/>
          </cell>
          <cell r="CK112" t="str">
            <v/>
          </cell>
          <cell r="CL112" t="str">
            <v/>
          </cell>
          <cell r="CM112" t="str">
            <v/>
          </cell>
          <cell r="CN112" t="str">
            <v/>
          </cell>
          <cell r="CO112" t="str">
            <v/>
          </cell>
          <cell r="CP112" t="str">
            <v/>
          </cell>
          <cell r="CQ112" t="str">
            <v/>
          </cell>
          <cell r="CR112" t="str">
            <v/>
          </cell>
          <cell r="CS112" t="str">
            <v/>
          </cell>
          <cell r="CT112" t="str">
            <v/>
          </cell>
          <cell r="CU112" t="str">
            <v/>
          </cell>
          <cell r="CV112" t="str">
            <v/>
          </cell>
          <cell r="CW112" t="str">
            <v/>
          </cell>
          <cell r="CX112" t="str">
            <v/>
          </cell>
          <cell r="CY112" t="str">
            <v/>
          </cell>
          <cell r="CZ112" t="str">
            <v/>
          </cell>
          <cell r="DA112" t="str">
            <v/>
          </cell>
          <cell r="DB112" t="str">
            <v/>
          </cell>
          <cell r="DC112" t="str">
            <v/>
          </cell>
          <cell r="DD112" t="str">
            <v/>
          </cell>
          <cell r="DE112" t="str">
            <v/>
          </cell>
          <cell r="DF112" t="str">
            <v/>
          </cell>
          <cell r="DG112" t="str">
            <v/>
          </cell>
          <cell r="DH112" t="str">
            <v/>
          </cell>
          <cell r="DI112" t="str">
            <v/>
          </cell>
          <cell r="DJ112" t="str">
            <v/>
          </cell>
          <cell r="DK112" t="str">
            <v/>
          </cell>
          <cell r="DL112" t="str">
            <v/>
          </cell>
          <cell r="DM112" t="str">
            <v/>
          </cell>
          <cell r="DN112" t="str">
            <v/>
          </cell>
          <cell r="DO112" t="str">
            <v/>
          </cell>
          <cell r="DP112" t="str">
            <v/>
          </cell>
          <cell r="DQ112" t="str">
            <v/>
          </cell>
          <cell r="DR112" t="str">
            <v/>
          </cell>
          <cell r="DS112" t="str">
            <v/>
          </cell>
          <cell r="DT112" t="str">
            <v/>
          </cell>
          <cell r="DU112" t="str">
            <v/>
          </cell>
          <cell r="DV112" t="str">
            <v/>
          </cell>
          <cell r="DW112" t="str">
            <v/>
          </cell>
          <cell r="DX112" t="str">
            <v/>
          </cell>
          <cell r="DY112" t="str">
            <v/>
          </cell>
          <cell r="DZ112" t="str">
            <v/>
          </cell>
          <cell r="EA112" t="str">
            <v/>
          </cell>
          <cell r="EB112" t="str">
            <v/>
          </cell>
          <cell r="EC112" t="str">
            <v/>
          </cell>
          <cell r="ED112" t="str">
            <v/>
          </cell>
          <cell r="EE112" t="str">
            <v/>
          </cell>
          <cell r="EF112" t="str">
            <v/>
          </cell>
          <cell r="EG112" t="str">
            <v/>
          </cell>
          <cell r="EH112" t="str">
            <v/>
          </cell>
          <cell r="EI112" t="str">
            <v/>
          </cell>
          <cell r="EJ112" t="str">
            <v/>
          </cell>
          <cell r="EK112" t="str">
            <v/>
          </cell>
          <cell r="EL112" t="str">
            <v/>
          </cell>
          <cell r="EM112" t="str">
            <v/>
          </cell>
          <cell r="EN112" t="str">
            <v/>
          </cell>
          <cell r="EO112" t="str">
            <v/>
          </cell>
          <cell r="EP112" t="str">
            <v/>
          </cell>
          <cell r="EQ112" t="str">
            <v/>
          </cell>
          <cell r="ER112" t="str">
            <v/>
          </cell>
          <cell r="ES112" t="str">
            <v/>
          </cell>
          <cell r="ET112" t="str">
            <v/>
          </cell>
          <cell r="EU112" t="str">
            <v/>
          </cell>
          <cell r="EV112" t="str">
            <v/>
          </cell>
          <cell r="EW112" t="str">
            <v/>
          </cell>
          <cell r="EX112" t="str">
            <v/>
          </cell>
          <cell r="EY112" t="str">
            <v/>
          </cell>
          <cell r="EZ112" t="str">
            <v/>
          </cell>
          <cell r="FA112" t="str">
            <v/>
          </cell>
          <cell r="FB112" t="str">
            <v/>
          </cell>
          <cell r="FC112" t="str">
            <v/>
          </cell>
          <cell r="FD112" t="str">
            <v/>
          </cell>
          <cell r="FE112" t="str">
            <v/>
          </cell>
          <cell r="FF112" t="str">
            <v/>
          </cell>
          <cell r="FG112" t="str">
            <v/>
          </cell>
          <cell r="FH112" t="str">
            <v/>
          </cell>
          <cell r="FI112" t="str">
            <v/>
          </cell>
          <cell r="FJ112" t="str">
            <v/>
          </cell>
          <cell r="FK112" t="str">
            <v/>
          </cell>
          <cell r="FL112" t="str">
            <v/>
          </cell>
          <cell r="FM112" t="str">
            <v/>
          </cell>
          <cell r="FN112" t="str">
            <v/>
          </cell>
          <cell r="FO112" t="str">
            <v/>
          </cell>
          <cell r="FP112" t="str">
            <v/>
          </cell>
          <cell r="FQ112" t="str">
            <v/>
          </cell>
          <cell r="FR112" t="str">
            <v/>
          </cell>
          <cell r="FS112" t="str">
            <v/>
          </cell>
          <cell r="FT112" t="str">
            <v/>
          </cell>
          <cell r="FU112" t="str">
            <v/>
          </cell>
          <cell r="FV112" t="str">
            <v/>
          </cell>
          <cell r="FW112" t="str">
            <v/>
          </cell>
          <cell r="FX112" t="str">
            <v/>
          </cell>
          <cell r="FY112" t="str">
            <v/>
          </cell>
          <cell r="FZ112" t="str">
            <v/>
          </cell>
          <cell r="GA112" t="str">
            <v/>
          </cell>
          <cell r="GB112" t="str">
            <v/>
          </cell>
          <cell r="GC112" t="str">
            <v/>
          </cell>
          <cell r="GD112" t="str">
            <v/>
          </cell>
          <cell r="GE112" t="str">
            <v/>
          </cell>
          <cell r="GF112" t="str">
            <v/>
          </cell>
          <cell r="GG112" t="str">
            <v/>
          </cell>
          <cell r="GH112" t="str">
            <v/>
          </cell>
          <cell r="GI112" t="str">
            <v/>
          </cell>
          <cell r="GJ112" t="str">
            <v/>
          </cell>
          <cell r="GK112" t="str">
            <v/>
          </cell>
          <cell r="GL112" t="str">
            <v/>
          </cell>
          <cell r="GM112" t="str">
            <v/>
          </cell>
          <cell r="GN112" t="str">
            <v/>
          </cell>
          <cell r="GO112" t="str">
            <v/>
          </cell>
          <cell r="GP112" t="str">
            <v/>
          </cell>
          <cell r="GQ112" t="str">
            <v/>
          </cell>
          <cell r="GR112" t="str">
            <v/>
          </cell>
          <cell r="GS112" t="str">
            <v/>
          </cell>
          <cell r="GT112" t="str">
            <v/>
          </cell>
          <cell r="GU112" t="str">
            <v/>
          </cell>
          <cell r="GV112">
            <v>0</v>
          </cell>
          <cell r="GW112" t="str">
            <v/>
          </cell>
          <cell r="GX112">
            <v>0</v>
          </cell>
          <cell r="GY112">
            <v>0</v>
          </cell>
        </row>
        <row r="113">
          <cell r="D113" t="str">
            <v>50-05</v>
          </cell>
          <cell r="E113" t="str">
            <v>MANO DE OBRA</v>
          </cell>
          <cell r="F113"/>
          <cell r="G113">
            <v>0</v>
          </cell>
          <cell r="H113" t="str">
            <v/>
          </cell>
          <cell r="I113">
            <v>0</v>
          </cell>
          <cell r="J113" t="str">
            <v/>
          </cell>
          <cell r="K113">
            <v>0</v>
          </cell>
          <cell r="L113" t="str">
            <v/>
          </cell>
          <cell r="M113">
            <v>0</v>
          </cell>
          <cell r="N113" t="str">
            <v/>
          </cell>
          <cell r="O113">
            <v>0</v>
          </cell>
          <cell r="P113" t="str">
            <v/>
          </cell>
          <cell r="Q113">
            <v>0</v>
          </cell>
          <cell r="R113" t="str">
            <v/>
          </cell>
          <cell r="S113">
            <v>0</v>
          </cell>
          <cell r="T113" t="str">
            <v/>
          </cell>
          <cell r="U113">
            <v>0</v>
          </cell>
          <cell r="V113" t="str">
            <v/>
          </cell>
          <cell r="W113">
            <v>0</v>
          </cell>
          <cell r="X113" t="str">
            <v/>
          </cell>
          <cell r="Y113">
            <v>0</v>
          </cell>
          <cell r="Z113" t="str">
            <v/>
          </cell>
          <cell r="AA113">
            <v>0</v>
          </cell>
          <cell r="AB113" t="str">
            <v/>
          </cell>
          <cell r="AC113">
            <v>0</v>
          </cell>
          <cell r="AD113" t="str">
            <v/>
          </cell>
          <cell r="AE113">
            <v>0</v>
          </cell>
          <cell r="AF113" t="str">
            <v/>
          </cell>
          <cell r="AG113">
            <v>0</v>
          </cell>
          <cell r="AH113" t="str">
            <v/>
          </cell>
          <cell r="AI113">
            <v>0</v>
          </cell>
          <cell r="AJ113" t="str">
            <v/>
          </cell>
          <cell r="AK113">
            <v>0</v>
          </cell>
          <cell r="AL113" t="str">
            <v/>
          </cell>
          <cell r="AM113">
            <v>0</v>
          </cell>
          <cell r="AN113" t="str">
            <v/>
          </cell>
          <cell r="AO113">
            <v>0</v>
          </cell>
          <cell r="AP113" t="str">
            <v/>
          </cell>
          <cell r="AQ113">
            <v>0</v>
          </cell>
          <cell r="AR113" t="str">
            <v/>
          </cell>
          <cell r="AS113">
            <v>0</v>
          </cell>
          <cell r="AT113" t="str">
            <v/>
          </cell>
          <cell r="AU113">
            <v>0</v>
          </cell>
          <cell r="AV113" t="str">
            <v/>
          </cell>
          <cell r="AW113">
            <v>0</v>
          </cell>
          <cell r="AX113" t="str">
            <v/>
          </cell>
          <cell r="AY113">
            <v>0</v>
          </cell>
          <cell r="AZ113" t="str">
            <v/>
          </cell>
          <cell r="BA113">
            <v>0</v>
          </cell>
          <cell r="BB113" t="str">
            <v/>
          </cell>
          <cell r="BC113">
            <v>0</v>
          </cell>
          <cell r="BD113" t="str">
            <v/>
          </cell>
          <cell r="BE113">
            <v>0</v>
          </cell>
          <cell r="BF113" t="str">
            <v/>
          </cell>
          <cell r="BG113">
            <v>0</v>
          </cell>
          <cell r="BH113" t="str">
            <v/>
          </cell>
          <cell r="BI113">
            <v>0</v>
          </cell>
          <cell r="BJ113" t="str">
            <v/>
          </cell>
          <cell r="BK113">
            <v>0</v>
          </cell>
          <cell r="BL113" t="str">
            <v/>
          </cell>
          <cell r="BM113">
            <v>0</v>
          </cell>
          <cell r="BN113" t="str">
            <v/>
          </cell>
          <cell r="BO113">
            <v>0</v>
          </cell>
          <cell r="BP113" t="str">
            <v/>
          </cell>
          <cell r="BQ113">
            <v>0</v>
          </cell>
          <cell r="BR113" t="str">
            <v/>
          </cell>
          <cell r="BS113">
            <v>0</v>
          </cell>
          <cell r="BT113" t="str">
            <v/>
          </cell>
          <cell r="BU113">
            <v>0</v>
          </cell>
          <cell r="BV113" t="str">
            <v/>
          </cell>
          <cell r="BW113">
            <v>0</v>
          </cell>
          <cell r="BX113" t="str">
            <v/>
          </cell>
          <cell r="BY113">
            <v>0</v>
          </cell>
          <cell r="BZ113" t="str">
            <v/>
          </cell>
          <cell r="CA113">
            <v>0</v>
          </cell>
          <cell r="CB113" t="str">
            <v/>
          </cell>
          <cell r="CC113">
            <v>0</v>
          </cell>
          <cell r="CD113" t="str">
            <v/>
          </cell>
          <cell r="CE113">
            <v>0</v>
          </cell>
          <cell r="CF113" t="str">
            <v/>
          </cell>
          <cell r="CG113">
            <v>0</v>
          </cell>
          <cell r="CH113" t="str">
            <v/>
          </cell>
          <cell r="CI113">
            <v>0</v>
          </cell>
          <cell r="CJ113" t="str">
            <v/>
          </cell>
          <cell r="CK113">
            <v>0</v>
          </cell>
          <cell r="CL113" t="str">
            <v/>
          </cell>
          <cell r="CM113">
            <v>0</v>
          </cell>
          <cell r="CN113" t="str">
            <v/>
          </cell>
          <cell r="CO113">
            <v>0</v>
          </cell>
          <cell r="CP113" t="str">
            <v/>
          </cell>
          <cell r="CQ113">
            <v>0</v>
          </cell>
          <cell r="CR113" t="str">
            <v/>
          </cell>
          <cell r="CS113">
            <v>0</v>
          </cell>
          <cell r="CT113" t="str">
            <v/>
          </cell>
          <cell r="CU113">
            <v>0</v>
          </cell>
          <cell r="CV113" t="str">
            <v/>
          </cell>
          <cell r="CW113">
            <v>0</v>
          </cell>
          <cell r="CX113" t="str">
            <v/>
          </cell>
          <cell r="CY113">
            <v>0</v>
          </cell>
          <cell r="CZ113" t="str">
            <v/>
          </cell>
          <cell r="DA113">
            <v>0</v>
          </cell>
          <cell r="DB113" t="str">
            <v/>
          </cell>
          <cell r="DC113">
            <v>0</v>
          </cell>
          <cell r="DD113" t="str">
            <v/>
          </cell>
          <cell r="DE113">
            <v>0</v>
          </cell>
          <cell r="DF113" t="str">
            <v/>
          </cell>
          <cell r="DG113">
            <v>0</v>
          </cell>
          <cell r="DH113" t="str">
            <v/>
          </cell>
          <cell r="DI113">
            <v>0</v>
          </cell>
          <cell r="DJ113" t="str">
            <v/>
          </cell>
          <cell r="DK113">
            <v>0</v>
          </cell>
          <cell r="DL113" t="str">
            <v/>
          </cell>
          <cell r="DM113">
            <v>0</v>
          </cell>
          <cell r="DN113" t="str">
            <v/>
          </cell>
          <cell r="DO113">
            <v>0</v>
          </cell>
          <cell r="DP113" t="str">
            <v/>
          </cell>
          <cell r="DQ113">
            <v>0</v>
          </cell>
          <cell r="DR113" t="str">
            <v/>
          </cell>
          <cell r="DS113">
            <v>0</v>
          </cell>
          <cell r="DT113" t="str">
            <v/>
          </cell>
          <cell r="DU113">
            <v>0</v>
          </cell>
          <cell r="DV113" t="str">
            <v/>
          </cell>
          <cell r="DW113">
            <v>0</v>
          </cell>
          <cell r="DX113" t="str">
            <v/>
          </cell>
          <cell r="DY113">
            <v>0</v>
          </cell>
          <cell r="DZ113" t="str">
            <v/>
          </cell>
          <cell r="EA113">
            <v>0</v>
          </cell>
          <cell r="EB113" t="str">
            <v/>
          </cell>
          <cell r="EC113">
            <v>0</v>
          </cell>
          <cell r="ED113" t="str">
            <v/>
          </cell>
          <cell r="EE113">
            <v>0</v>
          </cell>
          <cell r="EF113" t="str">
            <v/>
          </cell>
          <cell r="EG113">
            <v>0</v>
          </cell>
          <cell r="EH113" t="str">
            <v/>
          </cell>
          <cell r="EI113">
            <v>0</v>
          </cell>
          <cell r="EJ113" t="str">
            <v/>
          </cell>
          <cell r="EK113">
            <v>0</v>
          </cell>
          <cell r="EL113" t="str">
            <v/>
          </cell>
          <cell r="EM113">
            <v>0</v>
          </cell>
          <cell r="EN113" t="str">
            <v/>
          </cell>
          <cell r="EO113">
            <v>0</v>
          </cell>
          <cell r="EP113" t="str">
            <v/>
          </cell>
          <cell r="EQ113">
            <v>0</v>
          </cell>
          <cell r="ER113" t="str">
            <v/>
          </cell>
          <cell r="ES113">
            <v>0</v>
          </cell>
          <cell r="ET113" t="str">
            <v/>
          </cell>
          <cell r="EU113">
            <v>0</v>
          </cell>
          <cell r="EV113" t="str">
            <v/>
          </cell>
          <cell r="EW113">
            <v>0</v>
          </cell>
          <cell r="EX113" t="str">
            <v/>
          </cell>
          <cell r="EY113">
            <v>0</v>
          </cell>
          <cell r="EZ113" t="str">
            <v/>
          </cell>
          <cell r="FA113">
            <v>0</v>
          </cell>
          <cell r="FB113" t="str">
            <v/>
          </cell>
          <cell r="FC113">
            <v>0</v>
          </cell>
          <cell r="FD113" t="str">
            <v/>
          </cell>
          <cell r="FE113">
            <v>0</v>
          </cell>
          <cell r="FF113" t="str">
            <v/>
          </cell>
          <cell r="FG113">
            <v>0</v>
          </cell>
          <cell r="FH113" t="str">
            <v/>
          </cell>
          <cell r="FI113">
            <v>0</v>
          </cell>
          <cell r="FJ113" t="str">
            <v/>
          </cell>
          <cell r="FK113">
            <v>0</v>
          </cell>
          <cell r="FL113" t="str">
            <v/>
          </cell>
          <cell r="FM113">
            <v>0</v>
          </cell>
          <cell r="FN113" t="str">
            <v/>
          </cell>
          <cell r="FO113">
            <v>0</v>
          </cell>
          <cell r="FP113" t="str">
            <v/>
          </cell>
          <cell r="FQ113">
            <v>0</v>
          </cell>
          <cell r="FR113" t="str">
            <v/>
          </cell>
          <cell r="FS113">
            <v>0</v>
          </cell>
          <cell r="FT113" t="str">
            <v/>
          </cell>
          <cell r="FU113">
            <v>0</v>
          </cell>
          <cell r="FV113" t="str">
            <v/>
          </cell>
          <cell r="FW113">
            <v>0</v>
          </cell>
          <cell r="FX113" t="str">
            <v/>
          </cell>
          <cell r="FY113">
            <v>0</v>
          </cell>
          <cell r="FZ113" t="str">
            <v/>
          </cell>
          <cell r="GA113">
            <v>0</v>
          </cell>
          <cell r="GB113" t="str">
            <v/>
          </cell>
          <cell r="GC113">
            <v>0</v>
          </cell>
          <cell r="GD113" t="str">
            <v/>
          </cell>
          <cell r="GE113">
            <v>0</v>
          </cell>
          <cell r="GF113" t="str">
            <v/>
          </cell>
          <cell r="GG113">
            <v>0</v>
          </cell>
          <cell r="GH113" t="str">
            <v/>
          </cell>
          <cell r="GI113">
            <v>0</v>
          </cell>
          <cell r="GJ113" t="str">
            <v/>
          </cell>
          <cell r="GK113">
            <v>0</v>
          </cell>
          <cell r="GL113" t="str">
            <v/>
          </cell>
          <cell r="GM113">
            <v>0</v>
          </cell>
          <cell r="GN113" t="str">
            <v/>
          </cell>
          <cell r="GO113">
            <v>0</v>
          </cell>
          <cell r="GP113" t="str">
            <v/>
          </cell>
          <cell r="GQ113">
            <v>0</v>
          </cell>
          <cell r="GR113" t="str">
            <v/>
          </cell>
          <cell r="GS113">
            <v>0</v>
          </cell>
          <cell r="GT113" t="str">
            <v/>
          </cell>
          <cell r="GU113">
            <v>0</v>
          </cell>
          <cell r="GV113">
            <v>0</v>
          </cell>
          <cell r="GW113">
            <v>0</v>
          </cell>
          <cell r="GX113" t="str">
            <v/>
          </cell>
          <cell r="GY113">
            <v>0</v>
          </cell>
        </row>
        <row r="114">
          <cell r="D114" t="str">
            <v>50-05-010</v>
          </cell>
          <cell r="E114" t="str">
            <v>MANO DE OBRA GENERAL - UNA CUADRILLA DE UN OFICIAL MAS UN AYUDANTE DURANTE UNA SEMANA</v>
          </cell>
          <cell r="F114" t="str">
            <v>GB</v>
          </cell>
          <cell r="G114">
            <v>0</v>
          </cell>
          <cell r="H114" t="str">
            <v/>
          </cell>
          <cell r="I114" t="str">
            <v/>
          </cell>
          <cell r="J114" t="str">
            <v/>
          </cell>
          <cell r="K114" t="str">
            <v/>
          </cell>
          <cell r="L114" t="str">
            <v/>
          </cell>
          <cell r="M114" t="str">
            <v/>
          </cell>
          <cell r="N114" t="str">
            <v/>
          </cell>
          <cell r="O114" t="str">
            <v/>
          </cell>
          <cell r="P114" t="str">
            <v/>
          </cell>
          <cell r="Q114" t="str">
            <v/>
          </cell>
          <cell r="R114" t="str">
            <v/>
          </cell>
          <cell r="S114" t="str">
            <v/>
          </cell>
          <cell r="T114" t="str">
            <v/>
          </cell>
          <cell r="U114" t="str">
            <v/>
          </cell>
          <cell r="V114" t="str">
            <v/>
          </cell>
          <cell r="W114" t="str">
            <v/>
          </cell>
          <cell r="X114" t="str">
            <v/>
          </cell>
          <cell r="Y114" t="str">
            <v/>
          </cell>
          <cell r="Z114" t="str">
            <v/>
          </cell>
          <cell r="AA114" t="str">
            <v/>
          </cell>
          <cell r="AB114" t="str">
            <v/>
          </cell>
          <cell r="AC114" t="str">
            <v/>
          </cell>
          <cell r="AD114" t="str">
            <v/>
          </cell>
          <cell r="AE114" t="str">
            <v/>
          </cell>
          <cell r="AF114" t="str">
            <v/>
          </cell>
          <cell r="AG114" t="str">
            <v/>
          </cell>
          <cell r="AH114" t="str">
            <v/>
          </cell>
          <cell r="AI114" t="str">
            <v/>
          </cell>
          <cell r="AJ114" t="str">
            <v/>
          </cell>
          <cell r="AK114" t="str">
            <v/>
          </cell>
          <cell r="AL114" t="str">
            <v/>
          </cell>
          <cell r="AM114" t="str">
            <v/>
          </cell>
          <cell r="AN114" t="str">
            <v/>
          </cell>
          <cell r="AO114" t="str">
            <v/>
          </cell>
          <cell r="AP114" t="str">
            <v/>
          </cell>
          <cell r="AQ114" t="str">
            <v/>
          </cell>
          <cell r="AR114" t="str">
            <v/>
          </cell>
          <cell r="AS114" t="str">
            <v/>
          </cell>
          <cell r="AT114" t="str">
            <v/>
          </cell>
          <cell r="AU114" t="str">
            <v/>
          </cell>
          <cell r="AV114" t="str">
            <v/>
          </cell>
          <cell r="AW114" t="str">
            <v/>
          </cell>
          <cell r="AX114" t="str">
            <v/>
          </cell>
          <cell r="AY114" t="str">
            <v/>
          </cell>
          <cell r="AZ114" t="str">
            <v/>
          </cell>
          <cell r="BA114" t="str">
            <v/>
          </cell>
          <cell r="BB114" t="str">
            <v/>
          </cell>
          <cell r="BC114" t="str">
            <v/>
          </cell>
          <cell r="BD114" t="str">
            <v/>
          </cell>
          <cell r="BE114" t="str">
            <v/>
          </cell>
          <cell r="BF114" t="str">
            <v/>
          </cell>
          <cell r="BG114" t="str">
            <v/>
          </cell>
          <cell r="BH114" t="str">
            <v/>
          </cell>
          <cell r="BI114" t="str">
            <v/>
          </cell>
          <cell r="BJ114" t="str">
            <v/>
          </cell>
          <cell r="BK114" t="str">
            <v/>
          </cell>
          <cell r="BL114" t="str">
            <v/>
          </cell>
          <cell r="BM114" t="str">
            <v/>
          </cell>
          <cell r="BN114" t="str">
            <v/>
          </cell>
          <cell r="BO114" t="str">
            <v/>
          </cell>
          <cell r="BP114" t="str">
            <v/>
          </cell>
          <cell r="BQ114" t="str">
            <v/>
          </cell>
          <cell r="BR114" t="str">
            <v/>
          </cell>
          <cell r="BS114" t="str">
            <v/>
          </cell>
          <cell r="BT114" t="str">
            <v/>
          </cell>
          <cell r="BU114" t="str">
            <v/>
          </cell>
          <cell r="BV114" t="str">
            <v/>
          </cell>
          <cell r="BW114" t="str">
            <v/>
          </cell>
          <cell r="BX114" t="str">
            <v/>
          </cell>
          <cell r="BY114" t="str">
            <v/>
          </cell>
          <cell r="BZ114" t="str">
            <v/>
          </cell>
          <cell r="CA114" t="str">
            <v/>
          </cell>
          <cell r="CB114" t="str">
            <v/>
          </cell>
          <cell r="CC114" t="str">
            <v/>
          </cell>
          <cell r="CD114" t="str">
            <v/>
          </cell>
          <cell r="CE114" t="str">
            <v/>
          </cell>
          <cell r="CF114" t="str">
            <v/>
          </cell>
          <cell r="CG114" t="str">
            <v/>
          </cell>
          <cell r="CH114" t="str">
            <v/>
          </cell>
          <cell r="CI114" t="str">
            <v/>
          </cell>
          <cell r="CJ114" t="str">
            <v/>
          </cell>
          <cell r="CK114" t="str">
            <v/>
          </cell>
          <cell r="CL114" t="str">
            <v/>
          </cell>
          <cell r="CM114" t="str">
            <v/>
          </cell>
          <cell r="CN114" t="str">
            <v/>
          </cell>
          <cell r="CO114" t="str">
            <v/>
          </cell>
          <cell r="CP114" t="str">
            <v/>
          </cell>
          <cell r="CQ114" t="str">
            <v/>
          </cell>
          <cell r="CR114" t="str">
            <v/>
          </cell>
          <cell r="CS114" t="str">
            <v/>
          </cell>
          <cell r="CT114" t="str">
            <v/>
          </cell>
          <cell r="CU114" t="str">
            <v/>
          </cell>
          <cell r="CV114" t="str">
            <v/>
          </cell>
          <cell r="CW114" t="str">
            <v/>
          </cell>
          <cell r="CX114" t="str">
            <v/>
          </cell>
          <cell r="CY114" t="str">
            <v/>
          </cell>
          <cell r="CZ114" t="str">
            <v/>
          </cell>
          <cell r="DA114" t="str">
            <v/>
          </cell>
          <cell r="DB114" t="str">
            <v/>
          </cell>
          <cell r="DC114" t="str">
            <v/>
          </cell>
          <cell r="DD114" t="str">
            <v/>
          </cell>
          <cell r="DE114" t="str">
            <v/>
          </cell>
          <cell r="DF114" t="str">
            <v/>
          </cell>
          <cell r="DG114" t="str">
            <v/>
          </cell>
          <cell r="DH114" t="str">
            <v/>
          </cell>
          <cell r="DI114" t="str">
            <v/>
          </cell>
          <cell r="DJ114" t="str">
            <v/>
          </cell>
          <cell r="DK114" t="str">
            <v/>
          </cell>
          <cell r="DL114" t="str">
            <v/>
          </cell>
          <cell r="DM114" t="str">
            <v/>
          </cell>
          <cell r="DN114" t="str">
            <v/>
          </cell>
          <cell r="DO114" t="str">
            <v/>
          </cell>
          <cell r="DP114" t="str">
            <v/>
          </cell>
          <cell r="DQ114" t="str">
            <v/>
          </cell>
          <cell r="DR114" t="str">
            <v/>
          </cell>
          <cell r="DS114" t="str">
            <v/>
          </cell>
          <cell r="DT114" t="str">
            <v/>
          </cell>
          <cell r="DU114" t="str">
            <v/>
          </cell>
          <cell r="DV114" t="str">
            <v/>
          </cell>
          <cell r="DW114" t="str">
            <v/>
          </cell>
          <cell r="DX114" t="str">
            <v/>
          </cell>
          <cell r="DY114" t="str">
            <v/>
          </cell>
          <cell r="DZ114" t="str">
            <v/>
          </cell>
          <cell r="EA114" t="str">
            <v/>
          </cell>
          <cell r="EB114" t="str">
            <v/>
          </cell>
          <cell r="EC114" t="str">
            <v/>
          </cell>
          <cell r="ED114" t="str">
            <v/>
          </cell>
          <cell r="EE114" t="str">
            <v/>
          </cell>
          <cell r="EF114" t="str">
            <v/>
          </cell>
          <cell r="EG114" t="str">
            <v/>
          </cell>
          <cell r="EH114" t="str">
            <v/>
          </cell>
          <cell r="EI114" t="str">
            <v/>
          </cell>
          <cell r="EJ114" t="str">
            <v/>
          </cell>
          <cell r="EK114" t="str">
            <v/>
          </cell>
          <cell r="EL114" t="str">
            <v/>
          </cell>
          <cell r="EM114" t="str">
            <v/>
          </cell>
          <cell r="EN114" t="str">
            <v/>
          </cell>
          <cell r="EO114" t="str">
            <v/>
          </cell>
          <cell r="EP114" t="str">
            <v/>
          </cell>
          <cell r="EQ114" t="str">
            <v/>
          </cell>
          <cell r="ER114" t="str">
            <v/>
          </cell>
          <cell r="ES114" t="str">
            <v/>
          </cell>
          <cell r="ET114" t="str">
            <v/>
          </cell>
          <cell r="EU114" t="str">
            <v/>
          </cell>
          <cell r="EV114" t="str">
            <v/>
          </cell>
          <cell r="EW114" t="str">
            <v/>
          </cell>
          <cell r="EX114" t="str">
            <v/>
          </cell>
          <cell r="EY114" t="str">
            <v/>
          </cell>
          <cell r="EZ114" t="str">
            <v/>
          </cell>
          <cell r="FA114" t="str">
            <v/>
          </cell>
          <cell r="FB114" t="str">
            <v/>
          </cell>
          <cell r="FC114" t="str">
            <v/>
          </cell>
          <cell r="FD114" t="str">
            <v/>
          </cell>
          <cell r="FE114" t="str">
            <v/>
          </cell>
          <cell r="FF114" t="str">
            <v/>
          </cell>
          <cell r="FG114" t="str">
            <v/>
          </cell>
          <cell r="FH114" t="str">
            <v/>
          </cell>
          <cell r="FI114" t="str">
            <v/>
          </cell>
          <cell r="FJ114" t="str">
            <v/>
          </cell>
          <cell r="FK114" t="str">
            <v/>
          </cell>
          <cell r="FL114" t="str">
            <v/>
          </cell>
          <cell r="FM114" t="str">
            <v/>
          </cell>
          <cell r="FN114" t="str">
            <v/>
          </cell>
          <cell r="FO114" t="str">
            <v/>
          </cell>
          <cell r="FP114" t="str">
            <v/>
          </cell>
          <cell r="FQ114" t="str">
            <v/>
          </cell>
          <cell r="FR114" t="str">
            <v/>
          </cell>
          <cell r="FS114" t="str">
            <v/>
          </cell>
          <cell r="FT114" t="str">
            <v/>
          </cell>
          <cell r="FU114" t="str">
            <v/>
          </cell>
          <cell r="FV114" t="str">
            <v/>
          </cell>
          <cell r="FW114" t="str">
            <v/>
          </cell>
          <cell r="FX114" t="str">
            <v/>
          </cell>
          <cell r="FY114" t="str">
            <v/>
          </cell>
          <cell r="FZ114" t="str">
            <v/>
          </cell>
          <cell r="GA114" t="str">
            <v/>
          </cell>
          <cell r="GB114" t="str">
            <v/>
          </cell>
          <cell r="GC114" t="str">
            <v/>
          </cell>
          <cell r="GD114" t="str">
            <v/>
          </cell>
          <cell r="GE114" t="str">
            <v/>
          </cell>
          <cell r="GF114" t="str">
            <v/>
          </cell>
          <cell r="GG114" t="str">
            <v/>
          </cell>
          <cell r="GH114" t="str">
            <v/>
          </cell>
          <cell r="GI114" t="str">
            <v/>
          </cell>
          <cell r="GJ114" t="str">
            <v/>
          </cell>
          <cell r="GK114" t="str">
            <v/>
          </cell>
          <cell r="GL114" t="str">
            <v/>
          </cell>
          <cell r="GM114" t="str">
            <v/>
          </cell>
          <cell r="GN114" t="str">
            <v/>
          </cell>
          <cell r="GO114" t="str">
            <v/>
          </cell>
          <cell r="GP114" t="str">
            <v/>
          </cell>
          <cell r="GQ114" t="str">
            <v/>
          </cell>
          <cell r="GR114" t="str">
            <v/>
          </cell>
          <cell r="GS114" t="str">
            <v/>
          </cell>
          <cell r="GT114" t="str">
            <v/>
          </cell>
          <cell r="GU114" t="str">
            <v/>
          </cell>
          <cell r="GV114">
            <v>0</v>
          </cell>
          <cell r="GW114">
            <v>0</v>
          </cell>
          <cell r="GX114" t="str">
            <v/>
          </cell>
          <cell r="GY114">
            <v>0</v>
          </cell>
        </row>
        <row r="115">
          <cell r="D115" t="str">
            <v>60</v>
          </cell>
          <cell r="E115" t="str">
            <v>TRANSPORTES</v>
          </cell>
          <cell r="F115"/>
          <cell r="G115">
            <v>0</v>
          </cell>
          <cell r="H115" t="str">
            <v/>
          </cell>
          <cell r="I115" t="str">
            <v/>
          </cell>
          <cell r="J115" t="str">
            <v/>
          </cell>
          <cell r="K115" t="str">
            <v/>
          </cell>
          <cell r="L115" t="str">
            <v/>
          </cell>
          <cell r="M115" t="str">
            <v/>
          </cell>
          <cell r="N115" t="str">
            <v/>
          </cell>
          <cell r="O115" t="str">
            <v/>
          </cell>
          <cell r="P115" t="str">
            <v/>
          </cell>
          <cell r="Q115" t="str">
            <v/>
          </cell>
          <cell r="R115" t="str">
            <v/>
          </cell>
          <cell r="S115" t="str">
            <v/>
          </cell>
          <cell r="T115" t="str">
            <v/>
          </cell>
          <cell r="U115" t="str">
            <v/>
          </cell>
          <cell r="V115" t="str">
            <v/>
          </cell>
          <cell r="W115" t="str">
            <v/>
          </cell>
          <cell r="X115" t="str">
            <v/>
          </cell>
          <cell r="Y115" t="str">
            <v/>
          </cell>
          <cell r="Z115" t="str">
            <v/>
          </cell>
          <cell r="AA115" t="str">
            <v/>
          </cell>
          <cell r="AB115" t="str">
            <v/>
          </cell>
          <cell r="AC115" t="str">
            <v/>
          </cell>
          <cell r="AD115" t="str">
            <v/>
          </cell>
          <cell r="AE115" t="str">
            <v/>
          </cell>
          <cell r="AF115" t="str">
            <v/>
          </cell>
          <cell r="AG115" t="str">
            <v/>
          </cell>
          <cell r="AH115" t="str">
            <v/>
          </cell>
          <cell r="AI115" t="str">
            <v/>
          </cell>
          <cell r="AJ115" t="str">
            <v/>
          </cell>
          <cell r="AK115" t="str">
            <v/>
          </cell>
          <cell r="AL115" t="str">
            <v/>
          </cell>
          <cell r="AM115" t="str">
            <v/>
          </cell>
          <cell r="AN115" t="str">
            <v/>
          </cell>
          <cell r="AO115" t="str">
            <v/>
          </cell>
          <cell r="AP115" t="str">
            <v/>
          </cell>
          <cell r="AQ115" t="str">
            <v/>
          </cell>
          <cell r="AR115" t="str">
            <v/>
          </cell>
          <cell r="AS115" t="str">
            <v/>
          </cell>
          <cell r="AT115" t="str">
            <v/>
          </cell>
          <cell r="AU115" t="str">
            <v/>
          </cell>
          <cell r="AV115" t="str">
            <v/>
          </cell>
          <cell r="AW115" t="str">
            <v/>
          </cell>
          <cell r="AX115" t="str">
            <v/>
          </cell>
          <cell r="AY115" t="str">
            <v/>
          </cell>
          <cell r="AZ115" t="str">
            <v/>
          </cell>
          <cell r="BA115" t="str">
            <v/>
          </cell>
          <cell r="BB115" t="str">
            <v/>
          </cell>
          <cell r="BC115" t="str">
            <v/>
          </cell>
          <cell r="BD115" t="str">
            <v/>
          </cell>
          <cell r="BE115" t="str">
            <v/>
          </cell>
          <cell r="BF115" t="str">
            <v/>
          </cell>
          <cell r="BG115" t="str">
            <v/>
          </cell>
          <cell r="BH115" t="str">
            <v/>
          </cell>
          <cell r="BI115" t="str">
            <v/>
          </cell>
          <cell r="BJ115" t="str">
            <v/>
          </cell>
          <cell r="BK115" t="str">
            <v/>
          </cell>
          <cell r="BL115" t="str">
            <v/>
          </cell>
          <cell r="BM115" t="str">
            <v/>
          </cell>
          <cell r="BN115" t="str">
            <v/>
          </cell>
          <cell r="BO115" t="str">
            <v/>
          </cell>
          <cell r="BP115" t="str">
            <v/>
          </cell>
          <cell r="BQ115" t="str">
            <v/>
          </cell>
          <cell r="BR115" t="str">
            <v/>
          </cell>
          <cell r="BS115" t="str">
            <v/>
          </cell>
          <cell r="BT115" t="str">
            <v/>
          </cell>
          <cell r="BU115" t="str">
            <v/>
          </cell>
          <cell r="BV115" t="str">
            <v/>
          </cell>
          <cell r="BW115" t="str">
            <v/>
          </cell>
          <cell r="BX115" t="str">
            <v/>
          </cell>
          <cell r="BY115" t="str">
            <v/>
          </cell>
          <cell r="BZ115" t="str">
            <v/>
          </cell>
          <cell r="CA115" t="str">
            <v/>
          </cell>
          <cell r="CB115" t="str">
            <v/>
          </cell>
          <cell r="CC115" t="str">
            <v/>
          </cell>
          <cell r="CD115" t="str">
            <v/>
          </cell>
          <cell r="CE115" t="str">
            <v/>
          </cell>
          <cell r="CF115" t="str">
            <v/>
          </cell>
          <cell r="CG115" t="str">
            <v/>
          </cell>
          <cell r="CH115" t="str">
            <v/>
          </cell>
          <cell r="CI115" t="str">
            <v/>
          </cell>
          <cell r="CJ115" t="str">
            <v/>
          </cell>
          <cell r="CK115" t="str">
            <v/>
          </cell>
          <cell r="CL115" t="str">
            <v/>
          </cell>
          <cell r="CM115" t="str">
            <v/>
          </cell>
          <cell r="CN115" t="str">
            <v/>
          </cell>
          <cell r="CO115" t="str">
            <v/>
          </cell>
          <cell r="CP115" t="str">
            <v/>
          </cell>
          <cell r="CQ115" t="str">
            <v/>
          </cell>
          <cell r="CR115" t="str">
            <v/>
          </cell>
          <cell r="CS115" t="str">
            <v/>
          </cell>
          <cell r="CT115" t="str">
            <v/>
          </cell>
          <cell r="CU115" t="str">
            <v/>
          </cell>
          <cell r="CV115" t="str">
            <v/>
          </cell>
          <cell r="CW115" t="str">
            <v/>
          </cell>
          <cell r="CX115" t="str">
            <v/>
          </cell>
          <cell r="CY115" t="str">
            <v/>
          </cell>
          <cell r="CZ115" t="str">
            <v/>
          </cell>
          <cell r="DA115" t="str">
            <v/>
          </cell>
          <cell r="DB115" t="str">
            <v/>
          </cell>
          <cell r="DC115" t="str">
            <v/>
          </cell>
          <cell r="DD115" t="str">
            <v/>
          </cell>
          <cell r="DE115" t="str">
            <v/>
          </cell>
          <cell r="DF115" t="str">
            <v/>
          </cell>
          <cell r="DG115" t="str">
            <v/>
          </cell>
          <cell r="DH115" t="str">
            <v/>
          </cell>
          <cell r="DI115" t="str">
            <v/>
          </cell>
          <cell r="DJ115" t="str">
            <v/>
          </cell>
          <cell r="DK115" t="str">
            <v/>
          </cell>
          <cell r="DL115" t="str">
            <v/>
          </cell>
          <cell r="DM115" t="str">
            <v/>
          </cell>
          <cell r="DN115" t="str">
            <v/>
          </cell>
          <cell r="DO115" t="str">
            <v/>
          </cell>
          <cell r="DP115" t="str">
            <v/>
          </cell>
          <cell r="DQ115" t="str">
            <v/>
          </cell>
          <cell r="DR115" t="str">
            <v/>
          </cell>
          <cell r="DS115" t="str">
            <v/>
          </cell>
          <cell r="DT115" t="str">
            <v/>
          </cell>
          <cell r="DU115" t="str">
            <v/>
          </cell>
          <cell r="DV115" t="str">
            <v/>
          </cell>
          <cell r="DW115" t="str">
            <v/>
          </cell>
          <cell r="DX115" t="str">
            <v/>
          </cell>
          <cell r="DY115" t="str">
            <v/>
          </cell>
          <cell r="DZ115" t="str">
            <v/>
          </cell>
          <cell r="EA115" t="str">
            <v/>
          </cell>
          <cell r="EB115" t="str">
            <v/>
          </cell>
          <cell r="EC115" t="str">
            <v/>
          </cell>
          <cell r="ED115" t="str">
            <v/>
          </cell>
          <cell r="EE115" t="str">
            <v/>
          </cell>
          <cell r="EF115" t="str">
            <v/>
          </cell>
          <cell r="EG115" t="str">
            <v/>
          </cell>
          <cell r="EH115" t="str">
            <v/>
          </cell>
          <cell r="EI115" t="str">
            <v/>
          </cell>
          <cell r="EJ115" t="str">
            <v/>
          </cell>
          <cell r="EK115" t="str">
            <v/>
          </cell>
          <cell r="EL115" t="str">
            <v/>
          </cell>
          <cell r="EM115" t="str">
            <v/>
          </cell>
          <cell r="EN115" t="str">
            <v/>
          </cell>
          <cell r="EO115" t="str">
            <v/>
          </cell>
          <cell r="EP115" t="str">
            <v/>
          </cell>
          <cell r="EQ115" t="str">
            <v/>
          </cell>
          <cell r="ER115" t="str">
            <v/>
          </cell>
          <cell r="ES115" t="str">
            <v/>
          </cell>
          <cell r="ET115" t="str">
            <v/>
          </cell>
          <cell r="EU115" t="str">
            <v/>
          </cell>
          <cell r="EV115" t="str">
            <v/>
          </cell>
          <cell r="EW115" t="str">
            <v/>
          </cell>
          <cell r="EX115" t="str">
            <v/>
          </cell>
          <cell r="EY115" t="str">
            <v/>
          </cell>
          <cell r="EZ115" t="str">
            <v/>
          </cell>
          <cell r="FA115" t="str">
            <v/>
          </cell>
          <cell r="FB115" t="str">
            <v/>
          </cell>
          <cell r="FC115" t="str">
            <v/>
          </cell>
          <cell r="FD115" t="str">
            <v/>
          </cell>
          <cell r="FE115" t="str">
            <v/>
          </cell>
          <cell r="FF115" t="str">
            <v/>
          </cell>
          <cell r="FG115" t="str">
            <v/>
          </cell>
          <cell r="FH115" t="str">
            <v/>
          </cell>
          <cell r="FI115" t="str">
            <v/>
          </cell>
          <cell r="FJ115" t="str">
            <v/>
          </cell>
          <cell r="FK115" t="str">
            <v/>
          </cell>
          <cell r="FL115" t="str">
            <v/>
          </cell>
          <cell r="FM115" t="str">
            <v/>
          </cell>
          <cell r="FN115" t="str">
            <v/>
          </cell>
          <cell r="FO115" t="str">
            <v/>
          </cell>
          <cell r="FP115" t="str">
            <v/>
          </cell>
          <cell r="FQ115" t="str">
            <v/>
          </cell>
          <cell r="FR115" t="str">
            <v/>
          </cell>
          <cell r="FS115" t="str">
            <v/>
          </cell>
          <cell r="FT115" t="str">
            <v/>
          </cell>
          <cell r="FU115" t="str">
            <v/>
          </cell>
          <cell r="FV115" t="str">
            <v/>
          </cell>
          <cell r="FW115" t="str">
            <v/>
          </cell>
          <cell r="FX115" t="str">
            <v/>
          </cell>
          <cell r="FY115" t="str">
            <v/>
          </cell>
          <cell r="FZ115" t="str">
            <v/>
          </cell>
          <cell r="GA115" t="str">
            <v/>
          </cell>
          <cell r="GB115" t="str">
            <v/>
          </cell>
          <cell r="GC115" t="str">
            <v/>
          </cell>
          <cell r="GD115" t="str">
            <v/>
          </cell>
          <cell r="GE115" t="str">
            <v/>
          </cell>
          <cell r="GF115" t="str">
            <v/>
          </cell>
          <cell r="GG115" t="str">
            <v/>
          </cell>
          <cell r="GH115" t="str">
            <v/>
          </cell>
          <cell r="GI115" t="str">
            <v/>
          </cell>
          <cell r="GJ115" t="str">
            <v/>
          </cell>
          <cell r="GK115" t="str">
            <v/>
          </cell>
          <cell r="GL115" t="str">
            <v/>
          </cell>
          <cell r="GM115" t="str">
            <v/>
          </cell>
          <cell r="GN115" t="str">
            <v/>
          </cell>
          <cell r="GO115" t="str">
            <v/>
          </cell>
          <cell r="GP115" t="str">
            <v/>
          </cell>
          <cell r="GQ115" t="str">
            <v/>
          </cell>
          <cell r="GR115" t="str">
            <v/>
          </cell>
          <cell r="GS115" t="str">
            <v/>
          </cell>
          <cell r="GT115" t="str">
            <v/>
          </cell>
          <cell r="GU115" t="str">
            <v/>
          </cell>
          <cell r="GV115">
            <v>0</v>
          </cell>
          <cell r="GW115" t="str">
            <v/>
          </cell>
          <cell r="GX115">
            <v>0</v>
          </cell>
          <cell r="GY115">
            <v>0</v>
          </cell>
        </row>
        <row r="116">
          <cell r="D116" t="str">
            <v>60-05</v>
          </cell>
          <cell r="E116" t="str">
            <v>TRANSPORTES</v>
          </cell>
          <cell r="F116"/>
          <cell r="G116">
            <v>0</v>
          </cell>
          <cell r="H116" t="str">
            <v/>
          </cell>
          <cell r="I116">
            <v>0</v>
          </cell>
          <cell r="J116" t="str">
            <v/>
          </cell>
          <cell r="K116">
            <v>0</v>
          </cell>
          <cell r="L116" t="str">
            <v/>
          </cell>
          <cell r="M116">
            <v>0</v>
          </cell>
          <cell r="N116" t="str">
            <v/>
          </cell>
          <cell r="O116">
            <v>0</v>
          </cell>
          <cell r="P116" t="str">
            <v/>
          </cell>
          <cell r="Q116">
            <v>0</v>
          </cell>
          <cell r="R116" t="str">
            <v/>
          </cell>
          <cell r="S116">
            <v>0</v>
          </cell>
          <cell r="T116" t="str">
            <v/>
          </cell>
          <cell r="U116">
            <v>0</v>
          </cell>
          <cell r="V116" t="str">
            <v/>
          </cell>
          <cell r="W116">
            <v>0</v>
          </cell>
          <cell r="X116" t="str">
            <v/>
          </cell>
          <cell r="Y116">
            <v>0</v>
          </cell>
          <cell r="Z116" t="str">
            <v/>
          </cell>
          <cell r="AA116">
            <v>0</v>
          </cell>
          <cell r="AB116" t="str">
            <v/>
          </cell>
          <cell r="AC116">
            <v>0</v>
          </cell>
          <cell r="AD116" t="str">
            <v/>
          </cell>
          <cell r="AE116">
            <v>0</v>
          </cell>
          <cell r="AF116" t="str">
            <v/>
          </cell>
          <cell r="AG116">
            <v>0</v>
          </cell>
          <cell r="AH116" t="str">
            <v/>
          </cell>
          <cell r="AI116">
            <v>0</v>
          </cell>
          <cell r="AJ116" t="str">
            <v/>
          </cell>
          <cell r="AK116">
            <v>0</v>
          </cell>
          <cell r="AL116" t="str">
            <v/>
          </cell>
          <cell r="AM116">
            <v>0</v>
          </cell>
          <cell r="AN116" t="str">
            <v/>
          </cell>
          <cell r="AO116">
            <v>0</v>
          </cell>
          <cell r="AP116" t="str">
            <v/>
          </cell>
          <cell r="AQ116">
            <v>0</v>
          </cell>
          <cell r="AR116" t="str">
            <v/>
          </cell>
          <cell r="AS116">
            <v>0</v>
          </cell>
          <cell r="AT116" t="str">
            <v/>
          </cell>
          <cell r="AU116">
            <v>0</v>
          </cell>
          <cell r="AV116" t="str">
            <v/>
          </cell>
          <cell r="AW116">
            <v>0</v>
          </cell>
          <cell r="AX116" t="str">
            <v/>
          </cell>
          <cell r="AY116">
            <v>0</v>
          </cell>
          <cell r="AZ116" t="str">
            <v/>
          </cell>
          <cell r="BA116">
            <v>0</v>
          </cell>
          <cell r="BB116" t="str">
            <v/>
          </cell>
          <cell r="BC116">
            <v>0</v>
          </cell>
          <cell r="BD116" t="str">
            <v/>
          </cell>
          <cell r="BE116">
            <v>0</v>
          </cell>
          <cell r="BF116" t="str">
            <v/>
          </cell>
          <cell r="BG116">
            <v>0</v>
          </cell>
          <cell r="BH116" t="str">
            <v/>
          </cell>
          <cell r="BI116">
            <v>0</v>
          </cell>
          <cell r="BJ116" t="str">
            <v/>
          </cell>
          <cell r="BK116">
            <v>0</v>
          </cell>
          <cell r="BL116" t="str">
            <v/>
          </cell>
          <cell r="BM116">
            <v>0</v>
          </cell>
          <cell r="BN116" t="str">
            <v/>
          </cell>
          <cell r="BO116">
            <v>0</v>
          </cell>
          <cell r="BP116" t="str">
            <v/>
          </cell>
          <cell r="BQ116">
            <v>0</v>
          </cell>
          <cell r="BR116" t="str">
            <v/>
          </cell>
          <cell r="BS116">
            <v>0</v>
          </cell>
          <cell r="BT116" t="str">
            <v/>
          </cell>
          <cell r="BU116">
            <v>0</v>
          </cell>
          <cell r="BV116" t="str">
            <v/>
          </cell>
          <cell r="BW116">
            <v>0</v>
          </cell>
          <cell r="BX116" t="str">
            <v/>
          </cell>
          <cell r="BY116">
            <v>0</v>
          </cell>
          <cell r="BZ116" t="str">
            <v/>
          </cell>
          <cell r="CA116">
            <v>0</v>
          </cell>
          <cell r="CB116" t="str">
            <v/>
          </cell>
          <cell r="CC116">
            <v>0</v>
          </cell>
          <cell r="CD116" t="str">
            <v/>
          </cell>
          <cell r="CE116">
            <v>0</v>
          </cell>
          <cell r="CF116" t="str">
            <v/>
          </cell>
          <cell r="CG116">
            <v>0</v>
          </cell>
          <cell r="CH116" t="str">
            <v/>
          </cell>
          <cell r="CI116">
            <v>0</v>
          </cell>
          <cell r="CJ116" t="str">
            <v/>
          </cell>
          <cell r="CK116">
            <v>0</v>
          </cell>
          <cell r="CL116" t="str">
            <v/>
          </cell>
          <cell r="CM116">
            <v>0</v>
          </cell>
          <cell r="CN116" t="str">
            <v/>
          </cell>
          <cell r="CO116">
            <v>0</v>
          </cell>
          <cell r="CP116" t="str">
            <v/>
          </cell>
          <cell r="CQ116">
            <v>0</v>
          </cell>
          <cell r="CR116" t="str">
            <v/>
          </cell>
          <cell r="CS116">
            <v>0</v>
          </cell>
          <cell r="CT116" t="str">
            <v/>
          </cell>
          <cell r="CU116">
            <v>0</v>
          </cell>
          <cell r="CV116" t="str">
            <v/>
          </cell>
          <cell r="CW116">
            <v>0</v>
          </cell>
          <cell r="CX116" t="str">
            <v/>
          </cell>
          <cell r="CY116">
            <v>0</v>
          </cell>
          <cell r="CZ116" t="str">
            <v/>
          </cell>
          <cell r="DA116">
            <v>0</v>
          </cell>
          <cell r="DB116" t="str">
            <v/>
          </cell>
          <cell r="DC116">
            <v>0</v>
          </cell>
          <cell r="DD116" t="str">
            <v/>
          </cell>
          <cell r="DE116">
            <v>0</v>
          </cell>
          <cell r="DF116" t="str">
            <v/>
          </cell>
          <cell r="DG116">
            <v>0</v>
          </cell>
          <cell r="DH116" t="str">
            <v/>
          </cell>
          <cell r="DI116">
            <v>0</v>
          </cell>
          <cell r="DJ116" t="str">
            <v/>
          </cell>
          <cell r="DK116">
            <v>0</v>
          </cell>
          <cell r="DL116" t="str">
            <v/>
          </cell>
          <cell r="DM116">
            <v>0</v>
          </cell>
          <cell r="DN116" t="str">
            <v/>
          </cell>
          <cell r="DO116">
            <v>0</v>
          </cell>
          <cell r="DP116" t="str">
            <v/>
          </cell>
          <cell r="DQ116">
            <v>0</v>
          </cell>
          <cell r="DR116" t="str">
            <v/>
          </cell>
          <cell r="DS116">
            <v>0</v>
          </cell>
          <cell r="DT116" t="str">
            <v/>
          </cell>
          <cell r="DU116">
            <v>0</v>
          </cell>
          <cell r="DV116" t="str">
            <v/>
          </cell>
          <cell r="DW116">
            <v>0</v>
          </cell>
          <cell r="DX116" t="str">
            <v/>
          </cell>
          <cell r="DY116">
            <v>0</v>
          </cell>
          <cell r="DZ116" t="str">
            <v/>
          </cell>
          <cell r="EA116">
            <v>0</v>
          </cell>
          <cell r="EB116" t="str">
            <v/>
          </cell>
          <cell r="EC116">
            <v>0</v>
          </cell>
          <cell r="ED116" t="str">
            <v/>
          </cell>
          <cell r="EE116">
            <v>0</v>
          </cell>
          <cell r="EF116" t="str">
            <v/>
          </cell>
          <cell r="EG116">
            <v>0</v>
          </cell>
          <cell r="EH116" t="str">
            <v/>
          </cell>
          <cell r="EI116">
            <v>0</v>
          </cell>
          <cell r="EJ116" t="str">
            <v/>
          </cell>
          <cell r="EK116">
            <v>0</v>
          </cell>
          <cell r="EL116" t="str">
            <v/>
          </cell>
          <cell r="EM116">
            <v>0</v>
          </cell>
          <cell r="EN116" t="str">
            <v/>
          </cell>
          <cell r="EO116">
            <v>0</v>
          </cell>
          <cell r="EP116" t="str">
            <v/>
          </cell>
          <cell r="EQ116">
            <v>0</v>
          </cell>
          <cell r="ER116" t="str">
            <v/>
          </cell>
          <cell r="ES116">
            <v>0</v>
          </cell>
          <cell r="ET116" t="str">
            <v/>
          </cell>
          <cell r="EU116">
            <v>0</v>
          </cell>
          <cell r="EV116" t="str">
            <v/>
          </cell>
          <cell r="EW116">
            <v>0</v>
          </cell>
          <cell r="EX116" t="str">
            <v/>
          </cell>
          <cell r="EY116">
            <v>0</v>
          </cell>
          <cell r="EZ116" t="str">
            <v/>
          </cell>
          <cell r="FA116">
            <v>0</v>
          </cell>
          <cell r="FB116" t="str">
            <v/>
          </cell>
          <cell r="FC116">
            <v>0</v>
          </cell>
          <cell r="FD116" t="str">
            <v/>
          </cell>
          <cell r="FE116">
            <v>0</v>
          </cell>
          <cell r="FF116" t="str">
            <v/>
          </cell>
          <cell r="FG116">
            <v>0</v>
          </cell>
          <cell r="FH116" t="str">
            <v/>
          </cell>
          <cell r="FI116">
            <v>0</v>
          </cell>
          <cell r="FJ116" t="str">
            <v/>
          </cell>
          <cell r="FK116">
            <v>0</v>
          </cell>
          <cell r="FL116" t="str">
            <v/>
          </cell>
          <cell r="FM116">
            <v>0</v>
          </cell>
          <cell r="FN116" t="str">
            <v/>
          </cell>
          <cell r="FO116">
            <v>0</v>
          </cell>
          <cell r="FP116" t="str">
            <v/>
          </cell>
          <cell r="FQ116">
            <v>0</v>
          </cell>
          <cell r="FR116" t="str">
            <v/>
          </cell>
          <cell r="FS116">
            <v>0</v>
          </cell>
          <cell r="FT116" t="str">
            <v/>
          </cell>
          <cell r="FU116">
            <v>0</v>
          </cell>
          <cell r="FV116" t="str">
            <v/>
          </cell>
          <cell r="FW116">
            <v>0</v>
          </cell>
          <cell r="FX116" t="str">
            <v/>
          </cell>
          <cell r="FY116">
            <v>0</v>
          </cell>
          <cell r="FZ116" t="str">
            <v/>
          </cell>
          <cell r="GA116">
            <v>0</v>
          </cell>
          <cell r="GB116" t="str">
            <v/>
          </cell>
          <cell r="GC116">
            <v>0</v>
          </cell>
          <cell r="GD116" t="str">
            <v/>
          </cell>
          <cell r="GE116">
            <v>0</v>
          </cell>
          <cell r="GF116" t="str">
            <v/>
          </cell>
          <cell r="GG116">
            <v>0</v>
          </cell>
          <cell r="GH116" t="str">
            <v/>
          </cell>
          <cell r="GI116">
            <v>0</v>
          </cell>
          <cell r="GJ116" t="str">
            <v/>
          </cell>
          <cell r="GK116">
            <v>0</v>
          </cell>
          <cell r="GL116" t="str">
            <v/>
          </cell>
          <cell r="GM116">
            <v>0</v>
          </cell>
          <cell r="GN116" t="str">
            <v/>
          </cell>
          <cell r="GO116">
            <v>0</v>
          </cell>
          <cell r="GP116" t="str">
            <v/>
          </cell>
          <cell r="GQ116">
            <v>0</v>
          </cell>
          <cell r="GR116" t="str">
            <v/>
          </cell>
          <cell r="GS116">
            <v>0</v>
          </cell>
          <cell r="GT116" t="str">
            <v/>
          </cell>
          <cell r="GU116">
            <v>0</v>
          </cell>
          <cell r="GV116">
            <v>0</v>
          </cell>
          <cell r="GW116">
            <v>0</v>
          </cell>
          <cell r="GX116" t="str">
            <v/>
          </cell>
          <cell r="GY116">
            <v>0</v>
          </cell>
        </row>
        <row r="117">
          <cell r="D117" t="str">
            <v>60-05-010</v>
          </cell>
          <cell r="E117" t="str">
            <v>TRANSPORTE A VIVIENDA EQUIVALE AL 6% DEL PRESUPUESTO (EL TRANPORTE LLEGARA A LA VIVIENDA SIEMPRE Y CUANDO EXISTA ACCESO POR VIA VEHICULAR A LA MISMA. DE LO CONTRARIO ESTE LLEGARA AL PUNTO MAS CERCANO A LA VIVIENDA Y EL BENEFICIARIO SE ENCARGARA DE INGRESARLO).</v>
          </cell>
          <cell r="F117" t="str">
            <v>U</v>
          </cell>
          <cell r="G117">
            <v>0</v>
          </cell>
          <cell r="H117" t="str">
            <v/>
          </cell>
          <cell r="I117" t="str">
            <v/>
          </cell>
          <cell r="J117" t="str">
            <v/>
          </cell>
          <cell r="K117" t="str">
            <v/>
          </cell>
          <cell r="L117" t="str">
            <v/>
          </cell>
          <cell r="M117" t="str">
            <v/>
          </cell>
          <cell r="N117" t="str">
            <v/>
          </cell>
          <cell r="O117" t="str">
            <v/>
          </cell>
          <cell r="P117" t="str">
            <v/>
          </cell>
          <cell r="Q117" t="str">
            <v/>
          </cell>
          <cell r="R117" t="str">
            <v/>
          </cell>
          <cell r="S117" t="str">
            <v/>
          </cell>
          <cell r="T117" t="str">
            <v/>
          </cell>
          <cell r="U117" t="str">
            <v/>
          </cell>
          <cell r="V117" t="str">
            <v/>
          </cell>
          <cell r="W117" t="str">
            <v/>
          </cell>
          <cell r="X117" t="str">
            <v/>
          </cell>
          <cell r="Y117" t="str">
            <v/>
          </cell>
          <cell r="Z117" t="str">
            <v/>
          </cell>
          <cell r="AA117" t="str">
            <v/>
          </cell>
          <cell r="AB117" t="str">
            <v/>
          </cell>
          <cell r="AC117" t="str">
            <v/>
          </cell>
          <cell r="AD117" t="str">
            <v/>
          </cell>
          <cell r="AE117" t="str">
            <v/>
          </cell>
          <cell r="AF117" t="str">
            <v/>
          </cell>
          <cell r="AG117" t="str">
            <v/>
          </cell>
          <cell r="AH117" t="str">
            <v/>
          </cell>
          <cell r="AI117" t="str">
            <v/>
          </cell>
          <cell r="AJ117" t="str">
            <v/>
          </cell>
          <cell r="AK117" t="str">
            <v/>
          </cell>
          <cell r="AL117" t="str">
            <v/>
          </cell>
          <cell r="AM117" t="str">
            <v/>
          </cell>
          <cell r="AN117" t="str">
            <v/>
          </cell>
          <cell r="AO117" t="str">
            <v/>
          </cell>
          <cell r="AP117" t="str">
            <v/>
          </cell>
          <cell r="AQ117" t="str">
            <v/>
          </cell>
          <cell r="AR117" t="str">
            <v/>
          </cell>
          <cell r="AS117" t="str">
            <v/>
          </cell>
          <cell r="AT117" t="str">
            <v/>
          </cell>
          <cell r="AU117" t="str">
            <v/>
          </cell>
          <cell r="AV117" t="str">
            <v/>
          </cell>
          <cell r="AW117" t="str">
            <v/>
          </cell>
          <cell r="AX117" t="str">
            <v/>
          </cell>
          <cell r="AY117" t="str">
            <v/>
          </cell>
          <cell r="AZ117" t="str">
            <v/>
          </cell>
          <cell r="BA117" t="str">
            <v/>
          </cell>
          <cell r="BB117" t="str">
            <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
          </cell>
          <cell r="BU117" t="str">
            <v/>
          </cell>
          <cell r="BV117" t="str">
            <v/>
          </cell>
          <cell r="BW117" t="str">
            <v/>
          </cell>
          <cell r="BX117" t="str">
            <v/>
          </cell>
          <cell r="BY117" t="str">
            <v/>
          </cell>
          <cell r="BZ117" t="str">
            <v/>
          </cell>
          <cell r="CA117" t="str">
            <v/>
          </cell>
          <cell r="CB117" t="str">
            <v/>
          </cell>
          <cell r="CC117" t="str">
            <v/>
          </cell>
          <cell r="CD117" t="str">
            <v/>
          </cell>
          <cell r="CE117" t="str">
            <v/>
          </cell>
          <cell r="CF117" t="str">
            <v/>
          </cell>
          <cell r="CG117" t="str">
            <v/>
          </cell>
          <cell r="CH117" t="str">
            <v/>
          </cell>
          <cell r="CI117" t="str">
            <v/>
          </cell>
          <cell r="CJ117" t="str">
            <v/>
          </cell>
          <cell r="CK117" t="str">
            <v/>
          </cell>
          <cell r="CL117" t="str">
            <v/>
          </cell>
          <cell r="CM117" t="str">
            <v/>
          </cell>
          <cell r="CN117" t="str">
            <v/>
          </cell>
          <cell r="CO117" t="str">
            <v/>
          </cell>
          <cell r="CP117" t="str">
            <v/>
          </cell>
          <cell r="CQ117" t="str">
            <v/>
          </cell>
          <cell r="CR117" t="str">
            <v/>
          </cell>
          <cell r="CS117" t="str">
            <v/>
          </cell>
          <cell r="CT117" t="str">
            <v/>
          </cell>
          <cell r="CU117" t="str">
            <v/>
          </cell>
          <cell r="CV117" t="str">
            <v/>
          </cell>
          <cell r="CW117" t="str">
            <v/>
          </cell>
          <cell r="CX117" t="str">
            <v/>
          </cell>
          <cell r="CY117" t="str">
            <v/>
          </cell>
          <cell r="CZ117" t="str">
            <v/>
          </cell>
          <cell r="DA117" t="str">
            <v/>
          </cell>
          <cell r="DB117" t="str">
            <v/>
          </cell>
          <cell r="DC117" t="str">
            <v/>
          </cell>
          <cell r="DD117" t="str">
            <v/>
          </cell>
          <cell r="DE117" t="str">
            <v/>
          </cell>
          <cell r="DF117" t="str">
            <v/>
          </cell>
          <cell r="DG117" t="str">
            <v/>
          </cell>
          <cell r="DH117" t="str">
            <v/>
          </cell>
          <cell r="DI117" t="str">
            <v/>
          </cell>
          <cell r="DJ117" t="str">
            <v/>
          </cell>
          <cell r="DK117" t="str">
            <v/>
          </cell>
          <cell r="DL117" t="str">
            <v/>
          </cell>
          <cell r="DM117" t="str">
            <v/>
          </cell>
          <cell r="DN117" t="str">
            <v/>
          </cell>
          <cell r="DO117" t="str">
            <v/>
          </cell>
          <cell r="DP117" t="str">
            <v/>
          </cell>
          <cell r="DQ117" t="str">
            <v/>
          </cell>
          <cell r="DR117" t="str">
            <v/>
          </cell>
          <cell r="DS117" t="str">
            <v/>
          </cell>
          <cell r="DT117" t="str">
            <v/>
          </cell>
          <cell r="DU117" t="str">
            <v/>
          </cell>
          <cell r="DV117" t="str">
            <v/>
          </cell>
          <cell r="DW117" t="str">
            <v/>
          </cell>
          <cell r="DX117" t="str">
            <v/>
          </cell>
          <cell r="DY117" t="str">
            <v/>
          </cell>
          <cell r="DZ117" t="str">
            <v/>
          </cell>
          <cell r="EA117" t="str">
            <v/>
          </cell>
          <cell r="EB117" t="str">
            <v/>
          </cell>
          <cell r="EC117" t="str">
            <v/>
          </cell>
          <cell r="ED117" t="str">
            <v/>
          </cell>
          <cell r="EE117" t="str">
            <v/>
          </cell>
          <cell r="EF117" t="str">
            <v/>
          </cell>
          <cell r="EG117" t="str">
            <v/>
          </cell>
          <cell r="EH117" t="str">
            <v/>
          </cell>
          <cell r="EI117" t="str">
            <v/>
          </cell>
          <cell r="EJ117" t="str">
            <v/>
          </cell>
          <cell r="EK117" t="str">
            <v/>
          </cell>
          <cell r="EL117" t="str">
            <v/>
          </cell>
          <cell r="EM117" t="str">
            <v/>
          </cell>
          <cell r="EN117" t="str">
            <v/>
          </cell>
          <cell r="EO117" t="str">
            <v/>
          </cell>
          <cell r="EP117" t="str">
            <v/>
          </cell>
          <cell r="EQ117" t="str">
            <v/>
          </cell>
          <cell r="ER117" t="str">
            <v/>
          </cell>
          <cell r="ES117" t="str">
            <v/>
          </cell>
          <cell r="ET117" t="str">
            <v/>
          </cell>
          <cell r="EU117" t="str">
            <v/>
          </cell>
          <cell r="EV117" t="str">
            <v/>
          </cell>
          <cell r="EW117" t="str">
            <v/>
          </cell>
          <cell r="EX117" t="str">
            <v/>
          </cell>
          <cell r="EY117" t="str">
            <v/>
          </cell>
          <cell r="EZ117" t="str">
            <v/>
          </cell>
          <cell r="FA117" t="str">
            <v/>
          </cell>
          <cell r="FB117" t="str">
            <v/>
          </cell>
          <cell r="FC117" t="str">
            <v/>
          </cell>
          <cell r="FD117" t="str">
            <v/>
          </cell>
          <cell r="FE117" t="str">
            <v/>
          </cell>
          <cell r="FF117" t="str">
            <v/>
          </cell>
          <cell r="FG117" t="str">
            <v/>
          </cell>
          <cell r="FH117" t="str">
            <v/>
          </cell>
          <cell r="FI117" t="str">
            <v/>
          </cell>
          <cell r="FJ117" t="str">
            <v/>
          </cell>
          <cell r="FK117" t="str">
            <v/>
          </cell>
          <cell r="FL117" t="str">
            <v/>
          </cell>
          <cell r="FM117" t="str">
            <v/>
          </cell>
          <cell r="FN117" t="str">
            <v/>
          </cell>
          <cell r="FO117" t="str">
            <v/>
          </cell>
          <cell r="FP117" t="str">
            <v/>
          </cell>
          <cell r="FQ117" t="str">
            <v/>
          </cell>
          <cell r="FR117" t="str">
            <v/>
          </cell>
          <cell r="FS117" t="str">
            <v/>
          </cell>
          <cell r="FT117" t="str">
            <v/>
          </cell>
          <cell r="FU117" t="str">
            <v/>
          </cell>
          <cell r="FV117" t="str">
            <v/>
          </cell>
          <cell r="FW117" t="str">
            <v/>
          </cell>
          <cell r="FX117" t="str">
            <v/>
          </cell>
          <cell r="FY117" t="str">
            <v/>
          </cell>
          <cell r="FZ117" t="str">
            <v/>
          </cell>
          <cell r="GA117" t="str">
            <v/>
          </cell>
          <cell r="GB117" t="str">
            <v/>
          </cell>
          <cell r="GC117" t="str">
            <v/>
          </cell>
          <cell r="GD117" t="str">
            <v/>
          </cell>
          <cell r="GE117" t="str">
            <v/>
          </cell>
          <cell r="GF117" t="str">
            <v/>
          </cell>
          <cell r="GG117" t="str">
            <v/>
          </cell>
          <cell r="GH117" t="str">
            <v/>
          </cell>
          <cell r="GI117" t="str">
            <v/>
          </cell>
          <cell r="GJ117" t="str">
            <v/>
          </cell>
          <cell r="GK117" t="str">
            <v/>
          </cell>
          <cell r="GL117" t="str">
            <v/>
          </cell>
          <cell r="GM117" t="str">
            <v/>
          </cell>
          <cell r="GN117" t="str">
            <v/>
          </cell>
          <cell r="GO117" t="str">
            <v/>
          </cell>
          <cell r="GP117" t="str">
            <v/>
          </cell>
          <cell r="GQ117" t="str">
            <v/>
          </cell>
          <cell r="GR117" t="str">
            <v/>
          </cell>
          <cell r="GS117" t="str">
            <v/>
          </cell>
          <cell r="GT117" t="str">
            <v/>
          </cell>
          <cell r="GU117" t="str">
            <v/>
          </cell>
          <cell r="GV117">
            <v>0</v>
          </cell>
          <cell r="GW117">
            <v>0</v>
          </cell>
          <cell r="GX117" t="str">
            <v/>
          </cell>
          <cell r="GY117">
            <v>0</v>
          </cell>
        </row>
        <row r="118">
          <cell r="D118">
            <v>90</v>
          </cell>
          <cell r="E118" t="str">
            <v>TOTAL COSTO DIRECTO</v>
          </cell>
          <cell r="F118"/>
          <cell r="G118"/>
          <cell r="H118" t="str">
            <v>x</v>
          </cell>
          <cell r="I118">
            <v>4951841</v>
          </cell>
          <cell r="J118" t="str">
            <v>x</v>
          </cell>
          <cell r="K118">
            <v>4060391</v>
          </cell>
          <cell r="L118" t="str">
            <v>x</v>
          </cell>
          <cell r="M118">
            <v>5250538</v>
          </cell>
          <cell r="N118" t="str">
            <v>x</v>
          </cell>
          <cell r="O118">
            <v>4951841</v>
          </cell>
          <cell r="P118" t="str">
            <v>x</v>
          </cell>
          <cell r="Q118">
            <v>4060391</v>
          </cell>
          <cell r="R118" t="str">
            <v>x</v>
          </cell>
          <cell r="S118">
            <v>5250538</v>
          </cell>
          <cell r="T118" t="str">
            <v>x</v>
          </cell>
          <cell r="U118">
            <v>5250538</v>
          </cell>
          <cell r="V118" t="str">
            <v>x</v>
          </cell>
          <cell r="W118">
            <v>4951841</v>
          </cell>
          <cell r="X118" t="str">
            <v>x</v>
          </cell>
          <cell r="Y118">
            <v>4060391</v>
          </cell>
          <cell r="Z118" t="str">
            <v>x</v>
          </cell>
          <cell r="AA118">
            <v>5250538</v>
          </cell>
          <cell r="AB118" t="str">
            <v>x</v>
          </cell>
          <cell r="AC118">
            <v>5250538</v>
          </cell>
          <cell r="AD118" t="str">
            <v>x</v>
          </cell>
          <cell r="AE118">
            <v>5250538</v>
          </cell>
          <cell r="AF118" t="str">
            <v>x</v>
          </cell>
          <cell r="AG118">
            <v>4951841</v>
          </cell>
          <cell r="AH118" t="str">
            <v>x</v>
          </cell>
          <cell r="AI118">
            <v>4060391</v>
          </cell>
          <cell r="AJ118" t="str">
            <v>x</v>
          </cell>
          <cell r="AK118">
            <v>4951841</v>
          </cell>
          <cell r="AL118" t="str">
            <v>x</v>
          </cell>
          <cell r="AM118">
            <v>4060391</v>
          </cell>
          <cell r="AN118" t="str">
            <v>x</v>
          </cell>
          <cell r="AO118">
            <v>5250538</v>
          </cell>
          <cell r="AP118" t="str">
            <v>x</v>
          </cell>
          <cell r="AQ118">
            <v>5250538</v>
          </cell>
          <cell r="AR118" t="str">
            <v>x</v>
          </cell>
          <cell r="AS118">
            <v>5250538</v>
          </cell>
          <cell r="AT118" t="str">
            <v>x</v>
          </cell>
          <cell r="AU118">
            <v>5250538</v>
          </cell>
          <cell r="AV118" t="str">
            <v>x</v>
          </cell>
          <cell r="AW118">
            <v>4951841</v>
          </cell>
          <cell r="AX118" t="str">
            <v>x</v>
          </cell>
          <cell r="AY118">
            <v>4951841</v>
          </cell>
          <cell r="AZ118" t="str">
            <v>x</v>
          </cell>
          <cell r="BA118">
            <v>4951841</v>
          </cell>
          <cell r="BB118" t="str">
            <v>x</v>
          </cell>
          <cell r="BC118">
            <v>4060391</v>
          </cell>
          <cell r="BD118" t="str">
            <v>x</v>
          </cell>
          <cell r="BE118">
            <v>5250538</v>
          </cell>
          <cell r="BF118" t="str">
            <v>x</v>
          </cell>
          <cell r="BG118">
            <v>5250538</v>
          </cell>
          <cell r="BH118" t="str">
            <v>x</v>
          </cell>
          <cell r="BI118">
            <v>4951841</v>
          </cell>
          <cell r="BJ118" t="str">
            <v>x</v>
          </cell>
          <cell r="BK118">
            <v>5250538</v>
          </cell>
          <cell r="BL118" t="str">
            <v>x</v>
          </cell>
          <cell r="BM118">
            <v>4951841</v>
          </cell>
          <cell r="BN118" t="str">
            <v>x</v>
          </cell>
          <cell r="BO118">
            <v>5250538</v>
          </cell>
          <cell r="BP118" t="str">
            <v>x</v>
          </cell>
          <cell r="BQ118">
            <v>5250538</v>
          </cell>
          <cell r="BR118" t="str">
            <v>x</v>
          </cell>
          <cell r="BS118">
            <v>5250538</v>
          </cell>
          <cell r="BT118" t="str">
            <v>x</v>
          </cell>
          <cell r="BU118">
            <v>5250538</v>
          </cell>
          <cell r="BV118" t="str">
            <v>x</v>
          </cell>
          <cell r="BW118">
            <v>5250538</v>
          </cell>
          <cell r="BX118" t="str">
            <v>x</v>
          </cell>
          <cell r="BY118">
            <v>5250538</v>
          </cell>
          <cell r="BZ118" t="str">
            <v>x</v>
          </cell>
          <cell r="CA118">
            <v>4951841</v>
          </cell>
          <cell r="CB118" t="str">
            <v>x</v>
          </cell>
          <cell r="CC118">
            <v>5250538</v>
          </cell>
          <cell r="CD118" t="str">
            <v>x</v>
          </cell>
          <cell r="CE118">
            <v>5250538</v>
          </cell>
          <cell r="CF118" t="str">
            <v>x</v>
          </cell>
          <cell r="CG118">
            <v>4951841</v>
          </cell>
          <cell r="CH118" t="str">
            <v>x</v>
          </cell>
          <cell r="CI118">
            <v>4951841</v>
          </cell>
          <cell r="CJ118" t="str">
            <v>x</v>
          </cell>
          <cell r="CK118">
            <v>4060391</v>
          </cell>
          <cell r="CL118" t="str">
            <v>x</v>
          </cell>
          <cell r="CM118">
            <v>5250538</v>
          </cell>
          <cell r="CN118" t="str">
            <v>x</v>
          </cell>
          <cell r="CO118">
            <v>5250538</v>
          </cell>
          <cell r="CP118" t="str">
            <v>x</v>
          </cell>
          <cell r="CQ118">
            <v>5250538</v>
          </cell>
          <cell r="CR118" t="str">
            <v>x</v>
          </cell>
          <cell r="CS118">
            <v>5250538</v>
          </cell>
          <cell r="CT118" t="str">
            <v>x</v>
          </cell>
          <cell r="CU118">
            <v>5250538</v>
          </cell>
          <cell r="CV118" t="str">
            <v>x</v>
          </cell>
          <cell r="CW118">
            <v>5250538</v>
          </cell>
          <cell r="CX118" t="str">
            <v>x</v>
          </cell>
          <cell r="CY118">
            <v>5250538</v>
          </cell>
          <cell r="CZ118" t="str">
            <v>x</v>
          </cell>
          <cell r="DA118">
            <v>5250538</v>
          </cell>
          <cell r="DB118" t="str">
            <v>x</v>
          </cell>
          <cell r="DC118">
            <v>5250538</v>
          </cell>
          <cell r="DD118" t="str">
            <v>x</v>
          </cell>
          <cell r="DE118">
            <v>5250538</v>
          </cell>
          <cell r="DF118" t="str">
            <v>x</v>
          </cell>
          <cell r="DG118">
            <v>5250538</v>
          </cell>
          <cell r="DH118" t="str">
            <v>x</v>
          </cell>
          <cell r="DI118">
            <v>4951841</v>
          </cell>
          <cell r="DJ118" t="str">
            <v>x</v>
          </cell>
          <cell r="DK118">
            <v>4060391</v>
          </cell>
          <cell r="DL118" t="str">
            <v>x</v>
          </cell>
          <cell r="DM118">
            <v>5250538</v>
          </cell>
          <cell r="DN118" t="str">
            <v>x</v>
          </cell>
          <cell r="DO118">
            <v>5250538</v>
          </cell>
          <cell r="DP118" t="str">
            <v>x</v>
          </cell>
          <cell r="DQ118">
            <v>5250538</v>
          </cell>
          <cell r="DR118" t="str">
            <v>x</v>
          </cell>
          <cell r="DS118">
            <v>5250538</v>
          </cell>
          <cell r="DT118" t="str">
            <v>x</v>
          </cell>
          <cell r="DU118">
            <v>4951841</v>
          </cell>
          <cell r="DV118" t="str">
            <v>x</v>
          </cell>
          <cell r="DW118">
            <v>4060391</v>
          </cell>
          <cell r="DX118" t="str">
            <v>x</v>
          </cell>
          <cell r="DY118">
            <v>5250538</v>
          </cell>
          <cell r="DZ118" t="str">
            <v>x</v>
          </cell>
          <cell r="EA118">
            <v>5250538</v>
          </cell>
          <cell r="EB118" t="str">
            <v>x</v>
          </cell>
          <cell r="EC118">
            <v>5250538</v>
          </cell>
          <cell r="ED118" t="str">
            <v>x</v>
          </cell>
          <cell r="EE118">
            <v>5250538</v>
          </cell>
          <cell r="EF118" t="str">
            <v>x</v>
          </cell>
          <cell r="EG118">
            <v>4951841</v>
          </cell>
          <cell r="EH118" t="str">
            <v>x</v>
          </cell>
          <cell r="EI118">
            <v>4060391</v>
          </cell>
          <cell r="EJ118" t="str">
            <v>x</v>
          </cell>
          <cell r="EK118">
            <v>4951841</v>
          </cell>
          <cell r="EL118" t="str">
            <v>x</v>
          </cell>
          <cell r="EM118">
            <v>4060391</v>
          </cell>
          <cell r="EN118" t="str">
            <v>x</v>
          </cell>
          <cell r="EO118">
            <v>5250538</v>
          </cell>
          <cell r="EP118" t="str">
            <v>x</v>
          </cell>
          <cell r="EQ118">
            <v>4951841</v>
          </cell>
          <cell r="ER118" t="str">
            <v>x</v>
          </cell>
          <cell r="ES118">
            <v>4060391</v>
          </cell>
          <cell r="ET118" t="str">
            <v>x</v>
          </cell>
          <cell r="EU118">
            <v>5250538</v>
          </cell>
          <cell r="EV118" t="str">
            <v>x</v>
          </cell>
          <cell r="EW118">
            <v>5250538</v>
          </cell>
          <cell r="EX118" t="str">
            <v>x</v>
          </cell>
          <cell r="EY118">
            <v>5250538</v>
          </cell>
          <cell r="EZ118" t="str">
            <v>x</v>
          </cell>
          <cell r="FA118">
            <v>4951841</v>
          </cell>
          <cell r="FB118" t="str">
            <v>x</v>
          </cell>
          <cell r="FC118">
            <v>4060391</v>
          </cell>
          <cell r="FD118" t="str">
            <v>x</v>
          </cell>
          <cell r="FE118">
            <v>4951841</v>
          </cell>
          <cell r="FF118" t="str">
            <v>x</v>
          </cell>
          <cell r="FG118">
            <v>4060391</v>
          </cell>
          <cell r="FH118" t="str">
            <v>x</v>
          </cell>
          <cell r="FI118">
            <v>5250538</v>
          </cell>
          <cell r="FJ118" t="str">
            <v>x</v>
          </cell>
          <cell r="FK118">
            <v>4951841</v>
          </cell>
          <cell r="FL118" t="str">
            <v>x</v>
          </cell>
          <cell r="FM118">
            <v>4060391</v>
          </cell>
          <cell r="FN118" t="str">
            <v>x</v>
          </cell>
          <cell r="FO118">
            <v>4951841</v>
          </cell>
          <cell r="FP118" t="str">
            <v>x</v>
          </cell>
          <cell r="FQ118">
            <v>4060391</v>
          </cell>
          <cell r="FR118" t="str">
            <v>x</v>
          </cell>
          <cell r="FS118">
            <v>5250538</v>
          </cell>
          <cell r="FT118" t="str">
            <v>x</v>
          </cell>
          <cell r="FU118">
            <v>4951841</v>
          </cell>
          <cell r="FV118" t="str">
            <v>x</v>
          </cell>
          <cell r="FW118">
            <v>4060391</v>
          </cell>
          <cell r="FX118" t="str">
            <v>x</v>
          </cell>
          <cell r="FY118">
            <v>5250538</v>
          </cell>
          <cell r="FZ118" t="str">
            <v>x</v>
          </cell>
          <cell r="GA118">
            <v>5250538</v>
          </cell>
          <cell r="GB118" t="str">
            <v>x</v>
          </cell>
          <cell r="GC118">
            <v>5250538</v>
          </cell>
          <cell r="GD118" t="str">
            <v>x</v>
          </cell>
          <cell r="GE118">
            <v>4951841</v>
          </cell>
          <cell r="GF118" t="str">
            <v>x</v>
          </cell>
          <cell r="GG118">
            <v>4060391</v>
          </cell>
          <cell r="GH118" t="str">
            <v>x</v>
          </cell>
          <cell r="GI118">
            <v>5250538</v>
          </cell>
          <cell r="GJ118" t="str">
            <v>x</v>
          </cell>
          <cell r="GK118">
            <v>4951841</v>
          </cell>
          <cell r="GL118" t="str">
            <v>x</v>
          </cell>
          <cell r="GM118">
            <v>4951841</v>
          </cell>
          <cell r="GN118" t="str">
            <v>x</v>
          </cell>
          <cell r="GO118">
            <v>4951841</v>
          </cell>
          <cell r="GP118" t="str">
            <v>x</v>
          </cell>
          <cell r="GQ118">
            <v>4951841</v>
          </cell>
          <cell r="GR118" t="str">
            <v>x</v>
          </cell>
          <cell r="GS118">
            <v>5250538</v>
          </cell>
          <cell r="GT118" t="str">
            <v>x</v>
          </cell>
          <cell r="GU118">
            <v>5250538</v>
          </cell>
          <cell r="GV118"/>
          <cell r="GW118"/>
          <cell r="GX118">
            <v>470522550</v>
          </cell>
          <cell r="GY118">
            <v>470522550</v>
          </cell>
        </row>
        <row r="119">
          <cell r="D119">
            <v>92</v>
          </cell>
          <cell r="E119" t="str">
            <v>ADMINISTRACION</v>
          </cell>
          <cell r="F119"/>
          <cell r="G119"/>
          <cell r="H119">
            <v>0.24</v>
          </cell>
          <cell r="I119">
            <v>1188441.8399999999</v>
          </cell>
          <cell r="J119">
            <v>0.24</v>
          </cell>
          <cell r="K119">
            <v>974493.84</v>
          </cell>
          <cell r="L119">
            <v>0.24</v>
          </cell>
          <cell r="M119">
            <v>1260129.1199999999</v>
          </cell>
          <cell r="N119">
            <v>0.24</v>
          </cell>
          <cell r="O119">
            <v>1188441.8399999999</v>
          </cell>
          <cell r="P119">
            <v>0.24</v>
          </cell>
          <cell r="Q119">
            <v>974493.84</v>
          </cell>
          <cell r="R119">
            <v>0.24</v>
          </cell>
          <cell r="S119">
            <v>1260129.1199999999</v>
          </cell>
          <cell r="T119">
            <v>0.24</v>
          </cell>
          <cell r="U119">
            <v>1260129.1199999999</v>
          </cell>
          <cell r="V119">
            <v>0.24</v>
          </cell>
          <cell r="W119">
            <v>1188441.8399999999</v>
          </cell>
          <cell r="X119">
            <v>0.24</v>
          </cell>
          <cell r="Y119">
            <v>974493.84</v>
          </cell>
          <cell r="Z119">
            <v>0.24</v>
          </cell>
          <cell r="AA119">
            <v>1260129.1199999999</v>
          </cell>
          <cell r="AB119">
            <v>0.24</v>
          </cell>
          <cell r="AC119">
            <v>1260129.1199999999</v>
          </cell>
          <cell r="AD119">
            <v>0.24</v>
          </cell>
          <cell r="AE119">
            <v>1260129.1199999999</v>
          </cell>
          <cell r="AF119">
            <v>0.24</v>
          </cell>
          <cell r="AG119">
            <v>1188441.8399999999</v>
          </cell>
          <cell r="AH119">
            <v>0.24</v>
          </cell>
          <cell r="AI119">
            <v>974493.84</v>
          </cell>
          <cell r="AJ119">
            <v>0.24</v>
          </cell>
          <cell r="AK119">
            <v>1188441.8399999999</v>
          </cell>
          <cell r="AL119">
            <v>0.24</v>
          </cell>
          <cell r="AM119">
            <v>974493.84</v>
          </cell>
          <cell r="AN119">
            <v>0.24</v>
          </cell>
          <cell r="AO119">
            <v>1260129.1199999999</v>
          </cell>
          <cell r="AP119">
            <v>0.24</v>
          </cell>
          <cell r="AQ119">
            <v>1260129.1199999999</v>
          </cell>
          <cell r="AR119">
            <v>0.24</v>
          </cell>
          <cell r="AS119">
            <v>1260129.1199999999</v>
          </cell>
          <cell r="AT119">
            <v>0.24</v>
          </cell>
          <cell r="AU119">
            <v>1260129.1199999999</v>
          </cell>
          <cell r="AV119">
            <v>0.24</v>
          </cell>
          <cell r="AW119">
            <v>1188441.8399999999</v>
          </cell>
          <cell r="AX119">
            <v>0.24</v>
          </cell>
          <cell r="AY119">
            <v>1188441.8399999999</v>
          </cell>
          <cell r="AZ119">
            <v>0.24</v>
          </cell>
          <cell r="BA119">
            <v>1188441.8399999999</v>
          </cell>
          <cell r="BB119">
            <v>0.24</v>
          </cell>
          <cell r="BC119">
            <v>974493.84</v>
          </cell>
          <cell r="BD119">
            <v>0.24</v>
          </cell>
          <cell r="BE119">
            <v>1260129.1199999999</v>
          </cell>
          <cell r="BF119">
            <v>0.24</v>
          </cell>
          <cell r="BG119">
            <v>1260129.1199999999</v>
          </cell>
          <cell r="BH119">
            <v>0.24</v>
          </cell>
          <cell r="BI119">
            <v>1188441.8399999999</v>
          </cell>
          <cell r="BJ119">
            <v>0.24</v>
          </cell>
          <cell r="BK119">
            <v>1260129.1199999999</v>
          </cell>
          <cell r="BL119">
            <v>0.24</v>
          </cell>
          <cell r="BM119">
            <v>1188441.8399999999</v>
          </cell>
          <cell r="BN119">
            <v>0.24</v>
          </cell>
          <cell r="BO119">
            <v>1260129.1199999999</v>
          </cell>
          <cell r="BP119">
            <v>0.24</v>
          </cell>
          <cell r="BQ119">
            <v>1260129.1199999999</v>
          </cell>
          <cell r="BR119">
            <v>0.24</v>
          </cell>
          <cell r="BS119">
            <v>1260129.1199999999</v>
          </cell>
          <cell r="BT119">
            <v>0.24</v>
          </cell>
          <cell r="BU119">
            <v>1260129.1199999999</v>
          </cell>
          <cell r="BV119">
            <v>0.24</v>
          </cell>
          <cell r="BW119">
            <v>1260129.1199999999</v>
          </cell>
          <cell r="BX119">
            <v>0.24</v>
          </cell>
          <cell r="BY119">
            <v>1260129.1199999999</v>
          </cell>
          <cell r="BZ119">
            <v>0.24</v>
          </cell>
          <cell r="CA119">
            <v>1188441.8399999999</v>
          </cell>
          <cell r="CB119">
            <v>0.24</v>
          </cell>
          <cell r="CC119">
            <v>1260129.1199999999</v>
          </cell>
          <cell r="CD119">
            <v>0.24</v>
          </cell>
          <cell r="CE119">
            <v>1260129.1199999999</v>
          </cell>
          <cell r="CF119">
            <v>0.24</v>
          </cell>
          <cell r="CG119">
            <v>1188441.8399999999</v>
          </cell>
          <cell r="CH119">
            <v>0.24</v>
          </cell>
          <cell r="CI119">
            <v>1188441.8399999999</v>
          </cell>
          <cell r="CJ119">
            <v>0.24</v>
          </cell>
          <cell r="CK119">
            <v>974493.84</v>
          </cell>
          <cell r="CL119">
            <v>0.24</v>
          </cell>
          <cell r="CM119">
            <v>1260129.1199999999</v>
          </cell>
          <cell r="CN119">
            <v>0.24</v>
          </cell>
          <cell r="CO119">
            <v>1260129.1199999999</v>
          </cell>
          <cell r="CP119">
            <v>0.24</v>
          </cell>
          <cell r="CQ119">
            <v>1260129.1199999999</v>
          </cell>
          <cell r="CR119">
            <v>0.24</v>
          </cell>
          <cell r="CS119">
            <v>1260129.1199999999</v>
          </cell>
          <cell r="CT119">
            <v>0.24</v>
          </cell>
          <cell r="CU119">
            <v>1260129.1199999999</v>
          </cell>
          <cell r="CV119">
            <v>0.24</v>
          </cell>
          <cell r="CW119">
            <v>1260129.1199999999</v>
          </cell>
          <cell r="CX119">
            <v>0.24</v>
          </cell>
          <cell r="CY119">
            <v>1260129.1199999999</v>
          </cell>
          <cell r="CZ119">
            <v>0.24</v>
          </cell>
          <cell r="DA119">
            <v>1260129.1199999999</v>
          </cell>
          <cell r="DB119">
            <v>0.24</v>
          </cell>
          <cell r="DC119">
            <v>1260129.1199999999</v>
          </cell>
          <cell r="DD119">
            <v>0.24</v>
          </cell>
          <cell r="DE119">
            <v>1260129.1199999999</v>
          </cell>
          <cell r="DF119">
            <v>0.24</v>
          </cell>
          <cell r="DG119">
            <v>1260129.1199999999</v>
          </cell>
          <cell r="DH119">
            <v>0.24</v>
          </cell>
          <cell r="DI119">
            <v>1188441.8399999999</v>
          </cell>
          <cell r="DJ119">
            <v>0.24</v>
          </cell>
          <cell r="DK119">
            <v>974493.84</v>
          </cell>
          <cell r="DL119">
            <v>0.24</v>
          </cell>
          <cell r="DM119">
            <v>1260129.1199999999</v>
          </cell>
          <cell r="DN119">
            <v>0.24</v>
          </cell>
          <cell r="DO119">
            <v>1260129.1199999999</v>
          </cell>
          <cell r="DP119">
            <v>0.24</v>
          </cell>
          <cell r="DQ119">
            <v>1260129.1199999999</v>
          </cell>
          <cell r="DR119">
            <v>0.24</v>
          </cell>
          <cell r="DS119">
            <v>1260129.1199999999</v>
          </cell>
          <cell r="DT119">
            <v>0.24</v>
          </cell>
          <cell r="DU119">
            <v>1188441.8399999999</v>
          </cell>
          <cell r="DV119">
            <v>0.24</v>
          </cell>
          <cell r="DW119">
            <v>974493.84</v>
          </cell>
          <cell r="DX119">
            <v>0.24</v>
          </cell>
          <cell r="DY119">
            <v>1260129.1199999999</v>
          </cell>
          <cell r="DZ119">
            <v>0.24</v>
          </cell>
          <cell r="EA119">
            <v>1260129.1199999999</v>
          </cell>
          <cell r="EB119">
            <v>0.24</v>
          </cell>
          <cell r="EC119">
            <v>1260129.1199999999</v>
          </cell>
          <cell r="ED119">
            <v>0.24</v>
          </cell>
          <cell r="EE119">
            <v>1260129.1199999999</v>
          </cell>
          <cell r="EF119">
            <v>0.24</v>
          </cell>
          <cell r="EG119">
            <v>1188441.8399999999</v>
          </cell>
          <cell r="EH119">
            <v>0.24</v>
          </cell>
          <cell r="EI119">
            <v>974493.84</v>
          </cell>
          <cell r="EJ119">
            <v>0.24</v>
          </cell>
          <cell r="EK119">
            <v>1188441.8399999999</v>
          </cell>
          <cell r="EL119">
            <v>0.24</v>
          </cell>
          <cell r="EM119">
            <v>974493.84</v>
          </cell>
          <cell r="EN119">
            <v>0.24</v>
          </cell>
          <cell r="EO119">
            <v>1260129.1199999999</v>
          </cell>
          <cell r="EP119">
            <v>0.24</v>
          </cell>
          <cell r="EQ119">
            <v>1188441.8399999999</v>
          </cell>
          <cell r="ER119">
            <v>0.24</v>
          </cell>
          <cell r="ES119">
            <v>974493.84</v>
          </cell>
          <cell r="ET119">
            <v>0.24</v>
          </cell>
          <cell r="EU119">
            <v>1260129.1199999999</v>
          </cell>
          <cell r="EV119">
            <v>0.24</v>
          </cell>
          <cell r="EW119">
            <v>1260129.1199999999</v>
          </cell>
          <cell r="EX119">
            <v>0.24</v>
          </cell>
          <cell r="EY119">
            <v>1260129.1199999999</v>
          </cell>
          <cell r="EZ119">
            <v>0.24</v>
          </cell>
          <cell r="FA119">
            <v>1188441.8399999999</v>
          </cell>
          <cell r="FB119">
            <v>0.24</v>
          </cell>
          <cell r="FC119">
            <v>974493.84</v>
          </cell>
          <cell r="FD119">
            <v>0.24</v>
          </cell>
          <cell r="FE119">
            <v>1188441.8399999999</v>
          </cell>
          <cell r="FF119">
            <v>0.24</v>
          </cell>
          <cell r="FG119">
            <v>974493.84</v>
          </cell>
          <cell r="FH119">
            <v>0.24</v>
          </cell>
          <cell r="FI119">
            <v>1260129.1199999999</v>
          </cell>
          <cell r="FJ119">
            <v>0.24</v>
          </cell>
          <cell r="FK119">
            <v>1188441.8399999999</v>
          </cell>
          <cell r="FL119">
            <v>0.24</v>
          </cell>
          <cell r="FM119">
            <v>974493.84</v>
          </cell>
          <cell r="FN119">
            <v>0.24</v>
          </cell>
          <cell r="FO119">
            <v>1188441.8399999999</v>
          </cell>
          <cell r="FP119">
            <v>0.24</v>
          </cell>
          <cell r="FQ119">
            <v>974493.84</v>
          </cell>
          <cell r="FR119">
            <v>0.24</v>
          </cell>
          <cell r="FS119">
            <v>1260129.1199999999</v>
          </cell>
          <cell r="FT119">
            <v>0.24</v>
          </cell>
          <cell r="FU119">
            <v>1188441.8399999999</v>
          </cell>
          <cell r="FV119">
            <v>0.24</v>
          </cell>
          <cell r="FW119">
            <v>974493.84</v>
          </cell>
          <cell r="FX119">
            <v>0.24</v>
          </cell>
          <cell r="FY119">
            <v>1260129.1199999999</v>
          </cell>
          <cell r="FZ119">
            <v>0.24</v>
          </cell>
          <cell r="GA119">
            <v>1260129.1199999999</v>
          </cell>
          <cell r="GB119">
            <v>0.24</v>
          </cell>
          <cell r="GC119">
            <v>1260129.1199999999</v>
          </cell>
          <cell r="GD119">
            <v>0.24</v>
          </cell>
          <cell r="GE119">
            <v>1188441.8399999999</v>
          </cell>
          <cell r="GF119">
            <v>0.24</v>
          </cell>
          <cell r="GG119">
            <v>974493.84</v>
          </cell>
          <cell r="GH119">
            <v>0.24</v>
          </cell>
          <cell r="GI119">
            <v>1260129.1199999999</v>
          </cell>
          <cell r="GJ119">
            <v>0.24</v>
          </cell>
          <cell r="GK119">
            <v>1188441.8399999999</v>
          </cell>
          <cell r="GL119">
            <v>0.24</v>
          </cell>
          <cell r="GM119">
            <v>1188441.8399999999</v>
          </cell>
          <cell r="GN119">
            <v>0.24</v>
          </cell>
          <cell r="GO119">
            <v>1188441.8399999999</v>
          </cell>
          <cell r="GP119">
            <v>0.24</v>
          </cell>
          <cell r="GQ119">
            <v>1188441.8399999999</v>
          </cell>
          <cell r="GR119">
            <v>0.24</v>
          </cell>
          <cell r="GS119">
            <v>1260129.1199999999</v>
          </cell>
          <cell r="GT119">
            <v>0.24</v>
          </cell>
          <cell r="GU119">
            <v>1260129.1199999999</v>
          </cell>
          <cell r="GV119"/>
          <cell r="GW119">
            <v>0.24</v>
          </cell>
          <cell r="GX119">
            <v>112925412</v>
          </cell>
          <cell r="GY119"/>
        </row>
        <row r="120">
          <cell r="D120">
            <v>96</v>
          </cell>
          <cell r="E120" t="str">
            <v>UTILIDAD (INLCUIDO IVA)</v>
          </cell>
          <cell r="F120"/>
          <cell r="G120"/>
          <cell r="H120">
            <v>0.04</v>
          </cell>
          <cell r="I120">
            <v>198073.64</v>
          </cell>
          <cell r="J120">
            <v>0.04</v>
          </cell>
          <cell r="K120">
            <v>162415.64000000001</v>
          </cell>
          <cell r="L120">
            <v>0.04</v>
          </cell>
          <cell r="M120">
            <v>210021.52000000002</v>
          </cell>
          <cell r="N120">
            <v>0.04</v>
          </cell>
          <cell r="O120">
            <v>198073.64</v>
          </cell>
          <cell r="P120">
            <v>0.04</v>
          </cell>
          <cell r="Q120">
            <v>162415.64000000001</v>
          </cell>
          <cell r="R120">
            <v>0.04</v>
          </cell>
          <cell r="S120">
            <v>210021.52000000002</v>
          </cell>
          <cell r="T120">
            <v>0.04</v>
          </cell>
          <cell r="U120">
            <v>210021.52000000002</v>
          </cell>
          <cell r="V120">
            <v>0.04</v>
          </cell>
          <cell r="W120">
            <v>198073.64</v>
          </cell>
          <cell r="X120">
            <v>0.04</v>
          </cell>
          <cell r="Y120">
            <v>162415.64000000001</v>
          </cell>
          <cell r="Z120">
            <v>0.04</v>
          </cell>
          <cell r="AA120">
            <v>210021.52000000002</v>
          </cell>
          <cell r="AB120">
            <v>0.04</v>
          </cell>
          <cell r="AC120">
            <v>210021.52000000002</v>
          </cell>
          <cell r="AD120">
            <v>0.04</v>
          </cell>
          <cell r="AE120">
            <v>210021.52000000002</v>
          </cell>
          <cell r="AF120">
            <v>0.04</v>
          </cell>
          <cell r="AG120">
            <v>198073.64</v>
          </cell>
          <cell r="AH120">
            <v>0.04</v>
          </cell>
          <cell r="AI120">
            <v>162415.64000000001</v>
          </cell>
          <cell r="AJ120">
            <v>0.04</v>
          </cell>
          <cell r="AK120">
            <v>198073.64</v>
          </cell>
          <cell r="AL120">
            <v>0.04</v>
          </cell>
          <cell r="AM120">
            <v>162415.64000000001</v>
          </cell>
          <cell r="AN120">
            <v>0.04</v>
          </cell>
          <cell r="AO120">
            <v>210021.52000000002</v>
          </cell>
          <cell r="AP120">
            <v>0.04</v>
          </cell>
          <cell r="AQ120">
            <v>210021.52000000002</v>
          </cell>
          <cell r="AR120">
            <v>0.04</v>
          </cell>
          <cell r="AS120">
            <v>210021.52000000002</v>
          </cell>
          <cell r="AT120">
            <v>0.04</v>
          </cell>
          <cell r="AU120">
            <v>210021.52000000002</v>
          </cell>
          <cell r="AV120">
            <v>0.04</v>
          </cell>
          <cell r="AW120">
            <v>198073.64</v>
          </cell>
          <cell r="AX120">
            <v>0.04</v>
          </cell>
          <cell r="AY120">
            <v>198073.64</v>
          </cell>
          <cell r="AZ120">
            <v>0.04</v>
          </cell>
          <cell r="BA120">
            <v>198073.64</v>
          </cell>
          <cell r="BB120">
            <v>0.04</v>
          </cell>
          <cell r="BC120">
            <v>162415.64000000001</v>
          </cell>
          <cell r="BD120">
            <v>0.04</v>
          </cell>
          <cell r="BE120">
            <v>210021.52000000002</v>
          </cell>
          <cell r="BF120">
            <v>0.04</v>
          </cell>
          <cell r="BG120">
            <v>210021.52000000002</v>
          </cell>
          <cell r="BH120">
            <v>0.04</v>
          </cell>
          <cell r="BI120">
            <v>198073.64</v>
          </cell>
          <cell r="BJ120">
            <v>0.04</v>
          </cell>
          <cell r="BK120">
            <v>210021.52000000002</v>
          </cell>
          <cell r="BL120">
            <v>0.04</v>
          </cell>
          <cell r="BM120">
            <v>198073.64</v>
          </cell>
          <cell r="BN120">
            <v>0.04</v>
          </cell>
          <cell r="BO120">
            <v>210021.52000000002</v>
          </cell>
          <cell r="BP120">
            <v>0.04</v>
          </cell>
          <cell r="BQ120">
            <v>210021.52000000002</v>
          </cell>
          <cell r="BR120">
            <v>0.04</v>
          </cell>
          <cell r="BS120">
            <v>210021.52000000002</v>
          </cell>
          <cell r="BT120">
            <v>0.04</v>
          </cell>
          <cell r="BU120">
            <v>210021.52000000002</v>
          </cell>
          <cell r="BV120">
            <v>0.04</v>
          </cell>
          <cell r="BW120">
            <v>210021.52000000002</v>
          </cell>
          <cell r="BX120">
            <v>0.04</v>
          </cell>
          <cell r="BY120">
            <v>210021.52000000002</v>
          </cell>
          <cell r="BZ120">
            <v>0.04</v>
          </cell>
          <cell r="CA120">
            <v>198073.64</v>
          </cell>
          <cell r="CB120">
            <v>0.04</v>
          </cell>
          <cell r="CC120">
            <v>210021.52000000002</v>
          </cell>
          <cell r="CD120">
            <v>0.04</v>
          </cell>
          <cell r="CE120">
            <v>210021.52000000002</v>
          </cell>
          <cell r="CF120">
            <v>0.04</v>
          </cell>
          <cell r="CG120">
            <v>198073.64</v>
          </cell>
          <cell r="CH120">
            <v>0.04</v>
          </cell>
          <cell r="CI120">
            <v>198073.64</v>
          </cell>
          <cell r="CJ120">
            <v>0.04</v>
          </cell>
          <cell r="CK120">
            <v>162415.64000000001</v>
          </cell>
          <cell r="CL120">
            <v>0.04</v>
          </cell>
          <cell r="CM120">
            <v>210021.52000000002</v>
          </cell>
          <cell r="CN120">
            <v>0.04</v>
          </cell>
          <cell r="CO120">
            <v>210021.52000000002</v>
          </cell>
          <cell r="CP120">
            <v>0.04</v>
          </cell>
          <cell r="CQ120">
            <v>210021.52000000002</v>
          </cell>
          <cell r="CR120">
            <v>0.04</v>
          </cell>
          <cell r="CS120">
            <v>210021.52000000002</v>
          </cell>
          <cell r="CT120">
            <v>0.04</v>
          </cell>
          <cell r="CU120">
            <v>210021.52000000002</v>
          </cell>
          <cell r="CV120">
            <v>0.04</v>
          </cell>
          <cell r="CW120">
            <v>210021.52000000002</v>
          </cell>
          <cell r="CX120">
            <v>0.04</v>
          </cell>
          <cell r="CY120">
            <v>210021.52000000002</v>
          </cell>
          <cell r="CZ120">
            <v>0.04</v>
          </cell>
          <cell r="DA120">
            <v>210021.52000000002</v>
          </cell>
          <cell r="DB120">
            <v>0.04</v>
          </cell>
          <cell r="DC120">
            <v>210021.52000000002</v>
          </cell>
          <cell r="DD120">
            <v>0.04</v>
          </cell>
          <cell r="DE120">
            <v>210021.52000000002</v>
          </cell>
          <cell r="DF120">
            <v>0.04</v>
          </cell>
          <cell r="DG120">
            <v>210021.52000000002</v>
          </cell>
          <cell r="DH120">
            <v>0.04</v>
          </cell>
          <cell r="DI120">
            <v>198073.64</v>
          </cell>
          <cell r="DJ120">
            <v>0.04</v>
          </cell>
          <cell r="DK120">
            <v>162415.64000000001</v>
          </cell>
          <cell r="DL120">
            <v>0.04</v>
          </cell>
          <cell r="DM120">
            <v>210021.52000000002</v>
          </cell>
          <cell r="DN120">
            <v>0.04</v>
          </cell>
          <cell r="DO120">
            <v>210021.52000000002</v>
          </cell>
          <cell r="DP120">
            <v>0.04</v>
          </cell>
          <cell r="DQ120">
            <v>210021.52000000002</v>
          </cell>
          <cell r="DR120">
            <v>0.04</v>
          </cell>
          <cell r="DS120">
            <v>210021.52000000002</v>
          </cell>
          <cell r="DT120">
            <v>0.04</v>
          </cell>
          <cell r="DU120">
            <v>198073.64</v>
          </cell>
          <cell r="DV120">
            <v>0.04</v>
          </cell>
          <cell r="DW120">
            <v>162415.64000000001</v>
          </cell>
          <cell r="DX120">
            <v>0.04</v>
          </cell>
          <cell r="DY120">
            <v>210021.52000000002</v>
          </cell>
          <cell r="DZ120">
            <v>0.04</v>
          </cell>
          <cell r="EA120">
            <v>210021.52000000002</v>
          </cell>
          <cell r="EB120">
            <v>0.04</v>
          </cell>
          <cell r="EC120">
            <v>210021.52000000002</v>
          </cell>
          <cell r="ED120">
            <v>0.04</v>
          </cell>
          <cell r="EE120">
            <v>210021.52000000002</v>
          </cell>
          <cell r="EF120">
            <v>0.04</v>
          </cell>
          <cell r="EG120">
            <v>198073.64</v>
          </cell>
          <cell r="EH120">
            <v>0.04</v>
          </cell>
          <cell r="EI120">
            <v>162415.64000000001</v>
          </cell>
          <cell r="EJ120">
            <v>0.04</v>
          </cell>
          <cell r="EK120">
            <v>198073.64</v>
          </cell>
          <cell r="EL120">
            <v>0.04</v>
          </cell>
          <cell r="EM120">
            <v>162415.64000000001</v>
          </cell>
          <cell r="EN120">
            <v>0.04</v>
          </cell>
          <cell r="EO120">
            <v>210021.52000000002</v>
          </cell>
          <cell r="EP120">
            <v>0.04</v>
          </cell>
          <cell r="EQ120">
            <v>198073.64</v>
          </cell>
          <cell r="ER120">
            <v>0.04</v>
          </cell>
          <cell r="ES120">
            <v>162415.64000000001</v>
          </cell>
          <cell r="ET120">
            <v>0.04</v>
          </cell>
          <cell r="EU120">
            <v>210021.52000000002</v>
          </cell>
          <cell r="EV120">
            <v>0.04</v>
          </cell>
          <cell r="EW120">
            <v>210021.52000000002</v>
          </cell>
          <cell r="EX120">
            <v>0.04</v>
          </cell>
          <cell r="EY120">
            <v>210021.52000000002</v>
          </cell>
          <cell r="EZ120">
            <v>0.04</v>
          </cell>
          <cell r="FA120">
            <v>198073.64</v>
          </cell>
          <cell r="FB120">
            <v>0.04</v>
          </cell>
          <cell r="FC120">
            <v>162415.64000000001</v>
          </cell>
          <cell r="FD120">
            <v>0.04</v>
          </cell>
          <cell r="FE120">
            <v>198073.64</v>
          </cell>
          <cell r="FF120">
            <v>0.04</v>
          </cell>
          <cell r="FG120">
            <v>162415.64000000001</v>
          </cell>
          <cell r="FH120">
            <v>0.04</v>
          </cell>
          <cell r="FI120">
            <v>210021.52000000002</v>
          </cell>
          <cell r="FJ120">
            <v>0.04</v>
          </cell>
          <cell r="FK120">
            <v>198073.64</v>
          </cell>
          <cell r="FL120">
            <v>0.04</v>
          </cell>
          <cell r="FM120">
            <v>162415.64000000001</v>
          </cell>
          <cell r="FN120">
            <v>0.04</v>
          </cell>
          <cell r="FO120">
            <v>198073.64</v>
          </cell>
          <cell r="FP120">
            <v>0.04</v>
          </cell>
          <cell r="FQ120">
            <v>162415.64000000001</v>
          </cell>
          <cell r="FR120">
            <v>0.04</v>
          </cell>
          <cell r="FS120">
            <v>210021.52000000002</v>
          </cell>
          <cell r="FT120">
            <v>0.04</v>
          </cell>
          <cell r="FU120">
            <v>198073.64</v>
          </cell>
          <cell r="FV120">
            <v>0.04</v>
          </cell>
          <cell r="FW120">
            <v>162415.64000000001</v>
          </cell>
          <cell r="FX120">
            <v>0.04</v>
          </cell>
          <cell r="FY120">
            <v>210021.52000000002</v>
          </cell>
          <cell r="FZ120">
            <v>0.04</v>
          </cell>
          <cell r="GA120">
            <v>210021.52000000002</v>
          </cell>
          <cell r="GB120">
            <v>0.04</v>
          </cell>
          <cell r="GC120">
            <v>210021.52000000002</v>
          </cell>
          <cell r="GD120">
            <v>0.04</v>
          </cell>
          <cell r="GE120">
            <v>198073.64</v>
          </cell>
          <cell r="GF120">
            <v>0.04</v>
          </cell>
          <cell r="GG120">
            <v>162415.64000000001</v>
          </cell>
          <cell r="GH120">
            <v>0.04</v>
          </cell>
          <cell r="GI120">
            <v>210021.52000000002</v>
          </cell>
          <cell r="GJ120">
            <v>0.04</v>
          </cell>
          <cell r="GK120">
            <v>198073.64</v>
          </cell>
          <cell r="GL120">
            <v>0.04</v>
          </cell>
          <cell r="GM120">
            <v>198073.64</v>
          </cell>
          <cell r="GN120">
            <v>0.04</v>
          </cell>
          <cell r="GO120">
            <v>198073.64</v>
          </cell>
          <cell r="GP120">
            <v>0.04</v>
          </cell>
          <cell r="GQ120">
            <v>198073.64</v>
          </cell>
          <cell r="GR120">
            <v>0.04</v>
          </cell>
          <cell r="GS120">
            <v>210021.52000000002</v>
          </cell>
          <cell r="GT120">
            <v>0.04</v>
          </cell>
          <cell r="GU120">
            <v>210021.52000000002</v>
          </cell>
          <cell r="GV120"/>
          <cell r="GW120">
            <v>0.04</v>
          </cell>
          <cell r="GX120">
            <v>18820902</v>
          </cell>
          <cell r="GY120">
            <v>0</v>
          </cell>
        </row>
        <row r="121">
          <cell r="D121">
            <v>99</v>
          </cell>
          <cell r="E121" t="str">
            <v>VALOR TOTAL CONSTRUCCION</v>
          </cell>
          <cell r="F121"/>
          <cell r="G121"/>
          <cell r="H121" t="str">
            <v>x</v>
          </cell>
          <cell r="I121">
            <v>6338356.4799999995</v>
          </cell>
          <cell r="J121" t="str">
            <v>x</v>
          </cell>
          <cell r="K121">
            <v>5197300.4799999995</v>
          </cell>
          <cell r="L121" t="str">
            <v>x</v>
          </cell>
          <cell r="M121">
            <v>6720688.6400000006</v>
          </cell>
          <cell r="N121" t="str">
            <v>x</v>
          </cell>
          <cell r="O121">
            <v>6338356.4799999995</v>
          </cell>
          <cell r="P121" t="str">
            <v>x</v>
          </cell>
          <cell r="Q121">
            <v>5197300.4799999995</v>
          </cell>
          <cell r="R121" t="str">
            <v>x</v>
          </cell>
          <cell r="S121">
            <v>6720688.6400000006</v>
          </cell>
          <cell r="T121" t="str">
            <v>x</v>
          </cell>
          <cell r="U121">
            <v>6720688.6400000006</v>
          </cell>
          <cell r="V121" t="str">
            <v>x</v>
          </cell>
          <cell r="W121">
            <v>6338356.4799999995</v>
          </cell>
          <cell r="X121" t="str">
            <v>x</v>
          </cell>
          <cell r="Y121">
            <v>5197300.4799999995</v>
          </cell>
          <cell r="Z121" t="str">
            <v>x</v>
          </cell>
          <cell r="AA121">
            <v>6720688.6400000006</v>
          </cell>
          <cell r="AB121" t="str">
            <v>x</v>
          </cell>
          <cell r="AC121">
            <v>6720688.6400000006</v>
          </cell>
          <cell r="AD121" t="str">
            <v>x</v>
          </cell>
          <cell r="AE121">
            <v>6720688.6400000006</v>
          </cell>
          <cell r="AF121" t="str">
            <v>x</v>
          </cell>
          <cell r="AG121">
            <v>6338356.4799999995</v>
          </cell>
          <cell r="AH121" t="str">
            <v>x</v>
          </cell>
          <cell r="AI121">
            <v>5197300.4799999995</v>
          </cell>
          <cell r="AJ121" t="str">
            <v>x</v>
          </cell>
          <cell r="AK121">
            <v>6338356.4799999995</v>
          </cell>
          <cell r="AL121" t="str">
            <v>x</v>
          </cell>
          <cell r="AM121">
            <v>5197300.4799999995</v>
          </cell>
          <cell r="AN121" t="str">
            <v>x</v>
          </cell>
          <cell r="AO121">
            <v>6720688.6400000006</v>
          </cell>
          <cell r="AP121" t="str">
            <v>x</v>
          </cell>
          <cell r="AQ121">
            <v>6720688.6400000006</v>
          </cell>
          <cell r="AR121" t="str">
            <v>x</v>
          </cell>
          <cell r="AS121">
            <v>6720688.6400000006</v>
          </cell>
          <cell r="AT121" t="str">
            <v>x</v>
          </cell>
          <cell r="AU121">
            <v>6720688.6400000006</v>
          </cell>
          <cell r="AV121" t="str">
            <v>x</v>
          </cell>
          <cell r="AW121">
            <v>6338356.4799999995</v>
          </cell>
          <cell r="AX121" t="str">
            <v>x</v>
          </cell>
          <cell r="AY121">
            <v>6338356.4799999995</v>
          </cell>
          <cell r="AZ121" t="str">
            <v>x</v>
          </cell>
          <cell r="BA121">
            <v>6338356.4799999995</v>
          </cell>
          <cell r="BB121" t="str">
            <v>x</v>
          </cell>
          <cell r="BC121">
            <v>5197300.4799999995</v>
          </cell>
          <cell r="BD121" t="str">
            <v>x</v>
          </cell>
          <cell r="BE121">
            <v>6720688.6400000006</v>
          </cell>
          <cell r="BF121" t="str">
            <v>x</v>
          </cell>
          <cell r="BG121">
            <v>6720688.6400000006</v>
          </cell>
          <cell r="BH121" t="str">
            <v>x</v>
          </cell>
          <cell r="BI121">
            <v>6338356.4799999995</v>
          </cell>
          <cell r="BJ121" t="str">
            <v>x</v>
          </cell>
          <cell r="BK121">
            <v>6720688.6400000006</v>
          </cell>
          <cell r="BL121" t="str">
            <v>x</v>
          </cell>
          <cell r="BM121">
            <v>6338356.4799999995</v>
          </cell>
          <cell r="BN121" t="str">
            <v>x</v>
          </cell>
          <cell r="BO121">
            <v>6720688.6400000006</v>
          </cell>
          <cell r="BP121" t="str">
            <v>x</v>
          </cell>
          <cell r="BQ121">
            <v>6720688.6400000006</v>
          </cell>
          <cell r="BR121" t="str">
            <v>x</v>
          </cell>
          <cell r="BS121">
            <v>6720688.6400000006</v>
          </cell>
          <cell r="BT121" t="str">
            <v>x</v>
          </cell>
          <cell r="BU121">
            <v>6720688.6400000006</v>
          </cell>
          <cell r="BV121" t="str">
            <v>x</v>
          </cell>
          <cell r="BW121">
            <v>6720688.6400000006</v>
          </cell>
          <cell r="BX121" t="str">
            <v>x</v>
          </cell>
          <cell r="BY121">
            <v>6720688.6400000006</v>
          </cell>
          <cell r="BZ121" t="str">
            <v>x</v>
          </cell>
          <cell r="CA121">
            <v>6338356.4799999995</v>
          </cell>
          <cell r="CB121" t="str">
            <v>x</v>
          </cell>
          <cell r="CC121">
            <v>6720688.6400000006</v>
          </cell>
          <cell r="CD121" t="str">
            <v>x</v>
          </cell>
          <cell r="CE121">
            <v>6720688.6400000006</v>
          </cell>
          <cell r="CF121" t="str">
            <v>x</v>
          </cell>
          <cell r="CG121">
            <v>6338356.4799999995</v>
          </cell>
          <cell r="CH121" t="str">
            <v>x</v>
          </cell>
          <cell r="CI121">
            <v>6338356.4799999995</v>
          </cell>
          <cell r="CJ121" t="str">
            <v>x</v>
          </cell>
          <cell r="CK121">
            <v>5197300.4799999995</v>
          </cell>
          <cell r="CL121" t="str">
            <v>x</v>
          </cell>
          <cell r="CM121">
            <v>6720688.6400000006</v>
          </cell>
          <cell r="CN121" t="str">
            <v>x</v>
          </cell>
          <cell r="CO121">
            <v>6720688.6400000006</v>
          </cell>
          <cell r="CP121" t="str">
            <v>x</v>
          </cell>
          <cell r="CQ121">
            <v>6720688.6400000006</v>
          </cell>
          <cell r="CR121" t="str">
            <v>x</v>
          </cell>
          <cell r="CS121">
            <v>6720688.6400000006</v>
          </cell>
          <cell r="CT121" t="str">
            <v>x</v>
          </cell>
          <cell r="CU121">
            <v>6720688.6400000006</v>
          </cell>
          <cell r="CV121" t="str">
            <v>x</v>
          </cell>
          <cell r="CW121">
            <v>6720688.6400000006</v>
          </cell>
          <cell r="CX121" t="str">
            <v>x</v>
          </cell>
          <cell r="CY121">
            <v>6720688.6400000006</v>
          </cell>
          <cell r="CZ121" t="str">
            <v>x</v>
          </cell>
          <cell r="DA121">
            <v>6720688.6400000006</v>
          </cell>
          <cell r="DB121" t="str">
            <v>x</v>
          </cell>
          <cell r="DC121">
            <v>6720688.6400000006</v>
          </cell>
          <cell r="DD121" t="str">
            <v>x</v>
          </cell>
          <cell r="DE121">
            <v>6720688.6400000006</v>
          </cell>
          <cell r="DF121" t="str">
            <v>x</v>
          </cell>
          <cell r="DG121">
            <v>6720688.6400000006</v>
          </cell>
          <cell r="DH121" t="str">
            <v>x</v>
          </cell>
          <cell r="DI121">
            <v>6338356.4799999995</v>
          </cell>
          <cell r="DJ121" t="str">
            <v>x</v>
          </cell>
          <cell r="DK121">
            <v>5197300.4799999995</v>
          </cell>
          <cell r="DL121" t="str">
            <v>x</v>
          </cell>
          <cell r="DM121">
            <v>6720688.6400000006</v>
          </cell>
          <cell r="DN121" t="str">
            <v>x</v>
          </cell>
          <cell r="DO121">
            <v>6720688.6400000006</v>
          </cell>
          <cell r="DP121" t="str">
            <v>x</v>
          </cell>
          <cell r="DQ121">
            <v>6720688.6400000006</v>
          </cell>
          <cell r="DR121" t="str">
            <v>x</v>
          </cell>
          <cell r="DS121">
            <v>6720688.6400000006</v>
          </cell>
          <cell r="DT121" t="str">
            <v>x</v>
          </cell>
          <cell r="DU121">
            <v>6338356.4799999995</v>
          </cell>
          <cell r="DV121" t="str">
            <v>x</v>
          </cell>
          <cell r="DW121">
            <v>5197300.4799999995</v>
          </cell>
          <cell r="DX121" t="str">
            <v>x</v>
          </cell>
          <cell r="DY121">
            <v>6720688.6400000006</v>
          </cell>
          <cell r="DZ121" t="str">
            <v>x</v>
          </cell>
          <cell r="EA121">
            <v>6720688.6400000006</v>
          </cell>
          <cell r="EB121" t="str">
            <v>x</v>
          </cell>
          <cell r="EC121">
            <v>6720688.6400000006</v>
          </cell>
          <cell r="ED121" t="str">
            <v>x</v>
          </cell>
          <cell r="EE121">
            <v>6720688.6400000006</v>
          </cell>
          <cell r="EF121" t="str">
            <v>x</v>
          </cell>
          <cell r="EG121">
            <v>6338356.4799999995</v>
          </cell>
          <cell r="EH121" t="str">
            <v>x</v>
          </cell>
          <cell r="EI121">
            <v>5197300.4799999995</v>
          </cell>
          <cell r="EJ121" t="str">
            <v>x</v>
          </cell>
          <cell r="EK121">
            <v>6338356.4799999995</v>
          </cell>
          <cell r="EL121" t="str">
            <v>x</v>
          </cell>
          <cell r="EM121">
            <v>5197300.4799999995</v>
          </cell>
          <cell r="EN121" t="str">
            <v>x</v>
          </cell>
          <cell r="EO121">
            <v>6720688.6400000006</v>
          </cell>
          <cell r="EP121" t="str">
            <v>x</v>
          </cell>
          <cell r="EQ121">
            <v>6338356.4799999995</v>
          </cell>
          <cell r="ER121" t="str">
            <v>x</v>
          </cell>
          <cell r="ES121">
            <v>5197300.4799999995</v>
          </cell>
          <cell r="ET121" t="str">
            <v>x</v>
          </cell>
          <cell r="EU121">
            <v>6720688.6400000006</v>
          </cell>
          <cell r="EV121" t="str">
            <v>x</v>
          </cell>
          <cell r="EW121">
            <v>6720688.6400000006</v>
          </cell>
          <cell r="EX121" t="str">
            <v>x</v>
          </cell>
          <cell r="EY121">
            <v>6720688.6400000006</v>
          </cell>
          <cell r="EZ121" t="str">
            <v>x</v>
          </cell>
          <cell r="FA121">
            <v>6338356.4799999995</v>
          </cell>
          <cell r="FB121" t="str">
            <v>x</v>
          </cell>
          <cell r="FC121">
            <v>5197300.4799999995</v>
          </cell>
          <cell r="FD121" t="str">
            <v>x</v>
          </cell>
          <cell r="FE121">
            <v>6338356.4799999995</v>
          </cell>
          <cell r="FF121" t="str">
            <v>x</v>
          </cell>
          <cell r="FG121">
            <v>5197300.4799999995</v>
          </cell>
          <cell r="FH121" t="str">
            <v>x</v>
          </cell>
          <cell r="FI121">
            <v>6720688.6400000006</v>
          </cell>
          <cell r="FJ121" t="str">
            <v>x</v>
          </cell>
          <cell r="FK121">
            <v>6338356.4799999995</v>
          </cell>
          <cell r="FL121" t="str">
            <v>x</v>
          </cell>
          <cell r="FM121">
            <v>5197300.4799999995</v>
          </cell>
          <cell r="FN121" t="str">
            <v>x</v>
          </cell>
          <cell r="FO121">
            <v>6338356.4799999995</v>
          </cell>
          <cell r="FP121" t="str">
            <v>x</v>
          </cell>
          <cell r="FQ121">
            <v>5197300.4799999995</v>
          </cell>
          <cell r="FR121" t="str">
            <v>x</v>
          </cell>
          <cell r="FS121">
            <v>6720688.6400000006</v>
          </cell>
          <cell r="FT121" t="str">
            <v>x</v>
          </cell>
          <cell r="FU121">
            <v>6338356.4799999995</v>
          </cell>
          <cell r="FV121" t="str">
            <v>x</v>
          </cell>
          <cell r="FW121">
            <v>5197300.4799999995</v>
          </cell>
          <cell r="FX121" t="str">
            <v>x</v>
          </cell>
          <cell r="FY121">
            <v>6720688.6400000006</v>
          </cell>
          <cell r="FZ121" t="str">
            <v>x</v>
          </cell>
          <cell r="GA121">
            <v>6720688.6400000006</v>
          </cell>
          <cell r="GB121" t="str">
            <v>x</v>
          </cell>
          <cell r="GC121">
            <v>6720688.6400000006</v>
          </cell>
          <cell r="GD121" t="str">
            <v>x</v>
          </cell>
          <cell r="GE121">
            <v>6338356.4799999995</v>
          </cell>
          <cell r="GF121" t="str">
            <v>x</v>
          </cell>
          <cell r="GG121">
            <v>5197300.4799999995</v>
          </cell>
          <cell r="GH121" t="str">
            <v>x</v>
          </cell>
          <cell r="GI121">
            <v>6720688.6400000006</v>
          </cell>
          <cell r="GJ121" t="str">
            <v>x</v>
          </cell>
          <cell r="GK121">
            <v>6338356.4799999995</v>
          </cell>
          <cell r="GL121" t="str">
            <v>x</v>
          </cell>
          <cell r="GM121">
            <v>6338356.4799999995</v>
          </cell>
          <cell r="GN121" t="str">
            <v>x</v>
          </cell>
          <cell r="GO121">
            <v>6338356.4799999995</v>
          </cell>
          <cell r="GP121" t="str">
            <v>x</v>
          </cell>
          <cell r="GQ121">
            <v>6338356.4799999995</v>
          </cell>
          <cell r="GR121" t="str">
            <v>x</v>
          </cell>
          <cell r="GS121">
            <v>6720688.6400000006</v>
          </cell>
          <cell r="GT121" t="str">
            <v>x</v>
          </cell>
          <cell r="GU121">
            <v>6720688.6400000006</v>
          </cell>
          <cell r="GV121"/>
          <cell r="GW121"/>
          <cell r="GX121">
            <v>602268864</v>
          </cell>
          <cell r="GY121">
            <v>0</v>
          </cell>
        </row>
        <row r="122">
          <cell r="E122" t="str">
            <v>IVA sobre Utilidad del Constructor</v>
          </cell>
          <cell r="F122"/>
          <cell r="G122"/>
          <cell r="H122" t="str">
            <v>x</v>
          </cell>
          <cell r="I122"/>
          <cell r="J122"/>
          <cell r="K122"/>
          <cell r="L122"/>
          <cell r="M122"/>
          <cell r="N122">
            <v>4951841</v>
          </cell>
          <cell r="O122"/>
          <cell r="P122">
            <v>4060391</v>
          </cell>
          <cell r="Q122"/>
          <cell r="R122">
            <v>5250538</v>
          </cell>
          <cell r="S122"/>
          <cell r="T122">
            <v>5250538</v>
          </cell>
          <cell r="U122"/>
          <cell r="V122">
            <v>4951841</v>
          </cell>
          <cell r="W122"/>
          <cell r="X122">
            <v>4060391</v>
          </cell>
          <cell r="Y122"/>
          <cell r="Z122">
            <v>5250538</v>
          </cell>
          <cell r="AA122"/>
          <cell r="AB122">
            <v>5250538</v>
          </cell>
          <cell r="AC122"/>
          <cell r="AD122">
            <v>5250538</v>
          </cell>
          <cell r="AE122"/>
          <cell r="AF122">
            <v>4951841</v>
          </cell>
          <cell r="AG122"/>
          <cell r="AH122">
            <v>4060391</v>
          </cell>
          <cell r="AI122"/>
          <cell r="AJ122">
            <v>4951841</v>
          </cell>
          <cell r="AK122"/>
          <cell r="AL122">
            <v>4060391</v>
          </cell>
          <cell r="AM122"/>
          <cell r="AN122">
            <v>5250538</v>
          </cell>
          <cell r="AO122"/>
          <cell r="AP122">
            <v>5250538</v>
          </cell>
          <cell r="AQ122"/>
          <cell r="AR122">
            <v>5250538</v>
          </cell>
          <cell r="AS122"/>
          <cell r="AT122">
            <v>5250538</v>
          </cell>
          <cell r="AU122"/>
          <cell r="AV122">
            <v>4951841</v>
          </cell>
          <cell r="AW122"/>
          <cell r="AX122">
            <v>4951841</v>
          </cell>
          <cell r="AY122"/>
          <cell r="AZ122">
            <v>4951841</v>
          </cell>
          <cell r="BA122"/>
          <cell r="BB122">
            <v>4060391</v>
          </cell>
          <cell r="BC122"/>
          <cell r="BD122">
            <v>5250538</v>
          </cell>
          <cell r="BE122"/>
          <cell r="BF122">
            <v>5250538</v>
          </cell>
          <cell r="BG122"/>
          <cell r="BH122">
            <v>4951841</v>
          </cell>
          <cell r="BI122"/>
          <cell r="BJ122">
            <v>5250538</v>
          </cell>
          <cell r="BK122"/>
          <cell r="BL122">
            <v>4951841</v>
          </cell>
          <cell r="BM122"/>
          <cell r="BN122">
            <v>5250538</v>
          </cell>
          <cell r="BO122"/>
          <cell r="BP122">
            <v>5250538</v>
          </cell>
          <cell r="BQ122"/>
          <cell r="BR122">
            <v>5250538</v>
          </cell>
          <cell r="BS122"/>
          <cell r="BT122">
            <v>5250538</v>
          </cell>
          <cell r="BU122"/>
          <cell r="BV122">
            <v>5250538</v>
          </cell>
          <cell r="BW122"/>
          <cell r="BX122">
            <v>5250538</v>
          </cell>
          <cell r="BY122"/>
          <cell r="BZ122">
            <v>4951841</v>
          </cell>
          <cell r="CA122"/>
          <cell r="CB122">
            <v>5250538</v>
          </cell>
          <cell r="CC122"/>
          <cell r="CD122">
            <v>5250538</v>
          </cell>
          <cell r="CE122"/>
          <cell r="CF122">
            <v>4951841</v>
          </cell>
          <cell r="CG122"/>
          <cell r="CH122">
            <v>4951841</v>
          </cell>
          <cell r="CI122"/>
          <cell r="CJ122">
            <v>4060391</v>
          </cell>
          <cell r="CK122"/>
          <cell r="CL122">
            <v>5250538</v>
          </cell>
          <cell r="CM122"/>
          <cell r="CN122">
            <v>5250538</v>
          </cell>
          <cell r="CO122"/>
          <cell r="CP122">
            <v>5250538</v>
          </cell>
          <cell r="CQ122"/>
          <cell r="CR122">
            <v>5250538</v>
          </cell>
          <cell r="CS122"/>
          <cell r="CT122">
            <v>5250538</v>
          </cell>
          <cell r="CU122"/>
          <cell r="CV122">
            <v>5250538</v>
          </cell>
          <cell r="CW122"/>
          <cell r="CX122">
            <v>5250538</v>
          </cell>
          <cell r="CY122"/>
          <cell r="CZ122">
            <v>5250538</v>
          </cell>
          <cell r="DA122"/>
          <cell r="DB122">
            <v>5250538</v>
          </cell>
          <cell r="DC122"/>
          <cell r="DD122">
            <v>5250538</v>
          </cell>
          <cell r="DE122"/>
          <cell r="DF122">
            <v>5250538</v>
          </cell>
          <cell r="DG122"/>
          <cell r="DH122">
            <v>4951841</v>
          </cell>
          <cell r="DI122"/>
          <cell r="DJ122">
            <v>4060391</v>
          </cell>
          <cell r="DK122"/>
          <cell r="DL122">
            <v>5250538</v>
          </cell>
          <cell r="DM122"/>
          <cell r="DN122">
            <v>5250538</v>
          </cell>
          <cell r="DO122"/>
          <cell r="DP122">
            <v>5250538</v>
          </cell>
          <cell r="DQ122"/>
          <cell r="DR122">
            <v>5250538</v>
          </cell>
          <cell r="DS122"/>
          <cell r="DT122">
            <v>4951841</v>
          </cell>
          <cell r="DU122"/>
          <cell r="DV122">
            <v>4060391</v>
          </cell>
          <cell r="DW122"/>
          <cell r="DX122">
            <v>5250538</v>
          </cell>
          <cell r="DY122"/>
          <cell r="DZ122">
            <v>5250538</v>
          </cell>
          <cell r="EA122"/>
          <cell r="EB122">
            <v>5250538</v>
          </cell>
          <cell r="EC122"/>
          <cell r="ED122">
            <v>5250538</v>
          </cell>
          <cell r="EE122"/>
          <cell r="EF122">
            <v>4951841</v>
          </cell>
          <cell r="EG122"/>
          <cell r="EH122">
            <v>4060391</v>
          </cell>
          <cell r="EI122"/>
          <cell r="EJ122">
            <v>4951841</v>
          </cell>
          <cell r="EK122"/>
          <cell r="EL122">
            <v>4060391</v>
          </cell>
          <cell r="EM122"/>
          <cell r="EN122">
            <v>5250538</v>
          </cell>
          <cell r="EO122"/>
          <cell r="EP122">
            <v>4951841</v>
          </cell>
          <cell r="EQ122"/>
          <cell r="ER122">
            <v>4060391</v>
          </cell>
          <cell r="ES122"/>
          <cell r="ET122">
            <v>5250538</v>
          </cell>
          <cell r="EU122"/>
          <cell r="EV122">
            <v>5250538</v>
          </cell>
          <cell r="EW122"/>
          <cell r="EX122">
            <v>5250538</v>
          </cell>
          <cell r="EY122"/>
          <cell r="EZ122">
            <v>4951841</v>
          </cell>
          <cell r="FA122"/>
          <cell r="FB122">
            <v>4060391</v>
          </cell>
          <cell r="FC122"/>
          <cell r="FD122">
            <v>4951841</v>
          </cell>
          <cell r="FE122"/>
          <cell r="FF122">
            <v>4060391</v>
          </cell>
          <cell r="FG122"/>
          <cell r="FH122">
            <v>5250538</v>
          </cell>
          <cell r="FI122"/>
          <cell r="FJ122">
            <v>4951841</v>
          </cell>
          <cell r="FK122"/>
          <cell r="FL122">
            <v>4060391</v>
          </cell>
          <cell r="FM122"/>
          <cell r="FN122">
            <v>4951841</v>
          </cell>
          <cell r="FO122"/>
          <cell r="FP122">
            <v>4060391</v>
          </cell>
          <cell r="FQ122"/>
          <cell r="FR122">
            <v>5250538</v>
          </cell>
          <cell r="FS122"/>
          <cell r="FT122">
            <v>4951841</v>
          </cell>
          <cell r="FU122"/>
          <cell r="FV122">
            <v>4060391</v>
          </cell>
          <cell r="FW122"/>
          <cell r="FX122">
            <v>5250538</v>
          </cell>
          <cell r="FY122"/>
          <cell r="FZ122">
            <v>5250538</v>
          </cell>
          <cell r="GA122"/>
          <cell r="GB122">
            <v>5250538</v>
          </cell>
          <cell r="GC122"/>
          <cell r="GD122">
            <v>4951841</v>
          </cell>
          <cell r="GE122"/>
          <cell r="GF122">
            <v>4060391</v>
          </cell>
          <cell r="GG122"/>
          <cell r="GH122">
            <v>5250538</v>
          </cell>
          <cell r="GI122"/>
          <cell r="GJ122">
            <v>4951841</v>
          </cell>
          <cell r="GK122"/>
          <cell r="GL122">
            <v>4951841</v>
          </cell>
          <cell r="GM122"/>
          <cell r="GN122">
            <v>4951841</v>
          </cell>
          <cell r="GO122"/>
          <cell r="GP122">
            <v>4951841</v>
          </cell>
          <cell r="GQ122"/>
          <cell r="GR122">
            <v>5250538</v>
          </cell>
          <cell r="GS122"/>
          <cell r="GT122">
            <v>5250538</v>
          </cell>
          <cell r="GU122"/>
          <cell r="GV122"/>
          <cell r="GW122"/>
          <cell r="GX122"/>
          <cell r="GY122"/>
        </row>
        <row r="123">
          <cell r="E123" t="str">
            <v>INTERVENTORÍA</v>
          </cell>
          <cell r="F123"/>
          <cell r="G123"/>
          <cell r="H123" t="str">
            <v>x</v>
          </cell>
          <cell r="I123">
            <v>578323.76923076925</v>
          </cell>
          <cell r="J123"/>
          <cell r="K123"/>
          <cell r="L123"/>
          <cell r="M123">
            <v>578323.76923076925</v>
          </cell>
          <cell r="N123">
            <v>4951841</v>
          </cell>
          <cell r="O123"/>
          <cell r="P123">
            <v>4060391</v>
          </cell>
          <cell r="Q123"/>
          <cell r="R123">
            <v>5250538</v>
          </cell>
          <cell r="S123"/>
          <cell r="T123">
            <v>5250538</v>
          </cell>
          <cell r="U123"/>
          <cell r="V123">
            <v>4951841</v>
          </cell>
          <cell r="W123"/>
          <cell r="X123">
            <v>4060391</v>
          </cell>
          <cell r="Y123"/>
          <cell r="Z123">
            <v>5250538</v>
          </cell>
          <cell r="AA123"/>
          <cell r="AB123">
            <v>5250538</v>
          </cell>
          <cell r="AC123"/>
          <cell r="AD123">
            <v>5250538</v>
          </cell>
          <cell r="AE123"/>
          <cell r="AF123">
            <v>4951841</v>
          </cell>
          <cell r="AG123"/>
          <cell r="AH123">
            <v>4060391</v>
          </cell>
          <cell r="AI123"/>
          <cell r="AJ123">
            <v>4951841</v>
          </cell>
          <cell r="AK123"/>
          <cell r="AL123">
            <v>4060391</v>
          </cell>
          <cell r="AM123"/>
          <cell r="AN123">
            <v>5250538</v>
          </cell>
          <cell r="AO123"/>
          <cell r="AP123">
            <v>5250538</v>
          </cell>
          <cell r="AQ123"/>
          <cell r="AR123">
            <v>5250538</v>
          </cell>
          <cell r="AS123"/>
          <cell r="AT123">
            <v>5250538</v>
          </cell>
          <cell r="AU123"/>
          <cell r="AV123">
            <v>4951841</v>
          </cell>
          <cell r="AW123"/>
          <cell r="AX123">
            <v>4951841</v>
          </cell>
          <cell r="AY123"/>
          <cell r="AZ123">
            <v>4951841</v>
          </cell>
          <cell r="BA123"/>
          <cell r="BB123">
            <v>4060391</v>
          </cell>
          <cell r="BC123"/>
          <cell r="BD123">
            <v>5250538</v>
          </cell>
          <cell r="BE123"/>
          <cell r="BF123">
            <v>5250538</v>
          </cell>
          <cell r="BG123"/>
          <cell r="BH123">
            <v>4951841</v>
          </cell>
          <cell r="BI123"/>
          <cell r="BJ123">
            <v>5250538</v>
          </cell>
          <cell r="BK123"/>
          <cell r="BL123">
            <v>4951841</v>
          </cell>
          <cell r="BM123"/>
          <cell r="BN123">
            <v>5250538</v>
          </cell>
          <cell r="BO123"/>
          <cell r="BP123">
            <v>5250538</v>
          </cell>
          <cell r="BQ123"/>
          <cell r="BR123">
            <v>5250538</v>
          </cell>
          <cell r="BS123"/>
          <cell r="BT123">
            <v>5250538</v>
          </cell>
          <cell r="BU123"/>
          <cell r="BV123">
            <v>5250538</v>
          </cell>
          <cell r="BW123"/>
          <cell r="BX123">
            <v>5250538</v>
          </cell>
          <cell r="BY123"/>
          <cell r="BZ123">
            <v>4951841</v>
          </cell>
          <cell r="CA123"/>
          <cell r="CB123">
            <v>5250538</v>
          </cell>
          <cell r="CC123"/>
          <cell r="CD123">
            <v>5250538</v>
          </cell>
          <cell r="CE123"/>
          <cell r="CF123">
            <v>4951841</v>
          </cell>
          <cell r="CG123"/>
          <cell r="CH123">
            <v>4951841</v>
          </cell>
          <cell r="CI123"/>
          <cell r="CJ123">
            <v>4060391</v>
          </cell>
          <cell r="CK123"/>
          <cell r="CL123">
            <v>5250538</v>
          </cell>
          <cell r="CM123"/>
          <cell r="CN123">
            <v>5250538</v>
          </cell>
          <cell r="CO123"/>
          <cell r="CP123">
            <v>5250538</v>
          </cell>
          <cell r="CQ123"/>
          <cell r="CR123">
            <v>5250538</v>
          </cell>
          <cell r="CS123"/>
          <cell r="CT123">
            <v>5250538</v>
          </cell>
          <cell r="CU123"/>
          <cell r="CV123">
            <v>5250538</v>
          </cell>
          <cell r="CW123"/>
          <cell r="CX123">
            <v>5250538</v>
          </cell>
          <cell r="CY123"/>
          <cell r="CZ123">
            <v>5250538</v>
          </cell>
          <cell r="DA123"/>
          <cell r="DB123">
            <v>5250538</v>
          </cell>
          <cell r="DC123"/>
          <cell r="DD123">
            <v>5250538</v>
          </cell>
          <cell r="DE123"/>
          <cell r="DF123">
            <v>5250538</v>
          </cell>
          <cell r="DG123"/>
          <cell r="DH123">
            <v>4951841</v>
          </cell>
          <cell r="DI123"/>
          <cell r="DJ123">
            <v>4060391</v>
          </cell>
          <cell r="DK123"/>
          <cell r="DL123">
            <v>5250538</v>
          </cell>
          <cell r="DM123"/>
          <cell r="DN123">
            <v>5250538</v>
          </cell>
          <cell r="DO123"/>
          <cell r="DP123">
            <v>5250538</v>
          </cell>
          <cell r="DQ123"/>
          <cell r="DR123">
            <v>5250538</v>
          </cell>
          <cell r="DS123"/>
          <cell r="DT123">
            <v>4951841</v>
          </cell>
          <cell r="DU123"/>
          <cell r="DV123">
            <v>4060391</v>
          </cell>
          <cell r="DW123"/>
          <cell r="DX123">
            <v>5250538</v>
          </cell>
          <cell r="DY123"/>
          <cell r="DZ123">
            <v>5250538</v>
          </cell>
          <cell r="EA123"/>
          <cell r="EB123">
            <v>5250538</v>
          </cell>
          <cell r="EC123"/>
          <cell r="ED123">
            <v>5250538</v>
          </cell>
          <cell r="EE123"/>
          <cell r="EF123">
            <v>4951841</v>
          </cell>
          <cell r="EG123"/>
          <cell r="EH123">
            <v>4060391</v>
          </cell>
          <cell r="EI123"/>
          <cell r="EJ123">
            <v>4951841</v>
          </cell>
          <cell r="EK123"/>
          <cell r="EL123">
            <v>4060391</v>
          </cell>
          <cell r="EM123"/>
          <cell r="EN123">
            <v>5250538</v>
          </cell>
          <cell r="EO123"/>
          <cell r="EP123">
            <v>4951841</v>
          </cell>
          <cell r="EQ123"/>
          <cell r="ER123">
            <v>4060391</v>
          </cell>
          <cell r="ES123"/>
          <cell r="ET123">
            <v>5250538</v>
          </cell>
          <cell r="EU123"/>
          <cell r="EV123">
            <v>5250538</v>
          </cell>
          <cell r="EW123"/>
          <cell r="EX123">
            <v>5250538</v>
          </cell>
          <cell r="EY123"/>
          <cell r="EZ123">
            <v>4951841</v>
          </cell>
          <cell r="FA123"/>
          <cell r="FB123">
            <v>4060391</v>
          </cell>
          <cell r="FC123"/>
          <cell r="FD123">
            <v>4951841</v>
          </cell>
          <cell r="FE123"/>
          <cell r="FF123">
            <v>4060391</v>
          </cell>
          <cell r="FG123"/>
          <cell r="FH123">
            <v>5250538</v>
          </cell>
          <cell r="FI123"/>
          <cell r="FJ123">
            <v>4951841</v>
          </cell>
          <cell r="FK123"/>
          <cell r="FL123">
            <v>4060391</v>
          </cell>
          <cell r="FM123"/>
          <cell r="FN123">
            <v>4951841</v>
          </cell>
          <cell r="FO123"/>
          <cell r="FP123">
            <v>4060391</v>
          </cell>
          <cell r="FQ123"/>
          <cell r="FR123">
            <v>5250538</v>
          </cell>
          <cell r="FS123"/>
          <cell r="FT123">
            <v>4951841</v>
          </cell>
          <cell r="FU123"/>
          <cell r="FV123">
            <v>4060391</v>
          </cell>
          <cell r="FW123"/>
          <cell r="FX123">
            <v>5250538</v>
          </cell>
          <cell r="FY123"/>
          <cell r="FZ123">
            <v>5250538</v>
          </cell>
          <cell r="GA123"/>
          <cell r="GB123">
            <v>5250538</v>
          </cell>
          <cell r="GC123"/>
          <cell r="GD123">
            <v>4951841</v>
          </cell>
          <cell r="GE123"/>
          <cell r="GF123">
            <v>4060391</v>
          </cell>
          <cell r="GG123"/>
          <cell r="GH123">
            <v>5250538</v>
          </cell>
          <cell r="GI123"/>
          <cell r="GJ123">
            <v>4951841</v>
          </cell>
          <cell r="GK123"/>
          <cell r="GL123">
            <v>4951841</v>
          </cell>
          <cell r="GM123"/>
          <cell r="GN123">
            <v>4951841</v>
          </cell>
          <cell r="GO123"/>
          <cell r="GP123">
            <v>4951841</v>
          </cell>
          <cell r="GQ123"/>
          <cell r="GR123">
            <v>5250538</v>
          </cell>
          <cell r="GS123"/>
          <cell r="GT123">
            <v>5250538</v>
          </cell>
          <cell r="GU123"/>
          <cell r="GV123"/>
          <cell r="GW123"/>
          <cell r="GX123"/>
          <cell r="GY123"/>
        </row>
        <row r="124">
          <cell r="E124" t="str">
            <v>Costo Total Proyecto</v>
          </cell>
          <cell r="F124"/>
          <cell r="G124"/>
          <cell r="H124" t="str">
            <v>x</v>
          </cell>
          <cell r="I124">
            <v>6916680.2492307685</v>
          </cell>
          <cell r="J124"/>
          <cell r="K124">
            <v>5197300.4799999995</v>
          </cell>
          <cell r="L124"/>
          <cell r="M124">
            <v>7299012.4092307696</v>
          </cell>
        </row>
      </sheetData>
      <sheetData sheetId="7"/>
      <sheetData sheetId="8"/>
      <sheetData sheetId="9"/>
      <sheetData sheetId="10"/>
      <sheetData sheetId="11">
        <row r="1">
          <cell r="H1">
            <v>20</v>
          </cell>
          <cell r="I1" t="str">
            <v>KM</v>
          </cell>
        </row>
        <row r="2">
          <cell r="D2" t="str">
            <v>COD</v>
          </cell>
          <cell r="E2" t="str">
            <v>MATERIALES</v>
          </cell>
          <cell r="F2" t="str">
            <v>UN</v>
          </cell>
          <cell r="G2" t="str">
            <v>VALOR SIN IVA</v>
          </cell>
          <cell r="H2" t="str">
            <v>TPTE EXT</v>
          </cell>
          <cell r="I2" t="str">
            <v>IVA - PS</v>
          </cell>
          <cell r="J2" t="str">
            <v>VALOR CON IVA O PRESTACIONES SOCIALES</v>
          </cell>
        </row>
        <row r="3">
          <cell r="D3">
            <v>11111</v>
          </cell>
          <cell r="E3" t="str">
            <v>cemento blanco</v>
          </cell>
          <cell r="F3" t="str">
            <v>kg</v>
          </cell>
          <cell r="G3">
            <v>1130</v>
          </cell>
          <cell r="I3">
            <v>0</v>
          </cell>
          <cell r="J3">
            <v>1130</v>
          </cell>
        </row>
        <row r="4">
          <cell r="D4">
            <v>11116</v>
          </cell>
          <cell r="E4" t="str">
            <v>cemento gris 50 kg portland tipo I</v>
          </cell>
          <cell r="F4" t="str">
            <v>blt</v>
          </cell>
          <cell r="G4">
            <v>22500</v>
          </cell>
          <cell r="I4">
            <v>0</v>
          </cell>
          <cell r="J4">
            <v>22500</v>
          </cell>
        </row>
        <row r="5">
          <cell r="D5">
            <v>11122</v>
          </cell>
          <cell r="E5" t="str">
            <v>pegacor gris x 25 kg</v>
          </cell>
          <cell r="F5" t="str">
            <v>kg</v>
          </cell>
          <cell r="G5">
            <v>996</v>
          </cell>
          <cell r="I5">
            <v>0</v>
          </cell>
          <cell r="J5">
            <v>996</v>
          </cell>
        </row>
        <row r="6">
          <cell r="D6">
            <v>11181</v>
          </cell>
          <cell r="E6" t="str">
            <v>cal hidratada x 10 kg</v>
          </cell>
          <cell r="F6" t="str">
            <v>kg</v>
          </cell>
          <cell r="G6">
            <v>800</v>
          </cell>
          <cell r="I6">
            <v>0</v>
          </cell>
          <cell r="J6">
            <v>800</v>
          </cell>
        </row>
        <row r="7">
          <cell r="D7">
            <v>11215</v>
          </cell>
          <cell r="E7" t="str">
            <v>arena triturada para concreto</v>
          </cell>
          <cell r="F7" t="str">
            <v>m3</v>
          </cell>
          <cell r="G7">
            <v>92666.67</v>
          </cell>
          <cell r="I7">
            <v>0</v>
          </cell>
          <cell r="J7">
            <v>92666.67</v>
          </cell>
        </row>
        <row r="8">
          <cell r="D8">
            <v>11218</v>
          </cell>
          <cell r="E8" t="str">
            <v>arenilla</v>
          </cell>
          <cell r="F8" t="str">
            <v>m3</v>
          </cell>
          <cell r="G8">
            <v>45000</v>
          </cell>
          <cell r="I8">
            <v>0</v>
          </cell>
          <cell r="J8">
            <v>45000</v>
          </cell>
        </row>
        <row r="9">
          <cell r="D9" t="str">
            <v>1121A</v>
          </cell>
          <cell r="E9" t="str">
            <v>arena pega</v>
          </cell>
          <cell r="F9" t="str">
            <v>m3</v>
          </cell>
          <cell r="G9">
            <v>90833.33</v>
          </cell>
          <cell r="I9">
            <v>0</v>
          </cell>
          <cell r="J9">
            <v>90833.33</v>
          </cell>
        </row>
        <row r="10">
          <cell r="D10">
            <v>11234</v>
          </cell>
          <cell r="E10" t="str">
            <v>triturado 3/4"</v>
          </cell>
          <cell r="F10" t="str">
            <v>m3</v>
          </cell>
          <cell r="G10">
            <v>102666.67</v>
          </cell>
          <cell r="I10">
            <v>0</v>
          </cell>
          <cell r="J10">
            <v>102666.67</v>
          </cell>
        </row>
        <row r="11">
          <cell r="D11" t="str">
            <v>123C1</v>
          </cell>
          <cell r="E11" t="str">
            <v>hidrofugo</v>
          </cell>
          <cell r="F11" t="str">
            <v>gl</v>
          </cell>
          <cell r="G11">
            <v>28986.352941176468</v>
          </cell>
          <cell r="I11">
            <v>0</v>
          </cell>
          <cell r="J11">
            <v>28986.35</v>
          </cell>
        </row>
        <row r="12">
          <cell r="D12">
            <v>12551</v>
          </cell>
          <cell r="E12" t="str">
            <v>impermeabilizante ed-9 x 5 gl</v>
          </cell>
          <cell r="F12" t="str">
            <v>gl</v>
          </cell>
          <cell r="G12">
            <v>12780</v>
          </cell>
          <cell r="I12">
            <v>0</v>
          </cell>
          <cell r="J12">
            <v>12780</v>
          </cell>
        </row>
        <row r="13">
          <cell r="D13">
            <v>14123</v>
          </cell>
          <cell r="E13" t="str">
            <v>angulo de acero de 2-1/2"x2-1/2"x1/4"</v>
          </cell>
          <cell r="F13" t="str">
            <v>m</v>
          </cell>
          <cell r="G13">
            <v>840</v>
          </cell>
          <cell r="I13">
            <v>0</v>
          </cell>
          <cell r="J13">
            <v>840</v>
          </cell>
        </row>
        <row r="14">
          <cell r="D14" t="str">
            <v>143C8</v>
          </cell>
          <cell r="E14" t="str">
            <v>pirlan crudo 3 metros 2.0 cm en aluminio</v>
          </cell>
          <cell r="F14" t="str">
            <v>m</v>
          </cell>
          <cell r="G14">
            <v>2300</v>
          </cell>
          <cell r="I14">
            <v>0</v>
          </cell>
          <cell r="J14">
            <v>2300</v>
          </cell>
        </row>
        <row r="15">
          <cell r="D15">
            <v>14511</v>
          </cell>
          <cell r="E15" t="str">
            <v>canal plastico tipo raingo</v>
          </cell>
          <cell r="F15" t="str">
            <v>u</v>
          </cell>
          <cell r="G15">
            <v>15278</v>
          </cell>
          <cell r="I15">
            <v>0</v>
          </cell>
          <cell r="J15">
            <v>15278</v>
          </cell>
        </row>
        <row r="16">
          <cell r="D16">
            <v>14512</v>
          </cell>
          <cell r="E16" t="str">
            <v>union canal a bajante</v>
          </cell>
          <cell r="F16" t="str">
            <v>u</v>
          </cell>
          <cell r="G16">
            <v>6033.33</v>
          </cell>
          <cell r="I16">
            <v>0</v>
          </cell>
          <cell r="J16">
            <v>6033.33</v>
          </cell>
        </row>
        <row r="17">
          <cell r="D17">
            <v>14513</v>
          </cell>
          <cell r="E17" t="str">
            <v>soporte metalico para canal</v>
          </cell>
          <cell r="F17" t="str">
            <v>u</v>
          </cell>
          <cell r="G17">
            <v>5100</v>
          </cell>
          <cell r="I17">
            <v>0</v>
          </cell>
          <cell r="J17">
            <v>5100</v>
          </cell>
        </row>
        <row r="18">
          <cell r="D18">
            <v>14514</v>
          </cell>
          <cell r="E18" t="str">
            <v>soporte bajante redondo</v>
          </cell>
          <cell r="F18" t="str">
            <v>u</v>
          </cell>
          <cell r="G18">
            <v>1600</v>
          </cell>
          <cell r="I18">
            <v>0</v>
          </cell>
          <cell r="J18">
            <v>1600</v>
          </cell>
        </row>
        <row r="19">
          <cell r="D19">
            <v>14515</v>
          </cell>
          <cell r="E19" t="str">
            <v>tapa canal</v>
          </cell>
          <cell r="F19" t="str">
            <v>u</v>
          </cell>
          <cell r="G19">
            <v>5902</v>
          </cell>
          <cell r="I19">
            <v>0</v>
          </cell>
          <cell r="J19">
            <v>5902</v>
          </cell>
        </row>
        <row r="20">
          <cell r="D20">
            <v>14516</v>
          </cell>
          <cell r="E20" t="str">
            <v>bajante redondo 3m</v>
          </cell>
          <cell r="F20" t="str">
            <v>m</v>
          </cell>
          <cell r="G20">
            <v>6355</v>
          </cell>
          <cell r="I20">
            <v>0</v>
          </cell>
          <cell r="J20">
            <v>6355</v>
          </cell>
        </row>
        <row r="21">
          <cell r="D21">
            <v>14517</v>
          </cell>
          <cell r="E21" t="str">
            <v>codo bajante</v>
          </cell>
          <cell r="F21" t="str">
            <v>u</v>
          </cell>
          <cell r="G21">
            <v>4983.33</v>
          </cell>
          <cell r="I21">
            <v>0</v>
          </cell>
          <cell r="J21">
            <v>4983.33</v>
          </cell>
        </row>
        <row r="22">
          <cell r="D22" t="str">
            <v>1CD66</v>
          </cell>
          <cell r="E22" t="str">
            <v>tanque 250 l con diametro maximo tapa superior 80 cm</v>
          </cell>
          <cell r="F22" t="str">
            <v>u</v>
          </cell>
          <cell r="G22">
            <v>114500</v>
          </cell>
          <cell r="I22">
            <v>0</v>
          </cell>
          <cell r="J22">
            <v>114500</v>
          </cell>
        </row>
        <row r="23">
          <cell r="D23" t="str">
            <v>1512O</v>
          </cell>
          <cell r="E23" t="str">
            <v>acero de refuerzo figurado</v>
          </cell>
          <cell r="F23" t="str">
            <v>kg</v>
          </cell>
          <cell r="G23">
            <v>2128</v>
          </cell>
          <cell r="I23">
            <v>0</v>
          </cell>
          <cell r="J23">
            <v>2128</v>
          </cell>
        </row>
        <row r="24">
          <cell r="D24">
            <v>15231</v>
          </cell>
          <cell r="E24" t="str">
            <v>alambre recocido (alambre cal 18)</v>
          </cell>
          <cell r="F24" t="str">
            <v>kg</v>
          </cell>
          <cell r="G24">
            <v>2668</v>
          </cell>
          <cell r="I24">
            <v>0</v>
          </cell>
          <cell r="J24">
            <v>2668</v>
          </cell>
        </row>
        <row r="25">
          <cell r="D25">
            <v>15421</v>
          </cell>
          <cell r="E25" t="str">
            <v>clavos</v>
          </cell>
          <cell r="F25" t="str">
            <v>lb</v>
          </cell>
          <cell r="G25">
            <v>2200</v>
          </cell>
          <cell r="I25">
            <v>0</v>
          </cell>
          <cell r="J25">
            <v>2200</v>
          </cell>
        </row>
        <row r="26">
          <cell r="D26">
            <v>15424</v>
          </cell>
          <cell r="E26" t="str">
            <v>anclaje madera techoline verde x 100u</v>
          </cell>
          <cell r="F26" t="str">
            <v>u</v>
          </cell>
          <cell r="G26">
            <v>239</v>
          </cell>
          <cell r="I26">
            <v>0</v>
          </cell>
          <cell r="J26">
            <v>239</v>
          </cell>
        </row>
        <row r="27">
          <cell r="D27">
            <v>15425</v>
          </cell>
          <cell r="E27" t="str">
            <v>gancho sujecion techo</v>
          </cell>
          <cell r="F27" t="str">
            <v>u</v>
          </cell>
          <cell r="G27">
            <v>213.01</v>
          </cell>
          <cell r="I27">
            <v>0</v>
          </cell>
          <cell r="J27">
            <v>213.01</v>
          </cell>
        </row>
        <row r="28">
          <cell r="D28">
            <v>15426</v>
          </cell>
          <cell r="E28" t="str">
            <v>Elementos de sujecion</v>
          </cell>
          <cell r="F28" t="str">
            <v>u</v>
          </cell>
          <cell r="G28">
            <v>213.01</v>
          </cell>
          <cell r="I28">
            <v>0</v>
          </cell>
          <cell r="J28">
            <v>350</v>
          </cell>
        </row>
        <row r="29">
          <cell r="D29">
            <v>15911</v>
          </cell>
          <cell r="E29" t="str">
            <v>perno en varilla roscada 3/8", incluye dos tuercas</v>
          </cell>
          <cell r="F29" t="str">
            <v>u</v>
          </cell>
          <cell r="G29">
            <v>2300</v>
          </cell>
          <cell r="I29">
            <v>0</v>
          </cell>
          <cell r="J29">
            <v>2300</v>
          </cell>
        </row>
        <row r="30">
          <cell r="D30">
            <v>15912</v>
          </cell>
          <cell r="E30" t="str">
            <v>tornillo expansivo para anclaje al concreto, incluye anclaje.</v>
          </cell>
          <cell r="F30" t="str">
            <v>u</v>
          </cell>
          <cell r="G30">
            <v>4000</v>
          </cell>
          <cell r="I30">
            <v>0</v>
          </cell>
          <cell r="J30">
            <v>4000</v>
          </cell>
        </row>
        <row r="31">
          <cell r="D31">
            <v>16323</v>
          </cell>
          <cell r="E31" t="str">
            <v>ceramica egeo blanco 20.5x20.5 ref. 202204001</v>
          </cell>
          <cell r="F31" t="str">
            <v>m2</v>
          </cell>
          <cell r="G31">
            <v>16766.669999999998</v>
          </cell>
          <cell r="I31">
            <v>0</v>
          </cell>
          <cell r="J31">
            <v>16766.669999999998</v>
          </cell>
        </row>
        <row r="32">
          <cell r="D32" t="str">
            <v>1632H</v>
          </cell>
          <cell r="E32" t="str">
            <v>baldosin 20x20 cm trafico 3 piso pared</v>
          </cell>
          <cell r="F32" t="str">
            <v>m2</v>
          </cell>
          <cell r="G32">
            <v>19400</v>
          </cell>
          <cell r="I32">
            <v>0</v>
          </cell>
          <cell r="J32">
            <v>19400</v>
          </cell>
        </row>
        <row r="33">
          <cell r="D33">
            <v>16521</v>
          </cell>
          <cell r="E33" t="str">
            <v>plolietileno negro</v>
          </cell>
          <cell r="F33" t="str">
            <v>u</v>
          </cell>
          <cell r="G33">
            <v>1989.48</v>
          </cell>
          <cell r="I33">
            <v>0</v>
          </cell>
          <cell r="J33">
            <v>1989.48</v>
          </cell>
        </row>
        <row r="34">
          <cell r="D34" t="str">
            <v>16C21</v>
          </cell>
          <cell r="E34" t="str">
            <v>puerta metalica en lamina cal 22 - inlcuye marco</v>
          </cell>
          <cell r="F34" t="str">
            <v>u</v>
          </cell>
          <cell r="G34">
            <v>245000</v>
          </cell>
          <cell r="I34">
            <v>0</v>
          </cell>
          <cell r="J34">
            <v>245000</v>
          </cell>
        </row>
        <row r="35">
          <cell r="D35" t="str">
            <v>16E11</v>
          </cell>
          <cell r="E35" t="str">
            <v>teja verde 2 x 0,95 metros 1.55 m2 techoline</v>
          </cell>
          <cell r="F35" t="str">
            <v>u</v>
          </cell>
          <cell r="G35">
            <v>41790</v>
          </cell>
          <cell r="I35">
            <v>0</v>
          </cell>
          <cell r="J35">
            <v>41790</v>
          </cell>
        </row>
        <row r="36">
          <cell r="D36">
            <v>17113</v>
          </cell>
          <cell r="E36" t="str">
            <v>malla electrosoldada d84 2.35x6m 18.809kg</v>
          </cell>
          <cell r="F36" t="str">
            <v>u</v>
          </cell>
          <cell r="G36">
            <v>45818.724000000002</v>
          </cell>
          <cell r="I36">
            <v>0</v>
          </cell>
          <cell r="J36">
            <v>45818.720000000001</v>
          </cell>
        </row>
        <row r="37">
          <cell r="D37">
            <v>17117</v>
          </cell>
          <cell r="E37" t="str">
            <v>malla electrosoldada d188 2.35x6m 42.179kg</v>
          </cell>
          <cell r="F37" t="str">
            <v>u</v>
          </cell>
          <cell r="G37">
            <v>102748.04400000001</v>
          </cell>
          <cell r="I37">
            <v>0</v>
          </cell>
          <cell r="J37">
            <v>102748.04</v>
          </cell>
        </row>
        <row r="38">
          <cell r="D38">
            <v>17118</v>
          </cell>
          <cell r="E38" t="str">
            <v>malla electrosoldada d221 2.35x6m 49.399kg</v>
          </cell>
          <cell r="F38" t="str">
            <v>u</v>
          </cell>
          <cell r="G38">
            <v>120335.96400000001</v>
          </cell>
          <cell r="I38">
            <v>0</v>
          </cell>
          <cell r="J38">
            <v>120335.96</v>
          </cell>
        </row>
        <row r="39">
          <cell r="D39">
            <v>17711</v>
          </cell>
          <cell r="E39" t="str">
            <v>estopa blanca 500gr</v>
          </cell>
          <cell r="F39" t="str">
            <v>lb</v>
          </cell>
          <cell r="G39">
            <v>5266.67</v>
          </cell>
          <cell r="I39">
            <v>0</v>
          </cell>
          <cell r="J39">
            <v>5266.67</v>
          </cell>
        </row>
        <row r="40">
          <cell r="D40">
            <v>17811</v>
          </cell>
          <cell r="E40" t="str">
            <v>nylon 0.3 mm x 3.0 m</v>
          </cell>
          <cell r="F40" t="str">
            <v>u</v>
          </cell>
          <cell r="G40">
            <v>3900</v>
          </cell>
          <cell r="I40">
            <v>0</v>
          </cell>
          <cell r="J40">
            <v>3900</v>
          </cell>
        </row>
        <row r="41">
          <cell r="D41">
            <v>17911</v>
          </cell>
          <cell r="E41" t="str">
            <v>saco de fibra</v>
          </cell>
          <cell r="F41" t="str">
            <v>u</v>
          </cell>
          <cell r="G41">
            <v>525</v>
          </cell>
          <cell r="I41">
            <v>0</v>
          </cell>
          <cell r="J41">
            <v>525</v>
          </cell>
        </row>
        <row r="42">
          <cell r="D42">
            <v>18316</v>
          </cell>
          <cell r="E42" t="str">
            <v>bloque de concreto 10x20x40</v>
          </cell>
          <cell r="F42" t="str">
            <v>u</v>
          </cell>
          <cell r="G42">
            <v>2500</v>
          </cell>
          <cell r="I42">
            <v>0</v>
          </cell>
          <cell r="J42">
            <v>2500</v>
          </cell>
        </row>
        <row r="43">
          <cell r="D43">
            <v>18317</v>
          </cell>
          <cell r="E43" t="str">
            <v>bloque de concreto 12x20x40</v>
          </cell>
          <cell r="F43" t="str">
            <v>u</v>
          </cell>
          <cell r="G43">
            <v>2800</v>
          </cell>
          <cell r="I43">
            <v>0</v>
          </cell>
          <cell r="J43">
            <v>2800</v>
          </cell>
        </row>
        <row r="44">
          <cell r="D44">
            <v>18511</v>
          </cell>
          <cell r="E44" t="str">
            <v>ladrillo rayado horizontal 10x20x40 ne</v>
          </cell>
          <cell r="F44" t="str">
            <v>u</v>
          </cell>
          <cell r="G44">
            <v>1510</v>
          </cell>
          <cell r="I44">
            <v>0</v>
          </cell>
          <cell r="J44">
            <v>1510</v>
          </cell>
        </row>
        <row r="45">
          <cell r="D45" t="str">
            <v>185A2</v>
          </cell>
          <cell r="E45" t="str">
            <v>ladrillo calado 20x20x15 cm</v>
          </cell>
          <cell r="F45" t="str">
            <v>u</v>
          </cell>
          <cell r="G45">
            <v>1680</v>
          </cell>
          <cell r="I45">
            <v>0</v>
          </cell>
          <cell r="J45">
            <v>1680</v>
          </cell>
        </row>
        <row r="46">
          <cell r="D46" t="str">
            <v>18Z15</v>
          </cell>
          <cell r="E46" t="str">
            <v>tabla madera comun 1x8" 3m</v>
          </cell>
          <cell r="F46" t="str">
            <v>u</v>
          </cell>
          <cell r="G46">
            <v>8972</v>
          </cell>
          <cell r="I46">
            <v>0</v>
          </cell>
          <cell r="J46">
            <v>8972</v>
          </cell>
        </row>
        <row r="47">
          <cell r="D47" t="str">
            <v>18Z17</v>
          </cell>
          <cell r="E47" t="str">
            <v>liston 2" x 2" X 3 m</v>
          </cell>
          <cell r="F47" t="str">
            <v>u</v>
          </cell>
          <cell r="G47">
            <v>4250</v>
          </cell>
          <cell r="I47">
            <v>0</v>
          </cell>
          <cell r="J47">
            <v>4250</v>
          </cell>
        </row>
        <row r="48">
          <cell r="D48" t="str">
            <v>18Z18</v>
          </cell>
          <cell r="E48" t="str">
            <v>liston 5 x 7cm cyc abarco X 2.5m</v>
          </cell>
          <cell r="F48" t="str">
            <v>un</v>
          </cell>
          <cell r="G48">
            <v>10300</v>
          </cell>
          <cell r="I48">
            <v>0</v>
          </cell>
          <cell r="J48">
            <v>10300</v>
          </cell>
        </row>
        <row r="49">
          <cell r="D49" t="str">
            <v>18Z19</v>
          </cell>
          <cell r="E49" t="str">
            <v>liston 7 x 10cm X 2.50 m</v>
          </cell>
          <cell r="F49" t="str">
            <v>un</v>
          </cell>
          <cell r="G49">
            <v>19500</v>
          </cell>
          <cell r="I49">
            <v>0</v>
          </cell>
          <cell r="J49">
            <v>19500</v>
          </cell>
        </row>
        <row r="50">
          <cell r="D50" t="str">
            <v>18Z31</v>
          </cell>
          <cell r="E50" t="str">
            <v>cuadro en abarco 4"x4" de 3m</v>
          </cell>
          <cell r="F50" t="str">
            <v>u</v>
          </cell>
          <cell r="G50">
            <v>25000</v>
          </cell>
          <cell r="I50">
            <v>0</v>
          </cell>
          <cell r="J50">
            <v>25000</v>
          </cell>
        </row>
        <row r="51">
          <cell r="D51" t="str">
            <v>1EL11</v>
          </cell>
          <cell r="E51" t="str">
            <v>toma corriente gfci, 125v doble con polo a tierra,15a, con tapa</v>
          </cell>
          <cell r="F51" t="str">
            <v>un</v>
          </cell>
          <cell r="G51">
            <v>27666.67</v>
          </cell>
          <cell r="I51">
            <v>0</v>
          </cell>
          <cell r="J51">
            <v>27666.67</v>
          </cell>
        </row>
        <row r="52">
          <cell r="D52" t="str">
            <v>1EL12</v>
          </cell>
          <cell r="E52" t="str">
            <v>suiche doble o interruptor</v>
          </cell>
          <cell r="F52" t="str">
            <v>un</v>
          </cell>
          <cell r="G52">
            <v>8900</v>
          </cell>
          <cell r="I52">
            <v>0</v>
          </cell>
          <cell r="J52">
            <v>8900</v>
          </cell>
        </row>
        <row r="53">
          <cell r="D53" t="str">
            <v>1EL13</v>
          </cell>
          <cell r="E53" t="str">
            <v>plafon</v>
          </cell>
          <cell r="F53" t="str">
            <v>un</v>
          </cell>
          <cell r="G53">
            <v>2150</v>
          </cell>
          <cell r="I53">
            <v>0</v>
          </cell>
          <cell r="J53">
            <v>2150</v>
          </cell>
        </row>
        <row r="54">
          <cell r="D54" t="str">
            <v>1EL14</v>
          </cell>
          <cell r="E54" t="str">
            <v>breaker de 1x20 a enchufe</v>
          </cell>
          <cell r="F54" t="str">
            <v>un</v>
          </cell>
          <cell r="G54">
            <v>8900</v>
          </cell>
          <cell r="I54">
            <v>0</v>
          </cell>
          <cell r="J54">
            <v>8900</v>
          </cell>
        </row>
        <row r="55">
          <cell r="D55" t="str">
            <v>1EL15</v>
          </cell>
          <cell r="E55" t="str">
            <v>tuberia pvc conduit de 1/2", fijacion.</v>
          </cell>
          <cell r="F55" t="str">
            <v>m</v>
          </cell>
          <cell r="G55">
            <v>900</v>
          </cell>
          <cell r="I55">
            <v>0</v>
          </cell>
          <cell r="J55">
            <v>900</v>
          </cell>
        </row>
        <row r="56">
          <cell r="D56" t="str">
            <v>1EL16</v>
          </cell>
          <cell r="E56" t="str">
            <v>alambre nro 12 thhn</v>
          </cell>
          <cell r="F56" t="str">
            <v>m</v>
          </cell>
          <cell r="G56">
            <v>1095</v>
          </cell>
          <cell r="I56">
            <v>0</v>
          </cell>
          <cell r="J56">
            <v>1095</v>
          </cell>
        </row>
        <row r="57">
          <cell r="D57" t="str">
            <v>1EL17</v>
          </cell>
          <cell r="E57" t="str">
            <v>cable encauchetado 3x12 awg</v>
          </cell>
          <cell r="F57" t="str">
            <v>m</v>
          </cell>
          <cell r="G57">
            <v>5000</v>
          </cell>
          <cell r="I57">
            <v>0</v>
          </cell>
          <cell r="J57">
            <v>5000</v>
          </cell>
        </row>
        <row r="58">
          <cell r="D58" t="str">
            <v>1EL18</v>
          </cell>
          <cell r="E58" t="str">
            <v>caja sencilla pvc con suplemento</v>
          </cell>
          <cell r="F58" t="str">
            <v>m</v>
          </cell>
          <cell r="G58">
            <v>1375</v>
          </cell>
          <cell r="I58">
            <v>0</v>
          </cell>
          <cell r="J58">
            <v>1375</v>
          </cell>
        </row>
        <row r="59">
          <cell r="D59" t="str">
            <v>1EL19</v>
          </cell>
          <cell r="E59" t="str">
            <v>terminales pvc 1/2" (electrico)</v>
          </cell>
          <cell r="F59" t="str">
            <v>m</v>
          </cell>
          <cell r="G59">
            <v>349</v>
          </cell>
          <cell r="I59">
            <v>0</v>
          </cell>
          <cell r="J59">
            <v>349</v>
          </cell>
        </row>
        <row r="60">
          <cell r="D60" t="str">
            <v>1EL20</v>
          </cell>
          <cell r="E60" t="str">
            <v>curvas pvc 1/2" (electrico)</v>
          </cell>
          <cell r="F60" t="str">
            <v>un</v>
          </cell>
          <cell r="G60">
            <v>540</v>
          </cell>
          <cell r="I60">
            <v>0</v>
          </cell>
          <cell r="J60">
            <v>540</v>
          </cell>
        </row>
        <row r="61">
          <cell r="D61" t="str">
            <v>1EL21</v>
          </cell>
          <cell r="E61" t="str">
            <v>soldadura liquida pvc (1/16 gl)</v>
          </cell>
          <cell r="F61" t="str">
            <v>un</v>
          </cell>
          <cell r="G61">
            <v>24658</v>
          </cell>
          <cell r="I61">
            <v>0</v>
          </cell>
          <cell r="J61">
            <v>24658</v>
          </cell>
        </row>
        <row r="62">
          <cell r="D62" t="str">
            <v>1EL22</v>
          </cell>
          <cell r="E62" t="str">
            <v>tablero monofasico de distribucion de dos circuitos</v>
          </cell>
          <cell r="F62" t="str">
            <v>un</v>
          </cell>
          <cell r="G62">
            <v>14900</v>
          </cell>
          <cell r="I62">
            <v>0</v>
          </cell>
          <cell r="J62">
            <v>14900</v>
          </cell>
        </row>
        <row r="63">
          <cell r="D63" t="str">
            <v>1EL67</v>
          </cell>
          <cell r="E63" t="str">
            <v>soldadura pvc (1/4 gl)</v>
          </cell>
          <cell r="F63" t="str">
            <v>u</v>
          </cell>
          <cell r="G63">
            <v>47133.33</v>
          </cell>
          <cell r="I63">
            <v>0</v>
          </cell>
          <cell r="J63">
            <v>47133.33</v>
          </cell>
        </row>
        <row r="64">
          <cell r="D64" t="str">
            <v>1HS21</v>
          </cell>
          <cell r="E64" t="str">
            <v>cinta sellante 12mmx12 m</v>
          </cell>
          <cell r="F64" t="str">
            <v>u</v>
          </cell>
          <cell r="G64">
            <v>2216.67</v>
          </cell>
          <cell r="I64">
            <v>0</v>
          </cell>
          <cell r="J64">
            <v>2216.67</v>
          </cell>
        </row>
        <row r="65">
          <cell r="D65" t="str">
            <v>1HS22</v>
          </cell>
          <cell r="E65" t="str">
            <v>union pvc-s ø= 4"</v>
          </cell>
          <cell r="F65" t="str">
            <v>u</v>
          </cell>
          <cell r="G65">
            <v>5823</v>
          </cell>
          <cell r="I65">
            <v>0</v>
          </cell>
          <cell r="J65">
            <v>5823</v>
          </cell>
        </row>
        <row r="66">
          <cell r="D66" t="str">
            <v>1HS23</v>
          </cell>
          <cell r="E66" t="str">
            <v>codo 45º pvc-s cxc, ø= 2"</v>
          </cell>
          <cell r="F66" t="str">
            <v>u</v>
          </cell>
          <cell r="G66">
            <v>1363</v>
          </cell>
          <cell r="I66">
            <v>0</v>
          </cell>
          <cell r="J66">
            <v>1363</v>
          </cell>
        </row>
        <row r="67">
          <cell r="D67" t="str">
            <v>1HS28</v>
          </cell>
          <cell r="E67" t="str">
            <v>codo 90º pvc-p ø= 1/2"</v>
          </cell>
          <cell r="F67" t="str">
            <v>u</v>
          </cell>
          <cell r="G67">
            <v>221</v>
          </cell>
          <cell r="I67">
            <v>0</v>
          </cell>
          <cell r="J67">
            <v>221</v>
          </cell>
        </row>
        <row r="68">
          <cell r="D68" t="str">
            <v>1HS29</v>
          </cell>
          <cell r="E68" t="str">
            <v>codo 45º pvc-s cxc, ø= 4".</v>
          </cell>
          <cell r="F68" t="str">
            <v>u</v>
          </cell>
          <cell r="G68">
            <v>7300</v>
          </cell>
          <cell r="I68">
            <v>0</v>
          </cell>
          <cell r="J68">
            <v>7300</v>
          </cell>
        </row>
        <row r="69">
          <cell r="D69" t="str">
            <v>1HS30</v>
          </cell>
          <cell r="E69" t="str">
            <v>codo 90º pvc-s cxc, ø= 4".</v>
          </cell>
          <cell r="F69" t="str">
            <v>u</v>
          </cell>
          <cell r="G69">
            <v>4542</v>
          </cell>
          <cell r="I69">
            <v>0</v>
          </cell>
          <cell r="J69">
            <v>4542</v>
          </cell>
        </row>
        <row r="70">
          <cell r="D70" t="str">
            <v>1HS31</v>
          </cell>
          <cell r="E70" t="str">
            <v>codo 90º pvc-s cxc, ø= 3".</v>
          </cell>
          <cell r="F70" t="str">
            <v>u</v>
          </cell>
          <cell r="G70">
            <v>5800</v>
          </cell>
          <cell r="I70">
            <v>0</v>
          </cell>
          <cell r="J70">
            <v>5800</v>
          </cell>
        </row>
        <row r="71">
          <cell r="D71" t="str">
            <v>1HS44</v>
          </cell>
          <cell r="E71" t="str">
            <v>limpiador pvc x 1/4 de galon</v>
          </cell>
          <cell r="F71" t="str">
            <v>u</v>
          </cell>
          <cell r="G71">
            <v>16492</v>
          </cell>
          <cell r="I71">
            <v>0</v>
          </cell>
          <cell r="J71">
            <v>16492</v>
          </cell>
        </row>
        <row r="72">
          <cell r="D72" t="str">
            <v>1HS49</v>
          </cell>
          <cell r="E72" t="str">
            <v>rejilla de piso 2" plastica</v>
          </cell>
          <cell r="F72" t="str">
            <v>u</v>
          </cell>
          <cell r="G72">
            <v>3166.67</v>
          </cell>
          <cell r="I72">
            <v>0</v>
          </cell>
          <cell r="J72">
            <v>3166.67</v>
          </cell>
        </row>
        <row r="73">
          <cell r="D73" t="str">
            <v>1HS53</v>
          </cell>
          <cell r="E73" t="str">
            <v>sifon pvc-s ø= 2"</v>
          </cell>
          <cell r="F73" t="str">
            <v>u</v>
          </cell>
          <cell r="G73">
            <v>3589.67</v>
          </cell>
          <cell r="I73">
            <v>0</v>
          </cell>
          <cell r="J73">
            <v>3589.67</v>
          </cell>
        </row>
        <row r="74">
          <cell r="D74" t="str">
            <v>1HS55</v>
          </cell>
          <cell r="E74" t="str">
            <v>union pvc-s ø= 2"</v>
          </cell>
          <cell r="F74" t="str">
            <v>u</v>
          </cell>
          <cell r="G74">
            <v>2019</v>
          </cell>
          <cell r="I74">
            <v>0</v>
          </cell>
          <cell r="J74">
            <v>2019</v>
          </cell>
        </row>
        <row r="75">
          <cell r="D75" t="str">
            <v>1HS56</v>
          </cell>
          <cell r="E75" t="str">
            <v>codo 90° pvc-s cxc ø= 2"</v>
          </cell>
          <cell r="F75" t="str">
            <v>u</v>
          </cell>
          <cell r="G75">
            <v>2504</v>
          </cell>
          <cell r="I75">
            <v>0</v>
          </cell>
          <cell r="J75">
            <v>2504</v>
          </cell>
        </row>
        <row r="76">
          <cell r="D76" t="str">
            <v>1HS57</v>
          </cell>
          <cell r="E76" t="str">
            <v>tee pvc-s ø= 2"</v>
          </cell>
          <cell r="F76" t="str">
            <v>u</v>
          </cell>
          <cell r="G76">
            <v>5109</v>
          </cell>
          <cell r="I76">
            <v>0</v>
          </cell>
          <cell r="J76">
            <v>5109</v>
          </cell>
        </row>
        <row r="77">
          <cell r="D77" t="str">
            <v>1HS58</v>
          </cell>
          <cell r="E77" t="str">
            <v>tapon prueba pvc-s ø= 2"</v>
          </cell>
          <cell r="F77" t="str">
            <v>u</v>
          </cell>
          <cell r="G77">
            <v>650</v>
          </cell>
          <cell r="I77">
            <v>0</v>
          </cell>
          <cell r="J77">
            <v>650</v>
          </cell>
        </row>
        <row r="78">
          <cell r="D78" t="str">
            <v>1HS59</v>
          </cell>
          <cell r="E78" t="str">
            <v>tapon prueba pvc-s ø= 4"</v>
          </cell>
          <cell r="F78" t="str">
            <v>u</v>
          </cell>
          <cell r="G78">
            <v>2200</v>
          </cell>
          <cell r="I78">
            <v>0</v>
          </cell>
          <cell r="J78">
            <v>2200</v>
          </cell>
        </row>
        <row r="79">
          <cell r="D79" t="str">
            <v>1HS60</v>
          </cell>
          <cell r="E79" t="str">
            <v>tee pvc-s ø= 3"</v>
          </cell>
          <cell r="F79" t="str">
            <v>u</v>
          </cell>
          <cell r="G79">
            <v>6409</v>
          </cell>
          <cell r="I79">
            <v>0</v>
          </cell>
          <cell r="J79">
            <v>6409</v>
          </cell>
        </row>
        <row r="80">
          <cell r="D80" t="str">
            <v>1HS61</v>
          </cell>
          <cell r="E80" t="str">
            <v>tee pvc-s ø= 4"</v>
          </cell>
          <cell r="F80" t="str">
            <v>u</v>
          </cell>
          <cell r="G80">
            <v>8433.33</v>
          </cell>
          <cell r="I80">
            <v>0</v>
          </cell>
          <cell r="J80">
            <v>8433.33</v>
          </cell>
        </row>
        <row r="81">
          <cell r="D81" t="str">
            <v>1HS65</v>
          </cell>
          <cell r="E81" t="str">
            <v>tee pvc-p ø= 1/2"</v>
          </cell>
          <cell r="F81" t="str">
            <v>u</v>
          </cell>
          <cell r="G81">
            <v>446.67</v>
          </cell>
          <cell r="I81">
            <v>0</v>
          </cell>
          <cell r="J81">
            <v>446.67</v>
          </cell>
        </row>
        <row r="82">
          <cell r="D82" t="str">
            <v>1HS69</v>
          </cell>
          <cell r="E82" t="str">
            <v>abrazadera ti 3"</v>
          </cell>
          <cell r="F82" t="str">
            <v>m</v>
          </cell>
          <cell r="G82">
            <v>3500</v>
          </cell>
          <cell r="I82">
            <v>0</v>
          </cell>
          <cell r="J82">
            <v>3500</v>
          </cell>
        </row>
        <row r="83">
          <cell r="D83" t="str">
            <v>1HS73</v>
          </cell>
          <cell r="E83" t="str">
            <v>tuberia pvc-p ø= 1/2"</v>
          </cell>
          <cell r="F83" t="str">
            <v>m</v>
          </cell>
          <cell r="G83">
            <v>1628</v>
          </cell>
          <cell r="I83">
            <v>0</v>
          </cell>
          <cell r="J83">
            <v>1628</v>
          </cell>
        </row>
        <row r="84">
          <cell r="D84" t="str">
            <v>1HS74</v>
          </cell>
          <cell r="E84" t="str">
            <v>tuberia pvc-s ø= 2"</v>
          </cell>
          <cell r="F84" t="str">
            <v>m</v>
          </cell>
          <cell r="G84">
            <v>4351.166666666667</v>
          </cell>
          <cell r="I84">
            <v>0</v>
          </cell>
          <cell r="J84">
            <v>4351.17</v>
          </cell>
        </row>
        <row r="85">
          <cell r="D85" t="str">
            <v>1HS75</v>
          </cell>
          <cell r="E85" t="str">
            <v>tuberia pvc-s ø= 4"</v>
          </cell>
          <cell r="F85" t="str">
            <v>m</v>
          </cell>
          <cell r="G85">
            <v>9057.5</v>
          </cell>
          <cell r="I85">
            <v>0</v>
          </cell>
          <cell r="J85">
            <v>9057.5</v>
          </cell>
        </row>
        <row r="86">
          <cell r="D86" t="str">
            <v>1HS78</v>
          </cell>
          <cell r="E86" t="str">
            <v>tuberia perforada 3"</v>
          </cell>
          <cell r="F86" t="str">
            <v>m</v>
          </cell>
          <cell r="G86">
            <v>8168</v>
          </cell>
          <cell r="I86">
            <v>0</v>
          </cell>
          <cell r="J86">
            <v>8168</v>
          </cell>
        </row>
        <row r="87">
          <cell r="D87" t="str">
            <v>1HS82</v>
          </cell>
          <cell r="E87" t="str">
            <v>yee reducida pvc-s ø= 4"x2"</v>
          </cell>
          <cell r="F87" t="str">
            <v>u</v>
          </cell>
          <cell r="G87">
            <v>17463</v>
          </cell>
          <cell r="I87">
            <v>0</v>
          </cell>
          <cell r="J87">
            <v>17463</v>
          </cell>
        </row>
        <row r="88">
          <cell r="D88" t="str">
            <v>1HS84</v>
          </cell>
          <cell r="E88" t="str">
            <v>yee pvc-s ø= 4"</v>
          </cell>
          <cell r="F88" t="str">
            <v>u</v>
          </cell>
          <cell r="G88">
            <v>11900</v>
          </cell>
          <cell r="I88">
            <v>0</v>
          </cell>
          <cell r="J88">
            <v>11900</v>
          </cell>
        </row>
        <row r="89">
          <cell r="D89" t="str">
            <v>1HS85</v>
          </cell>
          <cell r="E89" t="str">
            <v>yee pvc-s ø= 2"</v>
          </cell>
          <cell r="F89" t="str">
            <v>u</v>
          </cell>
          <cell r="G89">
            <v>3316.67</v>
          </cell>
          <cell r="I89">
            <v>0</v>
          </cell>
          <cell r="J89">
            <v>3316.67</v>
          </cell>
        </row>
        <row r="90">
          <cell r="D90" t="str">
            <v>1HS87</v>
          </cell>
          <cell r="E90" t="str">
            <v>adaptador macho pvc-p Ø= 1/2"</v>
          </cell>
          <cell r="F90" t="str">
            <v>u</v>
          </cell>
          <cell r="G90">
            <v>316.67</v>
          </cell>
          <cell r="I90">
            <v>0</v>
          </cell>
          <cell r="J90">
            <v>316.67</v>
          </cell>
        </row>
        <row r="91">
          <cell r="D91" t="str">
            <v>1HS88</v>
          </cell>
          <cell r="E91" t="str">
            <v>yee pvc-s ø= 3"</v>
          </cell>
          <cell r="F91" t="str">
            <v>u</v>
          </cell>
          <cell r="G91">
            <v>11799</v>
          </cell>
          <cell r="I91">
            <v>0</v>
          </cell>
          <cell r="J91">
            <v>11799</v>
          </cell>
        </row>
        <row r="92">
          <cell r="D92" t="str">
            <v>1HS91</v>
          </cell>
          <cell r="E92" t="str">
            <v>tuberia de polietileno pe-40 de 3"</v>
          </cell>
          <cell r="F92" t="str">
            <v>m</v>
          </cell>
          <cell r="G92">
            <v>3200</v>
          </cell>
          <cell r="I92">
            <v>0</v>
          </cell>
          <cell r="J92">
            <v>3200</v>
          </cell>
        </row>
        <row r="93">
          <cell r="D93" t="str">
            <v>1HS93</v>
          </cell>
          <cell r="E93" t="str">
            <v>buje soldado pvc-s de 4"x2"</v>
          </cell>
          <cell r="F93" t="str">
            <v>u</v>
          </cell>
          <cell r="G93">
            <v>5033.33</v>
          </cell>
          <cell r="I93">
            <v>0</v>
          </cell>
          <cell r="J93">
            <v>5033.33</v>
          </cell>
        </row>
        <row r="94">
          <cell r="D94" t="str">
            <v>1HS94</v>
          </cell>
          <cell r="E94" t="str">
            <v>adaptador hembra pvc-p Ø= 1/2"</v>
          </cell>
          <cell r="F94" t="str">
            <v>u</v>
          </cell>
          <cell r="G94">
            <v>333.33</v>
          </cell>
          <cell r="I94">
            <v>0</v>
          </cell>
          <cell r="J94">
            <v>333.33</v>
          </cell>
        </row>
        <row r="95">
          <cell r="D95" t="str">
            <v>1HS95</v>
          </cell>
          <cell r="E95" t="str">
            <v>cheque horizontal 1"</v>
          </cell>
          <cell r="F95" t="str">
            <v>u</v>
          </cell>
          <cell r="G95">
            <v>41700</v>
          </cell>
          <cell r="I95">
            <v>0</v>
          </cell>
          <cell r="J95">
            <v>41700</v>
          </cell>
        </row>
        <row r="96">
          <cell r="D96" t="str">
            <v>1HS96</v>
          </cell>
          <cell r="E96" t="str">
            <v>bomba resistente, con tubo en acero inoxidable, pequeña valvula de alta calidad que permita el facil movimiento de la bomba, facil de instalar.</v>
          </cell>
          <cell r="F96" t="str">
            <v>u</v>
          </cell>
          <cell r="G96">
            <v>52000</v>
          </cell>
          <cell r="I96">
            <v>0</v>
          </cell>
          <cell r="J96">
            <v>52000</v>
          </cell>
        </row>
        <row r="97">
          <cell r="D97" t="str">
            <v>1HS97</v>
          </cell>
          <cell r="E97" t="str">
            <v>accesorios 1/2"</v>
          </cell>
          <cell r="F97" t="str">
            <v>u</v>
          </cell>
          <cell r="G97">
            <v>500</v>
          </cell>
          <cell r="I97">
            <v>0</v>
          </cell>
          <cell r="J97">
            <v>500</v>
          </cell>
        </row>
        <row r="98">
          <cell r="D98" t="str">
            <v>1HS98</v>
          </cell>
          <cell r="E98" t="str">
            <v>tuberia pvc-s ø= 3"</v>
          </cell>
          <cell r="F98" t="str">
            <v>m</v>
          </cell>
          <cell r="G98">
            <v>13901.166666666666</v>
          </cell>
          <cell r="I98">
            <v>0</v>
          </cell>
          <cell r="J98">
            <v>13901.17</v>
          </cell>
        </row>
        <row r="99">
          <cell r="D99" t="str">
            <v>1HS99</v>
          </cell>
          <cell r="E99" t="str">
            <v>union pg 3"</v>
          </cell>
          <cell r="F99" t="str">
            <v>u</v>
          </cell>
          <cell r="G99">
            <v>3500</v>
          </cell>
          <cell r="I99">
            <v>0</v>
          </cell>
          <cell r="J99">
            <v>3500</v>
          </cell>
        </row>
        <row r="100">
          <cell r="D100" t="str">
            <v>1HSA1</v>
          </cell>
          <cell r="E100" t="str">
            <v>union pvc-p ø= 1/2"</v>
          </cell>
          <cell r="F100" t="str">
            <v>u</v>
          </cell>
          <cell r="G100">
            <v>278</v>
          </cell>
          <cell r="I100">
            <v>0</v>
          </cell>
          <cell r="J100">
            <v>278</v>
          </cell>
        </row>
        <row r="101">
          <cell r="D101" t="str">
            <v>1HSA2</v>
          </cell>
          <cell r="E101" t="str">
            <v>tapon pvc-p ø= 1/2"</v>
          </cell>
          <cell r="F101" t="str">
            <v>u</v>
          </cell>
          <cell r="G101">
            <v>360</v>
          </cell>
          <cell r="I101">
            <v>0</v>
          </cell>
          <cell r="J101">
            <v>360</v>
          </cell>
        </row>
        <row r="102">
          <cell r="D102" t="str">
            <v>1N11C</v>
          </cell>
          <cell r="E102" t="str">
            <v>sanitario laguna blanco corona</v>
          </cell>
          <cell r="F102" t="str">
            <v>u</v>
          </cell>
          <cell r="G102">
            <v>151900</v>
          </cell>
          <cell r="I102">
            <v>0</v>
          </cell>
          <cell r="J102">
            <v>151900</v>
          </cell>
        </row>
        <row r="103">
          <cell r="D103" t="str">
            <v>1N175</v>
          </cell>
          <cell r="E103" t="str">
            <v>valvula de regulacion - abasto</v>
          </cell>
          <cell r="F103" t="str">
            <v>u</v>
          </cell>
          <cell r="G103">
            <v>12900</v>
          </cell>
          <cell r="I103">
            <v>0</v>
          </cell>
          <cell r="J103">
            <v>12900</v>
          </cell>
        </row>
        <row r="104">
          <cell r="D104" t="str">
            <v>1N137</v>
          </cell>
          <cell r="E104" t="str">
            <v>combo de baño happy ii: sanitario + lavamanos + 3 accesorios blanco - corona</v>
          </cell>
          <cell r="F104" t="str">
            <v>u</v>
          </cell>
          <cell r="G104">
            <v>265900</v>
          </cell>
          <cell r="I104">
            <v>0</v>
          </cell>
          <cell r="J104">
            <v>265900</v>
          </cell>
        </row>
        <row r="105">
          <cell r="D105" t="str">
            <v>1N1A2</v>
          </cell>
          <cell r="E105" t="str">
            <v>lavadero prefabricado en grano blanco 0.60x0.50m</v>
          </cell>
          <cell r="F105" t="str">
            <v>u</v>
          </cell>
          <cell r="G105">
            <v>112900</v>
          </cell>
          <cell r="I105">
            <v>0</v>
          </cell>
          <cell r="J105">
            <v>112900</v>
          </cell>
        </row>
        <row r="106">
          <cell r="D106" t="str">
            <v>1N34E</v>
          </cell>
          <cell r="E106" t="str">
            <v>griferia sencilla para ducha - piscis corona</v>
          </cell>
          <cell r="F106" t="str">
            <v>u</v>
          </cell>
          <cell r="G106">
            <v>33900</v>
          </cell>
          <cell r="I106">
            <v>0</v>
          </cell>
          <cell r="J106">
            <v>33900</v>
          </cell>
        </row>
        <row r="107">
          <cell r="D107" t="str">
            <v>1N359</v>
          </cell>
          <cell r="E107" t="str">
            <v>kit griferia para lavadero</v>
          </cell>
          <cell r="F107" t="str">
            <v>u</v>
          </cell>
          <cell r="G107">
            <v>59500</v>
          </cell>
          <cell r="I107">
            <v>0</v>
          </cell>
          <cell r="J107">
            <v>59500</v>
          </cell>
        </row>
        <row r="108">
          <cell r="D108" t="str">
            <v>1N3A1</v>
          </cell>
          <cell r="E108" t="str">
            <v>llave jardin 1/2" x 3/4" cromada</v>
          </cell>
          <cell r="F108" t="str">
            <v>u</v>
          </cell>
          <cell r="G108">
            <v>17450</v>
          </cell>
          <cell r="I108">
            <v>0</v>
          </cell>
          <cell r="J108">
            <v>17450</v>
          </cell>
        </row>
        <row r="109">
          <cell r="D109" t="str">
            <v>1N451</v>
          </cell>
          <cell r="E109" t="str">
            <v>cabinas para ducha en vidrio templado 6mm incoloro</v>
          </cell>
          <cell r="F109" t="str">
            <v>u</v>
          </cell>
          <cell r="G109">
            <v>260000</v>
          </cell>
          <cell r="I109">
            <v>0</v>
          </cell>
          <cell r="J109">
            <v>260000</v>
          </cell>
        </row>
        <row r="110">
          <cell r="D110" t="str">
            <v>1P191</v>
          </cell>
          <cell r="E110" t="str">
            <v>acido muritaico</v>
          </cell>
          <cell r="F110" t="str">
            <v>lt</v>
          </cell>
          <cell r="G110">
            <v>1400</v>
          </cell>
          <cell r="I110">
            <v>0</v>
          </cell>
          <cell r="J110">
            <v>1400</v>
          </cell>
        </row>
        <row r="111">
          <cell r="D111" t="str">
            <v>1SK56</v>
          </cell>
          <cell r="E111" t="str">
            <v>separol n 20 k</v>
          </cell>
          <cell r="F111" t="str">
            <v>kg</v>
          </cell>
          <cell r="G111">
            <v>7488</v>
          </cell>
          <cell r="I111">
            <v>0</v>
          </cell>
          <cell r="J111">
            <v>7488</v>
          </cell>
        </row>
        <row r="112">
          <cell r="D112" t="str">
            <v>1SK57</v>
          </cell>
          <cell r="E112" t="str">
            <v>sanisil - silicona 300cc</v>
          </cell>
          <cell r="F112" t="str">
            <v>u</v>
          </cell>
          <cell r="G112">
            <v>9050</v>
          </cell>
          <cell r="I112">
            <v>0</v>
          </cell>
          <cell r="J112">
            <v>9050</v>
          </cell>
        </row>
        <row r="113">
          <cell r="D113" t="str">
            <v>1SK94</v>
          </cell>
          <cell r="E113" t="str">
            <v>binda boquilla color blanco/beige x2k</v>
          </cell>
          <cell r="F113" t="str">
            <v>kg</v>
          </cell>
          <cell r="G113">
            <v>4133</v>
          </cell>
          <cell r="I113">
            <v>0</v>
          </cell>
          <cell r="J113">
            <v>4133</v>
          </cell>
        </row>
        <row r="114">
          <cell r="D114" t="str">
            <v>1SK98</v>
          </cell>
          <cell r="E114" t="str">
            <v>estuka pañete 50k</v>
          </cell>
          <cell r="F114" t="str">
            <v>kg</v>
          </cell>
          <cell r="G114">
            <v>803</v>
          </cell>
          <cell r="I114">
            <v>0</v>
          </cell>
          <cell r="J114">
            <v>803</v>
          </cell>
        </row>
        <row r="115">
          <cell r="D115" t="str">
            <v>1SKC2</v>
          </cell>
          <cell r="E115" t="str">
            <v>sika vinilo t-1 5gl</v>
          </cell>
          <cell r="F115" t="str">
            <v>gl</v>
          </cell>
          <cell r="G115">
            <v>34650</v>
          </cell>
          <cell r="I115">
            <v>0</v>
          </cell>
          <cell r="J115">
            <v>34650</v>
          </cell>
        </row>
        <row r="116">
          <cell r="D116" t="str">
            <v>1SKCF</v>
          </cell>
          <cell r="E116" t="str">
            <v>sika esmalte 3133 5gl</v>
          </cell>
          <cell r="F116" t="str">
            <v>gl</v>
          </cell>
          <cell r="G116">
            <v>45000</v>
          </cell>
          <cell r="I116">
            <v>0</v>
          </cell>
          <cell r="J116">
            <v>45000</v>
          </cell>
        </row>
        <row r="117">
          <cell r="D117" t="str">
            <v>1V111</v>
          </cell>
          <cell r="E117" t="str">
            <v>ventana en aluminio crudo</v>
          </cell>
          <cell r="F117" t="str">
            <v>m2</v>
          </cell>
          <cell r="G117">
            <v>285000</v>
          </cell>
          <cell r="I117">
            <v>0</v>
          </cell>
          <cell r="J117">
            <v>285000</v>
          </cell>
        </row>
        <row r="118">
          <cell r="D118" t="str">
            <v>1X111</v>
          </cell>
          <cell r="E118" t="str">
            <v>brocha</v>
          </cell>
          <cell r="F118" t="str">
            <v>u</v>
          </cell>
          <cell r="G118">
            <v>9400</v>
          </cell>
          <cell r="H118"/>
          <cell r="I118">
            <v>0</v>
          </cell>
          <cell r="J118">
            <v>9400</v>
          </cell>
        </row>
        <row r="119">
          <cell r="D119" t="str">
            <v>1X112</v>
          </cell>
          <cell r="E119" t="str">
            <v>papel de lija</v>
          </cell>
          <cell r="F119" t="str">
            <v>u</v>
          </cell>
          <cell r="G119">
            <v>1100</v>
          </cell>
          <cell r="H119"/>
          <cell r="I119">
            <v>0</v>
          </cell>
          <cell r="J119">
            <v>1100</v>
          </cell>
        </row>
        <row r="120">
          <cell r="D120">
            <v>21111</v>
          </cell>
          <cell r="E120" t="str">
            <v>mo ayudante</v>
          </cell>
          <cell r="F120" t="str">
            <v>h</v>
          </cell>
          <cell r="G120">
            <v>27603.866666666665</v>
          </cell>
          <cell r="I120">
            <v>0.68189999999999995</v>
          </cell>
          <cell r="J120">
            <v>46426.94</v>
          </cell>
        </row>
        <row r="121">
          <cell r="D121">
            <v>21121</v>
          </cell>
          <cell r="E121" t="str">
            <v>mo oficial obra negra</v>
          </cell>
          <cell r="F121" t="str">
            <v>jor</v>
          </cell>
          <cell r="G121">
            <v>63764.932000000008</v>
          </cell>
          <cell r="I121">
            <v>0.66120000000000001</v>
          </cell>
          <cell r="J121">
            <v>105926.31</v>
          </cell>
        </row>
        <row r="122">
          <cell r="D122" t="str">
            <v>2C1+1</v>
          </cell>
          <cell r="E122" t="str">
            <v>cuadrilla 1 oficial + 1 ayudante</v>
          </cell>
          <cell r="F122" t="str">
            <v>jor</v>
          </cell>
          <cell r="G122">
            <v>91368.798666666669</v>
          </cell>
          <cell r="I122">
            <v>0.67154999999999998</v>
          </cell>
          <cell r="J122">
            <v>152727.51999999999</v>
          </cell>
        </row>
        <row r="123">
          <cell r="D123" t="str">
            <v>43M11</v>
          </cell>
          <cell r="E123" t="str">
            <v>seccion completa andamio 1.20x1.50m</v>
          </cell>
          <cell r="F123" t="str">
            <v>d</v>
          </cell>
          <cell r="G123">
            <v>480</v>
          </cell>
          <cell r="I123">
            <v>0</v>
          </cell>
          <cell r="J123">
            <v>480</v>
          </cell>
        </row>
        <row r="124">
          <cell r="D124">
            <v>44146</v>
          </cell>
          <cell r="E124" t="str">
            <v>taladro 1/2"-5/8"</v>
          </cell>
          <cell r="F124" t="str">
            <v>d</v>
          </cell>
          <cell r="G124">
            <v>18200</v>
          </cell>
          <cell r="I124">
            <v>0</v>
          </cell>
          <cell r="J124">
            <v>18200</v>
          </cell>
        </row>
        <row r="125">
          <cell r="D125">
            <v>46111</v>
          </cell>
          <cell r="E125" t="str">
            <v>herramienta y equipo menor</v>
          </cell>
          <cell r="F125" t="str">
            <v>%</v>
          </cell>
          <cell r="G125">
            <v>0.05</v>
          </cell>
          <cell r="I125">
            <v>0</v>
          </cell>
          <cell r="J125">
            <v>0.05</v>
          </cell>
        </row>
        <row r="126">
          <cell r="D126" t="str">
            <v>4J211</v>
          </cell>
          <cell r="E126" t="str">
            <v>cortadora de baldosin</v>
          </cell>
          <cell r="F126" t="str">
            <v>d</v>
          </cell>
          <cell r="G126">
            <v>5750</v>
          </cell>
          <cell r="I126">
            <v>0</v>
          </cell>
          <cell r="J126">
            <v>5750</v>
          </cell>
        </row>
        <row r="127">
          <cell r="D127" t="str">
            <v>48Z1A</v>
          </cell>
          <cell r="E127" t="str">
            <v>can madera comun de 2.80-3.00 m</v>
          </cell>
          <cell r="F127" t="str">
            <v>u</v>
          </cell>
          <cell r="G127">
            <v>4500</v>
          </cell>
          <cell r="I127">
            <v>0</v>
          </cell>
          <cell r="J127">
            <v>4500</v>
          </cell>
        </row>
        <row r="128">
          <cell r="D128" t="str">
            <v>48Z1B</v>
          </cell>
          <cell r="E128" t="str">
            <v>can madera comun de 2.80-3.00 m</v>
          </cell>
          <cell r="F128" t="str">
            <v>d</v>
          </cell>
          <cell r="G128">
            <v>226</v>
          </cell>
          <cell r="I128">
            <v>0</v>
          </cell>
          <cell r="J128">
            <v>226</v>
          </cell>
        </row>
        <row r="129">
          <cell r="D129" t="str">
            <v>6TB11</v>
          </cell>
          <cell r="E129" t="str">
            <v>transporte de materiales varios y botada de escombros</v>
          </cell>
          <cell r="F129" t="str">
            <v>%</v>
          </cell>
          <cell r="G129">
            <v>0.08</v>
          </cell>
          <cell r="I129">
            <v>0</v>
          </cell>
          <cell r="J129">
            <v>0.08</v>
          </cell>
        </row>
        <row r="130">
          <cell r="D130" t="str">
            <v>6TI11</v>
          </cell>
          <cell r="E130" t="str">
            <v>transporte interno materiales</v>
          </cell>
          <cell r="F130" t="str">
            <v>m3/k</v>
          </cell>
          <cell r="G130">
            <v>24500</v>
          </cell>
          <cell r="I130">
            <v>0</v>
          </cell>
          <cell r="J130">
            <v>24500</v>
          </cell>
        </row>
        <row r="131">
          <cell r="D131" t="str">
            <v>71A14</v>
          </cell>
          <cell r="E131" t="str">
            <v>aux mortero de pega 1:4:1/4</v>
          </cell>
          <cell r="F131" t="str">
            <v>m3</v>
          </cell>
          <cell r="G131">
            <v>355089.44199999998</v>
          </cell>
          <cell r="J131">
            <v>355089.44</v>
          </cell>
        </row>
        <row r="132">
          <cell r="D132" t="str">
            <v>71A54</v>
          </cell>
          <cell r="E132" t="str">
            <v>aux mortero de revoque 1:4:1/4</v>
          </cell>
          <cell r="F132" t="str">
            <v>m3</v>
          </cell>
          <cell r="G132">
            <v>354799.44199999998</v>
          </cell>
          <cell r="J132">
            <v>354799.44</v>
          </cell>
        </row>
        <row r="133">
          <cell r="D133">
            <v>72132</v>
          </cell>
          <cell r="E133" t="str">
            <v>aux concreto 3000 psi (21.1 MPa) -obra- 3/4"</v>
          </cell>
          <cell r="F133" t="str">
            <v>m3</v>
          </cell>
          <cell r="G133">
            <v>356155.09010000003</v>
          </cell>
          <cell r="J133">
            <v>356155.09</v>
          </cell>
        </row>
        <row r="134">
          <cell r="D134">
            <v>72133</v>
          </cell>
          <cell r="E134" t="str">
            <v>aux concreto 4000 psi (28 MPa) -obra- 3/4"</v>
          </cell>
          <cell r="F134" t="str">
            <v>m3</v>
          </cell>
          <cell r="G134">
            <v>381371.75660000008</v>
          </cell>
          <cell r="J134">
            <v>381371.76</v>
          </cell>
        </row>
      </sheetData>
      <sheetData sheetId="12"/>
      <sheetData sheetId="13"/>
      <sheetData sheetId="14"/>
      <sheetData sheetId="15"/>
      <sheetData sheetId="16"/>
      <sheetData sheetId="17"/>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áfica 2.1"/>
      <sheetName val="Tablas 3.1-3.9"/>
      <sheetName val="Tabla 4.1"/>
      <sheetName val="Tabla 4.2"/>
      <sheetName val="Tabla 5.2"/>
      <sheetName val="Tabla 6.7"/>
      <sheetName val="Tabla 1.1"/>
      <sheetName val="Tabla 2.1"/>
      <sheetName val="Tabla 5.1"/>
      <sheetName val="Tabla 6.1"/>
      <sheetName val="Tabla 6.2"/>
      <sheetName val="Tabla 6.3"/>
      <sheetName val="Tabla 6.4"/>
      <sheetName val="Tabla 6.5"/>
      <sheetName val="Tabla 6.6"/>
      <sheetName val="Gráfica 6.1"/>
      <sheetName val="Tabla 7.1"/>
      <sheetName val="Tabla 7.2"/>
      <sheetName val="Tabla 7.3"/>
      <sheetName val="Tabla 8.1"/>
      <sheetName val="Tabla 8.2"/>
      <sheetName val="Tabla 8.3"/>
      <sheetName val="Tabla 8.4"/>
      <sheetName val="Hoja1"/>
      <sheetName val="Gráfica_2_1"/>
      <sheetName val="Tablas_3_1-3_9"/>
      <sheetName val="Tabla_4_1"/>
      <sheetName val="Tabla_4_2"/>
      <sheetName val="Tabla_5_2"/>
      <sheetName val="Tabla_6_7"/>
      <sheetName val="Tabla_1_1"/>
      <sheetName val="Tabla_2_1"/>
      <sheetName val="Tabla_5_1"/>
      <sheetName val="Tabla_6_1"/>
      <sheetName val="Tabla_6_2"/>
      <sheetName val="Tabla_6_3"/>
      <sheetName val="Tabla_6_4"/>
      <sheetName val="Tabla_6_5"/>
      <sheetName val="Tabla_6_6"/>
      <sheetName val="Gráfica_6_1"/>
      <sheetName val="Tabla_7_1"/>
      <sheetName val="Tabla_7_2"/>
      <sheetName val="Tabla_7_3"/>
      <sheetName val="Tabla_8_1"/>
      <sheetName val="Tabla_8_2"/>
      <sheetName val="Tabla_8_3"/>
      <sheetName val="Tabla_8_4"/>
      <sheetName val="Informe de Obra Extra"/>
      <sheetName val="CF y CV"/>
      <sheetName val="CANALETA9"/>
      <sheetName val="Solicitud de Servicios"/>
      <sheetName val="INSUMOS"/>
      <sheetName val="REC-COD,"/>
      <sheetName val="Sábana"/>
      <sheetName val="LISTA CÓDIGOS"/>
      <sheetName val="BASE APU"/>
      <sheetName val="MANO DE OBRA"/>
      <sheetName val="EQUIPOS"/>
      <sheetName val="MATERIALES"/>
      <sheetName val="ESTRUCTURAS"/>
      <sheetName val="TRANSPORTE"/>
      <sheetName val="Corte Administracion"/>
      <sheetName val="Reproceso R79-C22 SP. S56 "/>
      <sheetName val="Delta 67"/>
      <sheetName val="Delta 60-Delta 61 (3)"/>
      <sheetName val="Acta N° 4 ACUMULADOS"/>
      <sheetName val="Acta N° 4 FIRMAR"/>
      <sheetName val="Acta N° 4"/>
      <sheetName val="Costos Ambientales  A.4"/>
      <sheetName val="Delta 25-Delta 31 "/>
      <sheetName val="Delta 82-Delta 87 "/>
      <sheetName val="Delta 87-Delta 89 "/>
      <sheetName val="Delta 103- Delta 90"/>
      <sheetName val="Cerramiento Los Salados"/>
      <sheetName val="Tunnel Liner Acta 4"/>
      <sheetName val="AVANCE PH (3)"/>
      <sheetName val="AVANCE TUNNEL LINER (3)"/>
      <sheetName val="Delta 87-Delta 89 (2)"/>
      <sheetName val="Delta 103-Delta 90  (2)"/>
      <sheetName val="Delta 25-Delta 31"/>
      <sheetName val="Delta 21-Delta 31"/>
      <sheetName val="Delta 60-Delta 61 (2)"/>
      <sheetName val="Delta 41 ventosa 2 (2)"/>
      <sheetName val="Limpieza vactor"/>
      <sheetName val="Transporte Tuberia HD"/>
      <sheetName val="Paloquemado"/>
      <sheetName val="AVANCE PH (2)"/>
      <sheetName val="AVANCE TUNNEL LINER (2)"/>
      <sheetName val="Ejecutado SEM 12"/>
      <sheetName val="Delta 82-Delta 87"/>
      <sheetName val="Delta 87-Delta 89"/>
      <sheetName val="Delta 60-Delta 61"/>
      <sheetName val="Delta 67 Ventosa 3"/>
      <sheetName val="Delta 41 ventosa 2"/>
      <sheetName val="AVANCE PH"/>
      <sheetName val="AVANCE TUNNEL LINER"/>
      <sheetName val="Caja Mariposa Δ60 Acta 4"/>
      <sheetName val="PH Acta 4 Junio"/>
      <sheetName val="Urbanismo SP. S59"/>
      <sheetName val="Pavimento SP. S57"/>
      <sheetName val="Ambiental y Social Alcarav. S54"/>
      <sheetName val="BASE"/>
      <sheetName val="Index"/>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CRONOGRAMA DE OBRA "/>
      <sheetName val="Red Principal"/>
      <sheetName val="RESUMEN obra"/>
      <sheetName val="1, CAPT Y DES"/>
      <sheetName val="2,ADUCCIÓN"/>
      <sheetName val="4, Opt. PTAP existente"/>
      <sheetName val="8, REDES1"/>
      <sheetName val="9, REDES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
      <sheetName val="PRESTACIONES1"/>
      <sheetName val="PRESTACIONES"/>
      <sheetName val="BASE"/>
      <sheetName val="BASE_ CONCRETOS"/>
      <sheetName val="CÁLCULOS"/>
      <sheetName val="PTAR "/>
      <sheetName val="APU PTAR"/>
      <sheetName val="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
      <sheetName val="PRESTACIONES1"/>
      <sheetName val="PRESTACIONES"/>
      <sheetName val="BASE"/>
      <sheetName val="BASE_ CONCRETOS"/>
      <sheetName val="CÁLCULOS"/>
      <sheetName val="PTAR "/>
      <sheetName val="APU PTAR"/>
      <sheetName val="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RECURSOS"/>
      <sheetName val="CALC PROD MENSUAL"/>
      <sheetName val="TARIFAS-JORNAL-DIST"/>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Design"/>
      <sheetName val="SUB_APU7"/>
      <sheetName val="Cantidades_de_Obra7"/>
      <sheetName val="Itemes_Renovación2"/>
      <sheetName val="SUB_APU8"/>
      <sheetName val="Cantidades_de_Obra8"/>
      <sheetName val="Itemes_Renovación3"/>
      <sheetName val="SUB_APU9"/>
      <sheetName val="Cantidades_de_Obra9"/>
      <sheetName val="Itemes_Renovación4"/>
      <sheetName val="CIC-NOV"/>
      <sheetName val="Base de Diseño"/>
      <sheetName val="ELECTRICO"/>
      <sheetName val="Vuelta"/>
      <sheetName val="experiencia especifica"/>
      <sheetName val="experiencia general"/>
      <sheetName val="FORMULARIO N° 14"/>
      <sheetName val="FORMULARIO N°7"/>
      <sheetName val="contrato en ejecución"/>
      <sheetName val="Calculo capacidad residual"/>
      <sheetName val="LISTA_CÓDIGOS"/>
      <sheetName val="BASE_APU"/>
      <sheetName val="MANO_DE_OBRA"/>
      <sheetName val="3271 G1 Presupuestos de Pozos-P"/>
      <sheetName val="10_HS"/>
      <sheetName val="BASES"/>
      <sheetName val="TABLAS"/>
      <sheetName val="CALC_PROD_MENSUAL"/>
      <sheetName val="Presupuesto_Via_distribuidora"/>
      <sheetName val="LISTA_CÓDIGOS1"/>
      <sheetName val="BASE_APU1"/>
      <sheetName val="MANO_DE_OBRA1"/>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 val="experiencia_especifica"/>
      <sheetName val="experiencia_general"/>
      <sheetName val="FORMULARIO_N°_14"/>
      <sheetName val="FORMULARIO_N°7"/>
      <sheetName val="contrato_en_ejecución"/>
      <sheetName val="Calculo_capacidad_residual"/>
      <sheetName val="Base_de_Diseño"/>
      <sheetName val="SUB_APU10"/>
      <sheetName val="Cantidades_de_Obra10"/>
      <sheetName val="Itemes_Renovación5"/>
      <sheetName val="SUB_APU11"/>
      <sheetName val="Cantidades_de_Obra11"/>
      <sheetName val="Itemes_Renovación6"/>
      <sheetName val="ACTA_MAYORES_Y_MENORES"/>
      <sheetName val="item_4_5"/>
      <sheetName val="item_4_6"/>
      <sheetName val="item_4_11"/>
      <sheetName val="item_4_13"/>
      <sheetName val="item_5_1"/>
      <sheetName val="item_5_2"/>
      <sheetName val="item_5_4"/>
      <sheetName val="item_5_5"/>
      <sheetName val="item_5_6"/>
      <sheetName val="item_5_7"/>
      <sheetName val="item_5_8"/>
      <sheetName val="item_5_9"/>
      <sheetName val="item_5_11"/>
      <sheetName val="item_5_12"/>
      <sheetName val="item_5_13"/>
      <sheetName val="item_5_15"/>
      <sheetName val="item_5_16"/>
      <sheetName val="item_6_1"/>
      <sheetName val="item_6_2"/>
      <sheetName val="item_6_4"/>
      <sheetName val="item_6_5"/>
      <sheetName val="item_6_7"/>
      <sheetName val="item_6_8"/>
      <sheetName val="item_6_10"/>
      <sheetName val="item_6_11"/>
      <sheetName val="item_6_12"/>
      <sheetName val="item_6_13"/>
      <sheetName val="item_6_14"/>
    </sheetNames>
    <sheetDataSet>
      <sheetData sheetId="0">
        <row r="1">
          <cell r="A1" t="str">
            <v>CODIGO</v>
          </cell>
        </row>
      </sheetData>
      <sheetData sheetId="1">
        <row r="1">
          <cell r="A1" t="str">
            <v>CODIGO</v>
          </cell>
        </row>
      </sheetData>
      <sheetData sheetId="2" refreshError="1">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row r="2">
          <cell r="A2" t="str">
            <v>MUNICIPIO DE SONSON ANTIOQUIA</v>
          </cell>
        </row>
      </sheetData>
      <sheetData sheetId="15" refreshError="1"/>
      <sheetData sheetId="16"/>
      <sheetData sheetId="17"/>
      <sheetData sheetId="18"/>
      <sheetData sheetId="19" refreshError="1"/>
      <sheetData sheetId="20" refreshError="1"/>
      <sheetData sheetId="21" refreshError="1"/>
      <sheetData sheetId="22">
        <row r="1">
          <cell r="A1">
            <v>0</v>
          </cell>
        </row>
      </sheetData>
      <sheetData sheetId="23"/>
      <sheetData sheetId="24"/>
      <sheetData sheetId="25">
        <row r="1">
          <cell r="A1">
            <v>0</v>
          </cell>
        </row>
      </sheetData>
      <sheetData sheetId="26"/>
      <sheetData sheetId="27">
        <row r="1">
          <cell r="A1">
            <v>0</v>
          </cell>
        </row>
      </sheetData>
      <sheetData sheetId="28"/>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ow r="1">
          <cell r="A1">
            <v>0</v>
          </cell>
        </row>
      </sheetData>
      <sheetData sheetId="44">
        <row r="1">
          <cell r="A1">
            <v>0</v>
          </cell>
        </row>
      </sheetData>
      <sheetData sheetId="45"/>
      <sheetData sheetId="46"/>
      <sheetData sheetId="47"/>
      <sheetData sheetId="48" refreshError="1"/>
      <sheetData sheetId="49" refreshError="1"/>
      <sheetData sheetId="50" refreshError="1"/>
      <sheetData sheetId="51">
        <row r="1">
          <cell r="A1">
            <v>0</v>
          </cell>
        </row>
      </sheetData>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 sheetId="81">
        <row r="1">
          <cell r="A1" t="str">
            <v>CODIGO</v>
          </cell>
        </row>
      </sheetData>
      <sheetData sheetId="82">
        <row r="1">
          <cell r="A1">
            <v>0</v>
          </cell>
        </row>
      </sheetData>
      <sheetData sheetId="83">
        <row r="1">
          <cell r="A1">
            <v>0</v>
          </cell>
        </row>
      </sheetData>
      <sheetData sheetId="84">
        <row r="1">
          <cell r="A1" t="str">
            <v>CODIGO</v>
          </cell>
        </row>
      </sheetData>
      <sheetData sheetId="85">
        <row r="1">
          <cell r="A1">
            <v>0</v>
          </cell>
        </row>
      </sheetData>
      <sheetData sheetId="86"/>
      <sheetData sheetId="87"/>
      <sheetData sheetId="88"/>
      <sheetData sheetId="89"/>
      <sheetData sheetId="90" refreshError="1"/>
      <sheetData sheetId="91" refreshError="1"/>
      <sheetData sheetId="92" refreshError="1"/>
      <sheetData sheetId="93" refreshError="1"/>
      <sheetData sheetId="94">
        <row r="1">
          <cell r="A1">
            <v>0</v>
          </cell>
        </row>
      </sheetData>
      <sheetData sheetId="95" refreshError="1"/>
      <sheetData sheetId="96"/>
      <sheetData sheetId="97"/>
      <sheetData sheetId="98"/>
      <sheetData sheetId="99"/>
      <sheetData sheetId="100"/>
      <sheetData sheetId="101"/>
      <sheetData sheetId="102"/>
      <sheetData sheetId="103" refreshError="1"/>
      <sheetData sheetId="104" refreshError="1"/>
      <sheetData sheetId="105" refreshError="1"/>
      <sheetData sheetId="106" refreshError="1"/>
      <sheetData sheetId="107"/>
      <sheetData sheetId="108" refreshError="1"/>
      <sheetData sheetId="109"/>
      <sheetData sheetId="110"/>
      <sheetData sheetId="111"/>
      <sheetData sheetId="112">
        <row r="1">
          <cell r="A1">
            <v>0</v>
          </cell>
        </row>
      </sheetData>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row r="1">
          <cell r="A1" t="str">
            <v>CODIGO</v>
          </cell>
        </row>
      </sheetData>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FORMULARIO AIU"/>
      <sheetName val="PRESTA"/>
      <sheetName val="BASE CTOS"/>
      <sheetName val="RESUMEN OBRAS"/>
      <sheetName val="COLECTOR SANTA_ROSA"/>
      <sheetName val="APU COLECTOR SUR"/>
    </sheetNames>
    <sheetDataSet>
      <sheetData sheetId="0" refreshError="1">
        <row r="268">
          <cell r="D268">
            <v>91640</v>
          </cell>
        </row>
        <row r="269">
          <cell r="D269">
            <v>147320</v>
          </cell>
        </row>
        <row r="271">
          <cell r="D271">
            <v>641480</v>
          </cell>
        </row>
      </sheetData>
      <sheetData sheetId="1"/>
      <sheetData sheetId="2"/>
      <sheetData sheetId="3"/>
      <sheetData sheetId="4"/>
      <sheetData sheetId="5"/>
      <sheetData sheetId="6"/>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 ALCALDIA"/>
      <sheetName val="AIU"/>
      <sheetName val="A.P.U. 2025"/>
      <sheetName val="Salarios y transporte"/>
      <sheetName val="ppto sistema septico"/>
      <sheetName val="VALOR UNITARIO SS Y TG"/>
      <sheetName val="ESTUDIO MERCADO 2025"/>
      <sheetName val="Análisis precios transporte"/>
      <sheetName val="ADMINISTRACION"/>
    </sheetNames>
    <sheetDataSet>
      <sheetData sheetId="0" refreshError="1"/>
      <sheetData sheetId="1" refreshError="1"/>
      <sheetData sheetId="2" refreshError="1"/>
      <sheetData sheetId="3" refreshError="1"/>
      <sheetData sheetId="4" refreshError="1">
        <row r="8">
          <cell r="F8">
            <v>15</v>
          </cell>
          <cell r="H8">
            <v>0</v>
          </cell>
          <cell r="J8">
            <v>0</v>
          </cell>
          <cell r="L8">
            <v>0</v>
          </cell>
          <cell r="N8">
            <v>0</v>
          </cell>
          <cell r="P8">
            <v>0</v>
          </cell>
          <cell r="R8">
            <v>0</v>
          </cell>
          <cell r="T8">
            <v>0</v>
          </cell>
        </row>
        <row r="17">
          <cell r="V17">
            <v>166.5</v>
          </cell>
        </row>
        <row r="18">
          <cell r="V18">
            <v>129</v>
          </cell>
        </row>
        <row r="19">
          <cell r="V19">
            <v>0</v>
          </cell>
        </row>
        <row r="20">
          <cell r="V20">
            <v>96</v>
          </cell>
        </row>
        <row r="21">
          <cell r="V21">
            <v>15</v>
          </cell>
        </row>
        <row r="23">
          <cell r="V23">
            <v>0</v>
          </cell>
        </row>
        <row r="24">
          <cell r="V24">
            <v>15</v>
          </cell>
        </row>
        <row r="25">
          <cell r="V25">
            <v>15</v>
          </cell>
        </row>
        <row r="26">
          <cell r="V26">
            <v>0</v>
          </cell>
        </row>
        <row r="27">
          <cell r="V27">
            <v>0</v>
          </cell>
        </row>
        <row r="28">
          <cell r="V28">
            <v>0</v>
          </cell>
        </row>
        <row r="29">
          <cell r="V29">
            <v>0</v>
          </cell>
        </row>
        <row r="30">
          <cell r="V30">
            <v>0</v>
          </cell>
        </row>
        <row r="31">
          <cell r="V31">
            <v>0</v>
          </cell>
        </row>
        <row r="32">
          <cell r="V32">
            <v>0</v>
          </cell>
        </row>
        <row r="33">
          <cell r="V33">
            <v>0</v>
          </cell>
        </row>
        <row r="34">
          <cell r="V34">
            <v>0</v>
          </cell>
        </row>
        <row r="35">
          <cell r="V35">
            <v>0</v>
          </cell>
        </row>
        <row r="36">
          <cell r="V36">
            <v>0</v>
          </cell>
        </row>
        <row r="37">
          <cell r="V37">
            <v>0</v>
          </cell>
        </row>
        <row r="38">
          <cell r="V38">
            <v>0</v>
          </cell>
        </row>
        <row r="39">
          <cell r="V39">
            <v>0</v>
          </cell>
        </row>
        <row r="40">
          <cell r="V40">
            <v>0</v>
          </cell>
        </row>
        <row r="41">
          <cell r="V41">
            <v>0</v>
          </cell>
        </row>
        <row r="42">
          <cell r="V42">
            <v>15</v>
          </cell>
        </row>
        <row r="43">
          <cell r="V43">
            <v>0</v>
          </cell>
        </row>
        <row r="44">
          <cell r="V44">
            <v>15</v>
          </cell>
        </row>
        <row r="45">
          <cell r="V45">
            <v>0</v>
          </cell>
        </row>
        <row r="46">
          <cell r="V46">
            <v>0</v>
          </cell>
        </row>
        <row r="47">
          <cell r="V47">
            <v>0</v>
          </cell>
        </row>
        <row r="48">
          <cell r="V48">
            <v>0</v>
          </cell>
        </row>
        <row r="49">
          <cell r="V49">
            <v>0</v>
          </cell>
        </row>
        <row r="53">
          <cell r="V53">
            <v>67.5</v>
          </cell>
        </row>
        <row r="54">
          <cell r="V54">
            <v>405</v>
          </cell>
        </row>
        <row r="55">
          <cell r="V55">
            <v>45</v>
          </cell>
        </row>
        <row r="56">
          <cell r="V56">
            <v>1</v>
          </cell>
        </row>
        <row r="57">
          <cell r="V57">
            <v>2.2999999999999998</v>
          </cell>
        </row>
        <row r="59">
          <cell r="V59">
            <v>0</v>
          </cell>
        </row>
      </sheetData>
      <sheetData sheetId="5" refreshError="1"/>
      <sheetData sheetId="6" refreshError="1"/>
      <sheetData sheetId="7" refreshError="1"/>
      <sheetData sheetId="8" refreshError="1"/>
    </sheetDataSet>
  </externalBook>
</externalLink>
</file>

<file path=xl/persons/person.xml><?xml version="1.0" encoding="utf-8"?>
<personList xmlns="http://schemas.microsoft.com/office/spreadsheetml/2018/threadedcomments" xmlns:x="http://schemas.openxmlformats.org/spreadsheetml/2006/main">
  <person displayName="Alexander Colorado Pérez" id="{02088FF6-7DFA-405D-90A6-938B763B0C3A}" userId="S::alexander_colorado@corantioquia.gov.co::f937991e-5906-43ac-91fa-dea6c86fe312"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D252" dT="2025-02-11T19:45:18.60" personId="{02088FF6-7DFA-405D-90A6-938B763B0C3A}" id="{03770DFF-0DC5-4C85-9108-DEA3AEFD3B81}">
    <text>Se incrementa de acuero a IPC 5.2%</text>
  </threadedComment>
  <threadedComment ref="D264" dT="2025-02-11T19:46:00.33" personId="{02088FF6-7DFA-405D-90A6-938B763B0C3A}" id="{76E55D43-D991-4131-AA59-DE643A7449A0}">
    <text>Se incrementa por IPC 5.2%</text>
  </threadedComment>
  <threadedComment ref="D276" dT="2025-02-11T19:46:50.36" personId="{02088FF6-7DFA-405D-90A6-938B763B0C3A}" id="{3F3533FD-7D5D-4462-AB77-B461490CBE49}">
    <text>Se incrementa de acuerdo a IPC 5.2%</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 Id="rId4" Type="http://schemas.microsoft.com/office/2017/10/relationships/threadedComment" Target="../threadedComments/threadedComment1.xml"/></Relationships>
</file>

<file path=xl/worksheets/_rels/sheet6.xml.rels><?xml version="1.0" encoding="UTF-8" standalone="yes"?>
<Relationships xmlns="http://schemas.openxmlformats.org/package/2006/relationships"><Relationship Id="rId8" Type="http://schemas.openxmlformats.org/officeDocument/2006/relationships/hyperlink" Target="https://www.homecenter.com.co/homecenter-co/product/149167/geotextil-nt-1600s-1mt-largo-x-35mt-ancho/149167/" TargetMode="External"/><Relationship Id="rId13" Type="http://schemas.openxmlformats.org/officeDocument/2006/relationships/vmlDrawing" Target="../drawings/vmlDrawing5.vml"/><Relationship Id="rId3" Type="http://schemas.openxmlformats.org/officeDocument/2006/relationships/hyperlink" Target="https://www.homecenter.com.co/homecenter-co/product/43266/malla-15x15cm-40mm-xx-084-6x235m/43266/" TargetMode="External"/><Relationship Id="rId7" Type="http://schemas.openxmlformats.org/officeDocument/2006/relationships/hyperlink" Target="https://www.homecenter.com.co/homecenter-co/product/251420/agente-demoledor-cras-10kg-balde/251420/" TargetMode="External"/><Relationship Id="rId12" Type="http://schemas.openxmlformats.org/officeDocument/2006/relationships/drawing" Target="../drawings/drawing3.xml"/><Relationship Id="rId2" Type="http://schemas.openxmlformats.org/officeDocument/2006/relationships/hyperlink" Target="https://www.epm.com.co/content/dam/epm/clientes-y-usuarios/aguas/tarifas-aguas/2024/05-tarifas-aguas-fact-may-2024.pdf" TargetMode="External"/><Relationship Id="rId1" Type="http://schemas.openxmlformats.org/officeDocument/2006/relationships/hyperlink" Target="https://www.homecenter.com.co/homecenter-co/product/13846/cemento-argos-gris-50kg/13846/" TargetMode="External"/><Relationship Id="rId6" Type="http://schemas.openxmlformats.org/officeDocument/2006/relationships/hyperlink" Target="https://www.homecenter.com.co/homecenter-co/product/84303/varilla-corrugada-g60-w-3-3-8-pulg-x-6m/84303/" TargetMode="External"/><Relationship Id="rId11" Type="http://schemas.openxmlformats.org/officeDocument/2006/relationships/printerSettings" Target="../printerSettings/printerSettings6.bin"/><Relationship Id="rId5" Type="http://schemas.openxmlformats.org/officeDocument/2006/relationships/hyperlink" Target="https://www.homecenter.com.co/homecenter-co/product/89828/angulo-6m-x-2-x-1-8-pulg/89828/" TargetMode="External"/><Relationship Id="rId10" Type="http://schemas.openxmlformats.org/officeDocument/2006/relationships/hyperlink" Target="https://www.loencuentras.com.co/11-agregados-y-material-de-cantera" TargetMode="External"/><Relationship Id="rId4" Type="http://schemas.openxmlformats.org/officeDocument/2006/relationships/hyperlink" Target="https://gyj.com.co/malambo/alambre-recocido-malambo-trefilados.html" TargetMode="External"/><Relationship Id="rId9" Type="http://schemas.openxmlformats.org/officeDocument/2006/relationships/hyperlink" Target="https://www.homecenter.com.co/homecenter-co/category/cat5820029/tejas-traslucidas/" TargetMode="External"/><Relationship Id="rId1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3C73A3-2527-49D2-8BFB-B236BBF01469}">
  <dimension ref="A1:H100"/>
  <sheetViews>
    <sheetView tabSelected="1" view="pageBreakPreview" zoomScale="91" zoomScaleNormal="100" zoomScaleSheetLayoutView="91" workbookViewId="0">
      <selection sqref="A1:F2"/>
    </sheetView>
  </sheetViews>
  <sheetFormatPr baseColWidth="10" defaultRowHeight="13.8"/>
  <cols>
    <col min="1" max="1" width="5.77734375" style="689" bestFit="1" customWidth="1"/>
    <col min="2" max="2" width="62" style="697" bestFit="1" customWidth="1"/>
    <col min="3" max="3" width="5.6640625" style="703" bestFit="1" customWidth="1"/>
    <col min="4" max="4" width="12.44140625" style="704" bestFit="1" customWidth="1"/>
    <col min="5" max="5" width="18.109375" style="705" bestFit="1" customWidth="1"/>
    <col min="6" max="6" width="17.109375" style="706" bestFit="1" customWidth="1"/>
    <col min="7" max="7" width="9.33203125" style="707" customWidth="1"/>
    <col min="8" max="8" width="21.109375" style="703" customWidth="1"/>
    <col min="9" max="16384" width="11.5546875" style="697"/>
  </cols>
  <sheetData>
    <row r="1" spans="1:8" s="679" customFormat="1" ht="26.4" customHeight="1">
      <c r="A1" s="741" t="s">
        <v>770</v>
      </c>
      <c r="B1" s="742"/>
      <c r="C1" s="742"/>
      <c r="D1" s="742"/>
      <c r="E1" s="742"/>
      <c r="F1" s="742"/>
      <c r="G1" s="746"/>
      <c r="H1" s="747"/>
    </row>
    <row r="2" spans="1:8" s="679" customFormat="1" ht="42" customHeight="1">
      <c r="A2" s="743"/>
      <c r="B2" s="744"/>
      <c r="C2" s="745"/>
      <c r="D2" s="745"/>
      <c r="E2" s="745"/>
      <c r="F2" s="745"/>
      <c r="G2" s="748"/>
      <c r="H2" s="749"/>
    </row>
    <row r="3" spans="1:8" s="680" customFormat="1" ht="18.600000000000001" customHeight="1">
      <c r="A3" s="759" t="s">
        <v>769</v>
      </c>
      <c r="B3" s="760"/>
      <c r="C3" s="760"/>
      <c r="D3" s="760"/>
      <c r="E3" s="760"/>
      <c r="F3" s="761"/>
      <c r="G3" s="750" t="s">
        <v>745</v>
      </c>
      <c r="H3" s="750"/>
    </row>
    <row r="4" spans="1:8" s="679" customFormat="1" ht="21" customHeight="1" thickBot="1">
      <c r="A4" s="731" t="s">
        <v>768</v>
      </c>
      <c r="B4" s="732"/>
      <c r="C4" s="732"/>
      <c r="D4" s="732"/>
      <c r="E4" s="732"/>
      <c r="F4" s="733"/>
      <c r="G4" s="751" t="s">
        <v>746</v>
      </c>
      <c r="H4" s="751"/>
    </row>
    <row r="5" spans="1:8" s="679" customFormat="1" ht="28.5" customHeight="1">
      <c r="A5" s="752" t="s">
        <v>747</v>
      </c>
      <c r="B5" s="754" t="s">
        <v>161</v>
      </c>
      <c r="C5" s="756" t="s">
        <v>748</v>
      </c>
      <c r="D5" s="757"/>
      <c r="E5" s="757"/>
      <c r="F5" s="758"/>
      <c r="G5" s="734" t="s">
        <v>749</v>
      </c>
      <c r="H5" s="734"/>
    </row>
    <row r="6" spans="1:8" s="679" customFormat="1" ht="21.75" customHeight="1" thickBot="1">
      <c r="A6" s="753"/>
      <c r="B6" s="755"/>
      <c r="C6" s="681" t="s">
        <v>750</v>
      </c>
      <c r="D6" s="682" t="s">
        <v>2</v>
      </c>
      <c r="E6" s="683" t="s">
        <v>751</v>
      </c>
      <c r="F6" s="684" t="s">
        <v>3</v>
      </c>
      <c r="G6" s="685"/>
      <c r="H6" s="682"/>
    </row>
    <row r="7" spans="1:8" s="688" customFormat="1" ht="14.4" thickBot="1">
      <c r="A7" s="686"/>
      <c r="B7" s="687" t="s">
        <v>752</v>
      </c>
      <c r="C7" s="735" t="s">
        <v>753</v>
      </c>
      <c r="D7" s="736"/>
      <c r="E7" s="737">
        <f>SUM(F8:F49)</f>
        <v>21592045.613777775</v>
      </c>
      <c r="F7" s="738"/>
      <c r="G7" s="739" t="s">
        <v>753</v>
      </c>
      <c r="H7" s="740"/>
    </row>
    <row r="8" spans="1:8" ht="41.4">
      <c r="A8" s="689">
        <v>1</v>
      </c>
      <c r="B8" s="690" t="s">
        <v>572</v>
      </c>
      <c r="C8" s="691" t="s">
        <v>4</v>
      </c>
      <c r="D8" s="692">
        <v>99</v>
      </c>
      <c r="E8" s="693">
        <v>43551.375</v>
      </c>
      <c r="F8" s="694">
        <f>D8*E8</f>
        <v>4311586.125</v>
      </c>
      <c r="G8" s="695"/>
      <c r="H8" s="696"/>
    </row>
    <row r="9" spans="1:8">
      <c r="A9" s="689">
        <v>1.1000000000000001</v>
      </c>
      <c r="B9" s="690" t="s">
        <v>5</v>
      </c>
      <c r="C9" s="691" t="s">
        <v>4</v>
      </c>
      <c r="D9" s="692">
        <v>0.8</v>
      </c>
      <c r="E9" s="693">
        <v>228176.86249999999</v>
      </c>
      <c r="F9" s="694">
        <f t="shared" ref="F9:F49" si="0">D9*E9</f>
        <v>182541.49</v>
      </c>
      <c r="G9" s="695"/>
      <c r="H9" s="696"/>
    </row>
    <row r="10" spans="1:8" ht="27.6">
      <c r="A10" s="689">
        <v>1.2</v>
      </c>
      <c r="B10" s="690" t="s">
        <v>6</v>
      </c>
      <c r="C10" s="691" t="s">
        <v>4</v>
      </c>
      <c r="D10" s="692">
        <v>57.9</v>
      </c>
      <c r="E10" s="693">
        <v>29034.25</v>
      </c>
      <c r="F10" s="694">
        <f t="shared" si="0"/>
        <v>1681083.075</v>
      </c>
      <c r="G10" s="695"/>
      <c r="H10" s="696"/>
    </row>
    <row r="11" spans="1:8" ht="27.6">
      <c r="A11" s="689">
        <v>1.3</v>
      </c>
      <c r="B11" s="690" t="s">
        <v>7</v>
      </c>
      <c r="C11" s="691" t="s">
        <v>4</v>
      </c>
      <c r="D11" s="692">
        <v>41.1</v>
      </c>
      <c r="E11" s="693">
        <v>3484.1099999999997</v>
      </c>
      <c r="F11" s="694">
        <f t="shared" si="0"/>
        <v>143196.921</v>
      </c>
      <c r="G11" s="695"/>
      <c r="H11" s="696"/>
    </row>
    <row r="12" spans="1:8" ht="27.6">
      <c r="A12" s="689">
        <v>1.4</v>
      </c>
      <c r="B12" s="690" t="s">
        <v>8</v>
      </c>
      <c r="C12" s="691" t="s">
        <v>9</v>
      </c>
      <c r="D12" s="692">
        <v>166.5</v>
      </c>
      <c r="E12" s="693">
        <v>5061.42</v>
      </c>
      <c r="F12" s="694">
        <f t="shared" si="0"/>
        <v>842726.43</v>
      </c>
      <c r="G12" s="695"/>
      <c r="H12" s="696"/>
    </row>
    <row r="13" spans="1:8">
      <c r="A13" s="689">
        <v>1.5</v>
      </c>
      <c r="B13" s="690" t="s">
        <v>10</v>
      </c>
      <c r="C13" s="691" t="s">
        <v>9</v>
      </c>
      <c r="D13" s="692">
        <v>129</v>
      </c>
      <c r="E13" s="693">
        <v>6326.7749999999996</v>
      </c>
      <c r="F13" s="694">
        <f t="shared" si="0"/>
        <v>816153.97499999998</v>
      </c>
      <c r="G13" s="695"/>
      <c r="H13" s="696"/>
    </row>
    <row r="14" spans="1:8">
      <c r="A14" s="689">
        <v>1.6</v>
      </c>
      <c r="B14" s="690" t="s">
        <v>522</v>
      </c>
      <c r="C14" s="691" t="s">
        <v>9</v>
      </c>
      <c r="D14" s="692">
        <v>0</v>
      </c>
      <c r="E14" s="693">
        <v>6326.7749999999996</v>
      </c>
      <c r="F14" s="728">
        <f t="shared" si="0"/>
        <v>0</v>
      </c>
      <c r="G14" s="695"/>
      <c r="H14" s="696"/>
    </row>
    <row r="15" spans="1:8" ht="27.6">
      <c r="A15" s="689">
        <v>1.7</v>
      </c>
      <c r="B15" s="690" t="s">
        <v>11</v>
      </c>
      <c r="C15" s="691" t="s">
        <v>9</v>
      </c>
      <c r="D15" s="692">
        <v>96</v>
      </c>
      <c r="E15" s="693">
        <v>5061.42</v>
      </c>
      <c r="F15" s="694">
        <f t="shared" si="0"/>
        <v>485896.32</v>
      </c>
      <c r="G15" s="695"/>
      <c r="H15" s="696"/>
    </row>
    <row r="16" spans="1:8" ht="27.6">
      <c r="A16" s="689">
        <v>1.8</v>
      </c>
      <c r="B16" s="690" t="s">
        <v>540</v>
      </c>
      <c r="C16" s="691" t="s">
        <v>12</v>
      </c>
      <c r="D16" s="692">
        <v>15</v>
      </c>
      <c r="E16" s="693">
        <v>8298.4125000000004</v>
      </c>
      <c r="F16" s="694">
        <f t="shared" si="0"/>
        <v>124476.1875</v>
      </c>
      <c r="G16" s="695"/>
      <c r="H16" s="696"/>
    </row>
    <row r="17" spans="1:8" ht="27.6">
      <c r="A17" s="689">
        <v>1.9</v>
      </c>
      <c r="B17" s="690" t="s">
        <v>542</v>
      </c>
      <c r="C17" s="691" t="s">
        <v>12</v>
      </c>
      <c r="D17" s="692">
        <v>15</v>
      </c>
      <c r="E17" s="693">
        <v>8298.4125000000004</v>
      </c>
      <c r="F17" s="694">
        <f t="shared" si="0"/>
        <v>124476.1875</v>
      </c>
      <c r="G17" s="695"/>
      <c r="H17" s="696"/>
    </row>
    <row r="18" spans="1:8">
      <c r="A18" s="689">
        <v>2</v>
      </c>
      <c r="B18" s="690" t="s">
        <v>13</v>
      </c>
      <c r="C18" s="691" t="s">
        <v>12</v>
      </c>
      <c r="D18" s="692">
        <v>0</v>
      </c>
      <c r="E18" s="693">
        <v>11064.55</v>
      </c>
      <c r="F18" s="728">
        <f t="shared" si="0"/>
        <v>0</v>
      </c>
      <c r="G18" s="695"/>
      <c r="H18" s="696"/>
    </row>
    <row r="19" spans="1:8" ht="96.6">
      <c r="A19" s="689">
        <v>2.1</v>
      </c>
      <c r="B19" s="690" t="s">
        <v>14</v>
      </c>
      <c r="C19" s="691" t="s">
        <v>12</v>
      </c>
      <c r="D19" s="692">
        <v>15</v>
      </c>
      <c r="E19" s="693">
        <v>566956.25</v>
      </c>
      <c r="F19" s="694">
        <f t="shared" si="0"/>
        <v>8504343.75</v>
      </c>
      <c r="G19" s="695"/>
      <c r="H19" s="696"/>
    </row>
    <row r="20" spans="1:8" ht="55.2">
      <c r="A20" s="689">
        <v>2.2000000000000002</v>
      </c>
      <c r="B20" s="690" t="s">
        <v>754</v>
      </c>
      <c r="C20" s="691" t="s">
        <v>12</v>
      </c>
      <c r="D20" s="692">
        <v>15</v>
      </c>
      <c r="E20" s="693">
        <v>82984.125</v>
      </c>
      <c r="F20" s="694">
        <f t="shared" si="0"/>
        <v>1244761.875</v>
      </c>
      <c r="G20" s="695"/>
      <c r="H20" s="696"/>
    </row>
    <row r="21" spans="1:8" ht="96.6">
      <c r="A21" s="689">
        <v>2.2999999999999998</v>
      </c>
      <c r="B21" s="690" t="s">
        <v>15</v>
      </c>
      <c r="C21" s="691" t="s">
        <v>12</v>
      </c>
      <c r="D21" s="692">
        <v>0</v>
      </c>
      <c r="E21" s="693">
        <v>566956.25</v>
      </c>
      <c r="F21" s="728">
        <f t="shared" si="0"/>
        <v>0</v>
      </c>
      <c r="G21" s="695"/>
      <c r="H21" s="696"/>
    </row>
    <row r="22" spans="1:8" ht="41.4">
      <c r="A22" s="689">
        <v>2.4</v>
      </c>
      <c r="B22" s="690" t="s">
        <v>16</v>
      </c>
      <c r="C22" s="691" t="s">
        <v>12</v>
      </c>
      <c r="D22" s="692">
        <v>0</v>
      </c>
      <c r="E22" s="693">
        <v>87102.75</v>
      </c>
      <c r="F22" s="728">
        <f t="shared" si="0"/>
        <v>0</v>
      </c>
      <c r="G22" s="695"/>
      <c r="H22" s="696"/>
    </row>
    <row r="23" spans="1:8" ht="96.6">
      <c r="A23" s="689">
        <v>2.5</v>
      </c>
      <c r="B23" s="690" t="s">
        <v>17</v>
      </c>
      <c r="C23" s="691" t="s">
        <v>12</v>
      </c>
      <c r="D23" s="692">
        <v>0</v>
      </c>
      <c r="E23" s="693">
        <v>566956.25</v>
      </c>
      <c r="F23" s="728">
        <f t="shared" si="0"/>
        <v>0</v>
      </c>
      <c r="G23" s="695"/>
      <c r="H23" s="696"/>
    </row>
    <row r="24" spans="1:8" ht="41.4">
      <c r="A24" s="689">
        <v>2.6</v>
      </c>
      <c r="B24" s="690" t="s">
        <v>18</v>
      </c>
      <c r="C24" s="691" t="s">
        <v>12</v>
      </c>
      <c r="D24" s="692">
        <v>0</v>
      </c>
      <c r="E24" s="693">
        <v>87102.75</v>
      </c>
      <c r="F24" s="728">
        <f t="shared" si="0"/>
        <v>0</v>
      </c>
      <c r="G24" s="695"/>
      <c r="H24" s="696"/>
    </row>
    <row r="25" spans="1:8" ht="96.6">
      <c r="A25" s="689">
        <v>2.7</v>
      </c>
      <c r="B25" s="690" t="s">
        <v>19</v>
      </c>
      <c r="C25" s="691" t="s">
        <v>12</v>
      </c>
      <c r="D25" s="692">
        <v>0</v>
      </c>
      <c r="E25" s="693">
        <v>680347.5</v>
      </c>
      <c r="F25" s="728">
        <f t="shared" si="0"/>
        <v>0</v>
      </c>
      <c r="G25" s="695"/>
      <c r="H25" s="696"/>
    </row>
    <row r="26" spans="1:8" ht="41.4">
      <c r="A26" s="689">
        <v>2.8</v>
      </c>
      <c r="B26" s="690" t="s">
        <v>20</v>
      </c>
      <c r="C26" s="691" t="s">
        <v>12</v>
      </c>
      <c r="D26" s="692">
        <v>0</v>
      </c>
      <c r="E26" s="693">
        <v>850434.375</v>
      </c>
      <c r="F26" s="728">
        <f t="shared" si="0"/>
        <v>0</v>
      </c>
      <c r="G26" s="695"/>
      <c r="H26" s="696"/>
    </row>
    <row r="27" spans="1:8" ht="96.6">
      <c r="A27" s="689">
        <v>2.9</v>
      </c>
      <c r="B27" s="690" t="s">
        <v>21</v>
      </c>
      <c r="C27" s="691" t="s">
        <v>12</v>
      </c>
      <c r="D27" s="692">
        <v>0</v>
      </c>
      <c r="E27" s="693">
        <v>850434.375</v>
      </c>
      <c r="F27" s="728">
        <f t="shared" si="0"/>
        <v>0</v>
      </c>
      <c r="G27" s="695"/>
      <c r="H27" s="696"/>
    </row>
    <row r="28" spans="1:8" ht="41.4">
      <c r="A28" s="689">
        <v>3</v>
      </c>
      <c r="B28" s="690" t="s">
        <v>22</v>
      </c>
      <c r="C28" s="691" t="s">
        <v>12</v>
      </c>
      <c r="D28" s="692">
        <v>0</v>
      </c>
      <c r="E28" s="693">
        <v>82984.125</v>
      </c>
      <c r="F28" s="728">
        <f t="shared" si="0"/>
        <v>0</v>
      </c>
      <c r="G28" s="695"/>
      <c r="H28" s="696"/>
    </row>
    <row r="29" spans="1:8" ht="96.6">
      <c r="A29" s="689">
        <v>3.1</v>
      </c>
      <c r="B29" s="690" t="s">
        <v>23</v>
      </c>
      <c r="C29" s="691" t="s">
        <v>12</v>
      </c>
      <c r="D29" s="692">
        <v>0</v>
      </c>
      <c r="E29" s="693">
        <v>850434.375</v>
      </c>
      <c r="F29" s="728">
        <f t="shared" si="0"/>
        <v>0</v>
      </c>
      <c r="G29" s="695"/>
      <c r="H29" s="696"/>
    </row>
    <row r="30" spans="1:8" ht="55.2">
      <c r="A30" s="689">
        <v>3.2</v>
      </c>
      <c r="B30" s="690" t="s">
        <v>24</v>
      </c>
      <c r="C30" s="691" t="s">
        <v>12</v>
      </c>
      <c r="D30" s="692">
        <v>0</v>
      </c>
      <c r="E30" s="693">
        <v>82984.125</v>
      </c>
      <c r="F30" s="728">
        <f t="shared" si="0"/>
        <v>0</v>
      </c>
      <c r="G30" s="695"/>
      <c r="H30" s="696"/>
    </row>
    <row r="31" spans="1:8" ht="96.6">
      <c r="A31" s="689">
        <v>3.3</v>
      </c>
      <c r="B31" s="690" t="s">
        <v>25</v>
      </c>
      <c r="C31" s="691" t="s">
        <v>12</v>
      </c>
      <c r="D31" s="692">
        <v>0</v>
      </c>
      <c r="E31" s="693">
        <v>1133912.5</v>
      </c>
      <c r="F31" s="728">
        <f t="shared" si="0"/>
        <v>0</v>
      </c>
      <c r="G31" s="695"/>
      <c r="H31" s="696"/>
    </row>
    <row r="32" spans="1:8" ht="55.2">
      <c r="A32" s="689">
        <v>3.4</v>
      </c>
      <c r="B32" s="690" t="s">
        <v>26</v>
      </c>
      <c r="C32" s="691" t="s">
        <v>12</v>
      </c>
      <c r="D32" s="692">
        <v>0</v>
      </c>
      <c r="E32" s="693">
        <v>82984.125</v>
      </c>
      <c r="F32" s="728">
        <f t="shared" si="0"/>
        <v>0</v>
      </c>
      <c r="G32" s="695"/>
      <c r="H32" s="696"/>
    </row>
    <row r="33" spans="1:8" ht="96.6">
      <c r="A33" s="689">
        <v>3.5</v>
      </c>
      <c r="B33" s="690" t="s">
        <v>27</v>
      </c>
      <c r="C33" s="691" t="s">
        <v>12</v>
      </c>
      <c r="D33" s="692">
        <v>0</v>
      </c>
      <c r="E33" s="693">
        <v>1133912.5</v>
      </c>
      <c r="F33" s="728">
        <f t="shared" si="0"/>
        <v>0</v>
      </c>
      <c r="G33" s="695"/>
      <c r="H33" s="696"/>
    </row>
    <row r="34" spans="1:8" ht="55.2">
      <c r="A34" s="689">
        <v>3.6</v>
      </c>
      <c r="B34" s="690" t="s">
        <v>28</v>
      </c>
      <c r="C34" s="691" t="s">
        <v>12</v>
      </c>
      <c r="D34" s="692">
        <v>0</v>
      </c>
      <c r="E34" s="693">
        <v>82984.125</v>
      </c>
      <c r="F34" s="728">
        <f t="shared" si="0"/>
        <v>0</v>
      </c>
      <c r="G34" s="695"/>
      <c r="H34" s="696"/>
    </row>
    <row r="35" spans="1:8" ht="55.2">
      <c r="A35" s="689">
        <v>3.7</v>
      </c>
      <c r="B35" s="690" t="s">
        <v>29</v>
      </c>
      <c r="C35" s="691" t="s">
        <v>12</v>
      </c>
      <c r="D35" s="692">
        <v>0</v>
      </c>
      <c r="E35" s="693">
        <v>253071</v>
      </c>
      <c r="F35" s="728">
        <f t="shared" si="0"/>
        <v>0</v>
      </c>
      <c r="G35" s="695"/>
      <c r="H35" s="696"/>
    </row>
    <row r="36" spans="1:8" ht="41.4">
      <c r="A36" s="689">
        <v>3.8</v>
      </c>
      <c r="B36" s="690" t="s">
        <v>30</v>
      </c>
      <c r="C36" s="691" t="s">
        <v>12</v>
      </c>
      <c r="D36" s="692">
        <v>0</v>
      </c>
      <c r="E36" s="693">
        <v>680347.5</v>
      </c>
      <c r="F36" s="728">
        <f t="shared" si="0"/>
        <v>0</v>
      </c>
      <c r="G36" s="695"/>
      <c r="H36" s="696"/>
    </row>
    <row r="37" spans="1:8" ht="27.6">
      <c r="A37" s="689">
        <v>3.9</v>
      </c>
      <c r="B37" s="690" t="s">
        <v>31</v>
      </c>
      <c r="C37" s="691" t="s">
        <v>12</v>
      </c>
      <c r="D37" s="692">
        <v>15</v>
      </c>
      <c r="E37" s="693">
        <v>41492.0625</v>
      </c>
      <c r="F37" s="694">
        <f t="shared" si="0"/>
        <v>622380.9375</v>
      </c>
      <c r="G37" s="695"/>
      <c r="H37" s="696"/>
    </row>
    <row r="38" spans="1:8" ht="27.6">
      <c r="A38" s="689">
        <v>4</v>
      </c>
      <c r="B38" s="690" t="s">
        <v>32</v>
      </c>
      <c r="C38" s="691" t="s">
        <v>12</v>
      </c>
      <c r="D38" s="692">
        <v>0</v>
      </c>
      <c r="E38" s="693">
        <v>41492.0625</v>
      </c>
      <c r="F38" s="728">
        <f t="shared" si="0"/>
        <v>0</v>
      </c>
      <c r="G38" s="695"/>
      <c r="H38" s="696"/>
    </row>
    <row r="39" spans="1:8" ht="41.4">
      <c r="A39" s="689">
        <v>4.0999999999999996</v>
      </c>
      <c r="B39" s="690" t="s">
        <v>33</v>
      </c>
      <c r="C39" s="691" t="s">
        <v>12</v>
      </c>
      <c r="D39" s="692">
        <v>15</v>
      </c>
      <c r="E39" s="693">
        <v>13830.6875</v>
      </c>
      <c r="F39" s="694">
        <f t="shared" si="0"/>
        <v>207460.3125</v>
      </c>
      <c r="G39" s="695"/>
      <c r="H39" s="696"/>
    </row>
    <row r="40" spans="1:8" ht="27.6">
      <c r="A40" s="689">
        <v>4.2</v>
      </c>
      <c r="B40" s="690" t="s">
        <v>34</v>
      </c>
      <c r="C40" s="691" t="s">
        <v>9</v>
      </c>
      <c r="D40" s="692">
        <v>0</v>
      </c>
      <c r="E40" s="693">
        <v>4355.1374999999998</v>
      </c>
      <c r="F40" s="728">
        <f t="shared" si="0"/>
        <v>0</v>
      </c>
      <c r="G40" s="695"/>
      <c r="H40" s="696"/>
    </row>
    <row r="41" spans="1:8" ht="27.6">
      <c r="A41" s="689">
        <v>4.3</v>
      </c>
      <c r="B41" s="690" t="s">
        <v>35</v>
      </c>
      <c r="C41" s="691" t="s">
        <v>9</v>
      </c>
      <c r="D41" s="692">
        <v>0</v>
      </c>
      <c r="E41" s="693">
        <v>8710.2749999999996</v>
      </c>
      <c r="F41" s="728">
        <f t="shared" si="0"/>
        <v>0</v>
      </c>
      <c r="G41" s="695"/>
      <c r="H41" s="696"/>
    </row>
    <row r="42" spans="1:8" ht="27.6">
      <c r="A42" s="689">
        <v>4.4000000000000004</v>
      </c>
      <c r="B42" s="690" t="s">
        <v>36</v>
      </c>
      <c r="C42" s="691" t="s">
        <v>12</v>
      </c>
      <c r="D42" s="692">
        <v>0</v>
      </c>
      <c r="E42" s="693">
        <v>5532.2694677250001</v>
      </c>
      <c r="F42" s="728">
        <f t="shared" si="0"/>
        <v>0</v>
      </c>
      <c r="G42" s="695"/>
      <c r="H42" s="696"/>
    </row>
    <row r="43" spans="1:8" ht="27.6">
      <c r="A43" s="689">
        <v>4.5</v>
      </c>
      <c r="B43" s="690" t="s">
        <v>37</v>
      </c>
      <c r="C43" s="691" t="s">
        <v>12</v>
      </c>
      <c r="D43" s="692">
        <v>0</v>
      </c>
      <c r="E43" s="693">
        <v>6638.7300000000005</v>
      </c>
      <c r="F43" s="728">
        <f t="shared" si="0"/>
        <v>0</v>
      </c>
      <c r="G43" s="695"/>
      <c r="H43" s="696"/>
    </row>
    <row r="44" spans="1:8" ht="27.6">
      <c r="A44" s="689">
        <v>4.5999999999999996</v>
      </c>
      <c r="B44" s="690" t="s">
        <v>38</v>
      </c>
      <c r="C44" s="691" t="s">
        <v>12</v>
      </c>
      <c r="D44" s="692">
        <v>0</v>
      </c>
      <c r="E44" s="693">
        <v>6638.7300000000005</v>
      </c>
      <c r="F44" s="728">
        <f t="shared" si="0"/>
        <v>0</v>
      </c>
      <c r="G44" s="695"/>
      <c r="H44" s="696"/>
    </row>
    <row r="45" spans="1:8">
      <c r="A45" s="689">
        <v>4.7</v>
      </c>
      <c r="B45" s="690" t="s">
        <v>39</v>
      </c>
      <c r="C45" s="691" t="s">
        <v>40</v>
      </c>
      <c r="D45" s="692">
        <v>67.5</v>
      </c>
      <c r="E45" s="693">
        <v>8435.7000000000007</v>
      </c>
      <c r="F45" s="694">
        <f t="shared" si="0"/>
        <v>569409.75</v>
      </c>
      <c r="G45" s="695"/>
      <c r="H45" s="696"/>
    </row>
    <row r="46" spans="1:8" ht="27.6">
      <c r="A46" s="689">
        <v>4.8</v>
      </c>
      <c r="B46" s="690" t="s">
        <v>41</v>
      </c>
      <c r="C46" s="691" t="s">
        <v>12</v>
      </c>
      <c r="D46" s="692">
        <v>405</v>
      </c>
      <c r="E46" s="693">
        <v>3226.0277777777778</v>
      </c>
      <c r="F46" s="694">
        <f t="shared" si="0"/>
        <v>1306541.25</v>
      </c>
      <c r="G46" s="695"/>
      <c r="H46" s="696"/>
    </row>
    <row r="47" spans="1:8" ht="27.6">
      <c r="A47" s="689">
        <v>4.9000000000000004</v>
      </c>
      <c r="B47" s="690" t="s">
        <v>42</v>
      </c>
      <c r="C47" s="691" t="s">
        <v>9</v>
      </c>
      <c r="D47" s="692">
        <v>45</v>
      </c>
      <c r="E47" s="693">
        <v>9373</v>
      </c>
      <c r="F47" s="694">
        <f t="shared" si="0"/>
        <v>421785</v>
      </c>
      <c r="G47" s="695"/>
      <c r="H47" s="696"/>
    </row>
    <row r="48" spans="1:8" ht="27.6">
      <c r="A48" s="689">
        <v>5</v>
      </c>
      <c r="B48" s="690" t="s">
        <v>755</v>
      </c>
      <c r="C48" s="691" t="s">
        <v>43</v>
      </c>
      <c r="D48" s="692">
        <v>1</v>
      </c>
      <c r="E48" s="693">
        <v>3226.0277777777778</v>
      </c>
      <c r="F48" s="694">
        <f t="shared" si="0"/>
        <v>3226.0277777777778</v>
      </c>
      <c r="G48" s="695"/>
      <c r="H48" s="696"/>
    </row>
    <row r="49" spans="1:8" ht="14.4" thickBot="1">
      <c r="A49" s="689">
        <v>5.0999999999999996</v>
      </c>
      <c r="B49" s="690" t="s">
        <v>539</v>
      </c>
      <c r="C49" s="691" t="s">
        <v>12</v>
      </c>
      <c r="D49" s="692">
        <v>0</v>
      </c>
      <c r="E49" s="693">
        <v>275919.45</v>
      </c>
      <c r="F49" s="728">
        <f t="shared" si="0"/>
        <v>0</v>
      </c>
      <c r="G49" s="695"/>
      <c r="H49" s="696"/>
    </row>
    <row r="50" spans="1:8" s="688" customFormat="1" ht="14.4" thickBot="1">
      <c r="A50" s="686"/>
      <c r="B50" s="687" t="s">
        <v>756</v>
      </c>
      <c r="C50" s="735" t="s">
        <v>753</v>
      </c>
      <c r="D50" s="736"/>
      <c r="E50" s="737">
        <f>SUM(F51:F89)</f>
        <v>111974690.63738029</v>
      </c>
      <c r="F50" s="738"/>
      <c r="G50" s="739"/>
      <c r="H50" s="740"/>
    </row>
    <row r="51" spans="1:8" ht="27.6">
      <c r="A51" s="689">
        <v>5.3</v>
      </c>
      <c r="B51" s="690" t="s">
        <v>44</v>
      </c>
      <c r="C51" s="691" t="s">
        <v>9</v>
      </c>
      <c r="D51" s="692">
        <v>166.5</v>
      </c>
      <c r="E51" s="693">
        <v>43157.043434284162</v>
      </c>
      <c r="F51" s="694">
        <f>D51*E51</f>
        <v>7185647.7318083132</v>
      </c>
      <c r="G51" s="695"/>
      <c r="H51" s="696"/>
    </row>
    <row r="52" spans="1:8" ht="27.6">
      <c r="A52" s="689">
        <v>5.4</v>
      </c>
      <c r="B52" s="690" t="s">
        <v>45</v>
      </c>
      <c r="C52" s="691" t="s">
        <v>9</v>
      </c>
      <c r="D52" s="692">
        <v>129</v>
      </c>
      <c r="E52" s="693">
        <v>35769.791921498268</v>
      </c>
      <c r="F52" s="694">
        <f t="shared" ref="F52:F89" si="1">D52*E52</f>
        <v>4614303.1578732766</v>
      </c>
      <c r="G52" s="695"/>
      <c r="H52" s="696"/>
    </row>
    <row r="53" spans="1:8" ht="27.6">
      <c r="A53" s="689">
        <v>5.5</v>
      </c>
      <c r="B53" s="690" t="s">
        <v>638</v>
      </c>
      <c r="C53" s="691" t="s">
        <v>9</v>
      </c>
      <c r="D53" s="692">
        <v>0</v>
      </c>
      <c r="E53" s="693">
        <v>46954.374421498265</v>
      </c>
      <c r="F53" s="728">
        <f t="shared" si="1"/>
        <v>0</v>
      </c>
      <c r="G53" s="695"/>
      <c r="H53" s="696"/>
    </row>
    <row r="54" spans="1:8" ht="27.6">
      <c r="A54" s="689">
        <v>5.6</v>
      </c>
      <c r="B54" s="690" t="s">
        <v>46</v>
      </c>
      <c r="C54" s="691" t="s">
        <v>9</v>
      </c>
      <c r="D54" s="692">
        <v>96</v>
      </c>
      <c r="E54" s="698">
        <v>26674.05667149826</v>
      </c>
      <c r="F54" s="694">
        <f t="shared" si="1"/>
        <v>2560709.440463833</v>
      </c>
      <c r="G54" s="695"/>
      <c r="H54" s="696"/>
    </row>
    <row r="55" spans="1:8" ht="27.6">
      <c r="A55" s="689">
        <v>5.7</v>
      </c>
      <c r="B55" s="690" t="s">
        <v>541</v>
      </c>
      <c r="C55" s="691" t="s">
        <v>12</v>
      </c>
      <c r="D55" s="692">
        <v>15</v>
      </c>
      <c r="E55" s="698">
        <v>48964.829335203169</v>
      </c>
      <c r="F55" s="694">
        <f t="shared" si="1"/>
        <v>734472.44002804754</v>
      </c>
      <c r="G55" s="695"/>
      <c r="H55" s="696"/>
    </row>
    <row r="56" spans="1:8" ht="27.6">
      <c r="A56" s="689">
        <v>5.8</v>
      </c>
      <c r="B56" s="690" t="s">
        <v>543</v>
      </c>
      <c r="C56" s="691" t="s">
        <v>12</v>
      </c>
      <c r="D56" s="692">
        <v>15</v>
      </c>
      <c r="E56" s="698">
        <v>48964.829335203169</v>
      </c>
      <c r="F56" s="694">
        <f t="shared" si="1"/>
        <v>734472.44002804754</v>
      </c>
      <c r="G56" s="695"/>
      <c r="H56" s="696"/>
    </row>
    <row r="57" spans="1:8" ht="27.6">
      <c r="A57" s="689">
        <v>5.9</v>
      </c>
      <c r="B57" s="690" t="s">
        <v>47</v>
      </c>
      <c r="C57" s="691" t="s">
        <v>12</v>
      </c>
      <c r="D57" s="692">
        <v>0</v>
      </c>
      <c r="E57" s="698">
        <v>91315.926613604213</v>
      </c>
      <c r="F57" s="728">
        <f t="shared" si="1"/>
        <v>0</v>
      </c>
      <c r="G57" s="695"/>
      <c r="H57" s="696"/>
    </row>
    <row r="58" spans="1:8" ht="96.6">
      <c r="A58" s="689">
        <v>6</v>
      </c>
      <c r="B58" s="690" t="s">
        <v>48</v>
      </c>
      <c r="C58" s="691" t="s">
        <v>12</v>
      </c>
      <c r="D58" s="692">
        <v>15</v>
      </c>
      <c r="E58" s="698">
        <v>4284983.7201295868</v>
      </c>
      <c r="F58" s="694">
        <f t="shared" si="1"/>
        <v>64274755.801943801</v>
      </c>
      <c r="G58" s="695"/>
      <c r="H58" s="696"/>
    </row>
    <row r="59" spans="1:8" ht="41.4">
      <c r="A59" s="689">
        <v>6.1</v>
      </c>
      <c r="B59" s="690" t="s">
        <v>49</v>
      </c>
      <c r="C59" s="691" t="s">
        <v>12</v>
      </c>
      <c r="D59" s="692">
        <v>15</v>
      </c>
      <c r="E59" s="698">
        <v>842599.19855325075</v>
      </c>
      <c r="F59" s="694">
        <f t="shared" si="1"/>
        <v>12638987.978298761</v>
      </c>
      <c r="G59" s="695"/>
      <c r="H59" s="696"/>
    </row>
    <row r="60" spans="1:8" ht="96.6">
      <c r="A60" s="689">
        <v>6.2</v>
      </c>
      <c r="B60" s="690" t="s">
        <v>50</v>
      </c>
      <c r="C60" s="691" t="s">
        <v>12</v>
      </c>
      <c r="D60" s="692">
        <v>0</v>
      </c>
      <c r="E60" s="698">
        <v>5486288.7183333328</v>
      </c>
      <c r="F60" s="728">
        <f t="shared" si="1"/>
        <v>0</v>
      </c>
      <c r="G60" s="695"/>
      <c r="H60" s="696"/>
    </row>
    <row r="61" spans="1:8" ht="41.4">
      <c r="A61" s="689">
        <v>6.3000000000000096</v>
      </c>
      <c r="B61" s="690" t="s">
        <v>51</v>
      </c>
      <c r="C61" s="691" t="s">
        <v>12</v>
      </c>
      <c r="D61" s="692">
        <v>0</v>
      </c>
      <c r="E61" s="698">
        <v>1057862.3417232507</v>
      </c>
      <c r="F61" s="728">
        <f t="shared" si="1"/>
        <v>0</v>
      </c>
      <c r="G61" s="695"/>
      <c r="H61" s="696"/>
    </row>
    <row r="62" spans="1:8" ht="96.6">
      <c r="A62" s="689">
        <v>6.4000000000000101</v>
      </c>
      <c r="B62" s="690" t="s">
        <v>52</v>
      </c>
      <c r="C62" s="691" t="s">
        <v>12</v>
      </c>
      <c r="D62" s="692">
        <v>0</v>
      </c>
      <c r="E62" s="698">
        <v>7005383.2183333328</v>
      </c>
      <c r="F62" s="728">
        <f t="shared" si="1"/>
        <v>0</v>
      </c>
      <c r="G62" s="695"/>
      <c r="H62" s="696"/>
    </row>
    <row r="63" spans="1:8" ht="41.4">
      <c r="A63" s="689">
        <v>6.5000000000000098</v>
      </c>
      <c r="B63" s="690" t="s">
        <v>53</v>
      </c>
      <c r="C63" s="691" t="s">
        <v>12</v>
      </c>
      <c r="D63" s="692">
        <v>0</v>
      </c>
      <c r="E63" s="698">
        <v>1245252.2435232508</v>
      </c>
      <c r="F63" s="728">
        <f t="shared" si="1"/>
        <v>0</v>
      </c>
      <c r="G63" s="695"/>
      <c r="H63" s="696"/>
    </row>
    <row r="64" spans="1:8" ht="96.6">
      <c r="A64" s="689">
        <v>6.6000000000000103</v>
      </c>
      <c r="B64" s="690" t="s">
        <v>54</v>
      </c>
      <c r="C64" s="691" t="s">
        <v>12</v>
      </c>
      <c r="D64" s="692">
        <v>0</v>
      </c>
      <c r="E64" s="698">
        <v>10955028.918333331</v>
      </c>
      <c r="F64" s="728">
        <f t="shared" si="1"/>
        <v>0</v>
      </c>
      <c r="G64" s="695"/>
      <c r="H64" s="696"/>
    </row>
    <row r="65" spans="1:8" ht="41.4">
      <c r="A65" s="689">
        <v>6.7000000000000099</v>
      </c>
      <c r="B65" s="690" t="s">
        <v>55</v>
      </c>
      <c r="C65" s="691" t="s">
        <v>12</v>
      </c>
      <c r="D65" s="692">
        <v>0</v>
      </c>
      <c r="E65" s="698">
        <v>1737619.5429332508</v>
      </c>
      <c r="F65" s="728">
        <f t="shared" si="1"/>
        <v>0</v>
      </c>
      <c r="G65" s="695"/>
      <c r="H65" s="696"/>
    </row>
    <row r="66" spans="1:8" ht="96.6">
      <c r="A66" s="689">
        <v>6.8000000000000096</v>
      </c>
      <c r="B66" s="690" t="s">
        <v>56</v>
      </c>
      <c r="C66" s="691" t="s">
        <v>12</v>
      </c>
      <c r="D66" s="692">
        <v>0</v>
      </c>
      <c r="E66" s="698">
        <v>15709102.133813333</v>
      </c>
      <c r="F66" s="728">
        <f t="shared" si="1"/>
        <v>0</v>
      </c>
      <c r="G66" s="695"/>
      <c r="H66" s="696"/>
    </row>
    <row r="67" spans="1:8" ht="55.2">
      <c r="A67" s="689">
        <v>6.9000000000000101</v>
      </c>
      <c r="B67" s="690" t="s">
        <v>57</v>
      </c>
      <c r="C67" s="691" t="s">
        <v>12</v>
      </c>
      <c r="D67" s="692">
        <v>0</v>
      </c>
      <c r="E67" s="698">
        <v>2208820.5967832506</v>
      </c>
      <c r="F67" s="728">
        <f t="shared" si="1"/>
        <v>0</v>
      </c>
      <c r="G67" s="695"/>
      <c r="H67" s="696"/>
    </row>
    <row r="68" spans="1:8" ht="96.6">
      <c r="A68" s="689">
        <v>7.0000000000000098</v>
      </c>
      <c r="B68" s="690" t="s">
        <v>58</v>
      </c>
      <c r="C68" s="691" t="s">
        <v>12</v>
      </c>
      <c r="D68" s="692">
        <v>0</v>
      </c>
      <c r="E68" s="698">
        <v>21640547.181483332</v>
      </c>
      <c r="F68" s="728">
        <f t="shared" si="1"/>
        <v>0</v>
      </c>
      <c r="G68" s="695"/>
      <c r="H68" s="696"/>
    </row>
    <row r="69" spans="1:8" ht="55.2">
      <c r="A69" s="689">
        <v>7.1000000000000103</v>
      </c>
      <c r="B69" s="690" t="s">
        <v>59</v>
      </c>
      <c r="C69" s="691" t="s">
        <v>12</v>
      </c>
      <c r="D69" s="692">
        <v>0</v>
      </c>
      <c r="E69" s="698">
        <v>2660163.1239932505</v>
      </c>
      <c r="F69" s="728">
        <f t="shared" si="1"/>
        <v>0</v>
      </c>
      <c r="G69" s="695"/>
      <c r="H69" s="696"/>
    </row>
    <row r="70" spans="1:8" ht="96.6">
      <c r="A70" s="689">
        <v>7.2000000000000099</v>
      </c>
      <c r="B70" s="690" t="s">
        <v>60</v>
      </c>
      <c r="C70" s="691" t="s">
        <v>12</v>
      </c>
      <c r="D70" s="692">
        <v>0</v>
      </c>
      <c r="E70" s="698">
        <v>24451116.418333333</v>
      </c>
      <c r="F70" s="728">
        <f t="shared" si="1"/>
        <v>0</v>
      </c>
      <c r="G70" s="695"/>
      <c r="H70" s="696"/>
    </row>
    <row r="71" spans="1:8" ht="55.2">
      <c r="A71" s="689">
        <v>7.3000000000000096</v>
      </c>
      <c r="B71" s="690" t="s">
        <v>61</v>
      </c>
      <c r="C71" s="691" t="s">
        <v>12</v>
      </c>
      <c r="D71" s="692">
        <v>0</v>
      </c>
      <c r="E71" s="698">
        <v>2282526.33717418</v>
      </c>
      <c r="F71" s="728">
        <f t="shared" si="1"/>
        <v>0</v>
      </c>
      <c r="G71" s="695"/>
      <c r="H71" s="696"/>
    </row>
    <row r="72" spans="1:8" ht="96.6">
      <c r="A72" s="689">
        <v>7.4000000000000101</v>
      </c>
      <c r="B72" s="690" t="s">
        <v>62</v>
      </c>
      <c r="C72" s="691" t="s">
        <v>12</v>
      </c>
      <c r="D72" s="692">
        <v>0</v>
      </c>
      <c r="E72" s="698">
        <v>26363700.348514233</v>
      </c>
      <c r="F72" s="728">
        <f t="shared" si="1"/>
        <v>0</v>
      </c>
      <c r="G72" s="695"/>
      <c r="H72" s="696"/>
    </row>
    <row r="73" spans="1:8" ht="55.2">
      <c r="A73" s="689">
        <v>7.5000000000000098</v>
      </c>
      <c r="B73" s="690" t="s">
        <v>63</v>
      </c>
      <c r="C73" s="691" t="s">
        <v>12</v>
      </c>
      <c r="D73" s="692">
        <v>0</v>
      </c>
      <c r="E73" s="698">
        <v>3827876.6816241443</v>
      </c>
      <c r="F73" s="728">
        <f t="shared" si="1"/>
        <v>0</v>
      </c>
      <c r="G73" s="695"/>
      <c r="H73" s="696"/>
    </row>
    <row r="74" spans="1:8" ht="55.2">
      <c r="A74" s="689">
        <v>7.6000000000000103</v>
      </c>
      <c r="B74" s="690" t="s">
        <v>64</v>
      </c>
      <c r="C74" s="691" t="s">
        <v>12</v>
      </c>
      <c r="D74" s="692">
        <v>0</v>
      </c>
      <c r="E74" s="698">
        <v>7427790.0346862534</v>
      </c>
      <c r="F74" s="728">
        <f t="shared" si="1"/>
        <v>0</v>
      </c>
      <c r="G74" s="695"/>
      <c r="H74" s="696"/>
    </row>
    <row r="75" spans="1:8" ht="41.4">
      <c r="A75" s="689">
        <v>7.7000000000000099</v>
      </c>
      <c r="B75" s="690" t="s">
        <v>65</v>
      </c>
      <c r="C75" s="691" t="s">
        <v>12</v>
      </c>
      <c r="D75" s="692">
        <v>0</v>
      </c>
      <c r="E75" s="698">
        <v>7425134.1743651731</v>
      </c>
      <c r="F75" s="728">
        <f t="shared" si="1"/>
        <v>0</v>
      </c>
      <c r="G75" s="695"/>
      <c r="H75" s="696"/>
    </row>
    <row r="76" spans="1:8" ht="27.6">
      <c r="A76" s="689">
        <v>7.8000000000000096</v>
      </c>
      <c r="B76" s="690" t="s">
        <v>66</v>
      </c>
      <c r="C76" s="691" t="s">
        <v>12</v>
      </c>
      <c r="D76" s="692">
        <v>15</v>
      </c>
      <c r="E76" s="698">
        <v>196655.75722720847</v>
      </c>
      <c r="F76" s="694">
        <f t="shared" si="1"/>
        <v>2949836.358408127</v>
      </c>
      <c r="G76" s="695"/>
      <c r="H76" s="696"/>
    </row>
    <row r="77" spans="1:8" ht="27.6">
      <c r="A77" s="689">
        <v>7.9000000000000101</v>
      </c>
      <c r="B77" s="690" t="s">
        <v>67</v>
      </c>
      <c r="C77" s="691" t="s">
        <v>12</v>
      </c>
      <c r="D77" s="692">
        <v>0</v>
      </c>
      <c r="E77" s="698">
        <v>324792.89222720847</v>
      </c>
      <c r="F77" s="728">
        <f t="shared" si="1"/>
        <v>0</v>
      </c>
      <c r="G77" s="695"/>
      <c r="H77" s="696"/>
    </row>
    <row r="78" spans="1:8" ht="41.4">
      <c r="A78" s="689">
        <v>8.0000000000000107</v>
      </c>
      <c r="B78" s="690" t="s">
        <v>68</v>
      </c>
      <c r="C78" s="691" t="s">
        <v>12</v>
      </c>
      <c r="D78" s="692">
        <v>15</v>
      </c>
      <c r="E78" s="698">
        <v>194043.8314668021</v>
      </c>
      <c r="F78" s="694">
        <f t="shared" si="1"/>
        <v>2910657.4720020317</v>
      </c>
      <c r="G78" s="695"/>
      <c r="H78" s="696"/>
    </row>
    <row r="79" spans="1:8" ht="27.6">
      <c r="A79" s="689">
        <v>8.1000000000000103</v>
      </c>
      <c r="B79" s="690" t="s">
        <v>69</v>
      </c>
      <c r="C79" s="691" t="s">
        <v>9</v>
      </c>
      <c r="D79" s="692">
        <v>0</v>
      </c>
      <c r="E79" s="698">
        <v>8079.0075146858471</v>
      </c>
      <c r="F79" s="728">
        <f t="shared" si="1"/>
        <v>0</v>
      </c>
      <c r="G79" s="695"/>
      <c r="H79" s="696"/>
    </row>
    <row r="80" spans="1:8" ht="27.6">
      <c r="A80" s="689">
        <v>8.2000000000000206</v>
      </c>
      <c r="B80" s="690" t="s">
        <v>70</v>
      </c>
      <c r="C80" s="691" t="s">
        <v>9</v>
      </c>
      <c r="D80" s="692">
        <v>0</v>
      </c>
      <c r="E80" s="698">
        <v>16403.329039114764</v>
      </c>
      <c r="F80" s="728">
        <f t="shared" si="1"/>
        <v>0</v>
      </c>
      <c r="G80" s="695"/>
      <c r="H80" s="696"/>
    </row>
    <row r="81" spans="1:8" ht="27.6">
      <c r="A81" s="689">
        <v>8.3000000000000203</v>
      </c>
      <c r="B81" s="690" t="s">
        <v>71</v>
      </c>
      <c r="C81" s="691" t="s">
        <v>12</v>
      </c>
      <c r="D81" s="692">
        <v>0</v>
      </c>
      <c r="E81" s="698">
        <v>42476.943537455285</v>
      </c>
      <c r="F81" s="728">
        <f t="shared" si="1"/>
        <v>0</v>
      </c>
      <c r="G81" s="695"/>
      <c r="H81" s="696"/>
    </row>
    <row r="82" spans="1:8" ht="27.6">
      <c r="A82" s="689">
        <v>8.4000000000000199</v>
      </c>
      <c r="B82" s="690" t="s">
        <v>72</v>
      </c>
      <c r="C82" s="691" t="s">
        <v>12</v>
      </c>
      <c r="D82" s="692">
        <v>0</v>
      </c>
      <c r="E82" s="698">
        <v>82042.046346816263</v>
      </c>
      <c r="F82" s="728">
        <f t="shared" si="1"/>
        <v>0</v>
      </c>
      <c r="G82" s="695"/>
      <c r="H82" s="696"/>
    </row>
    <row r="83" spans="1:8" ht="27.6">
      <c r="A83" s="689">
        <v>8.5000000000000195</v>
      </c>
      <c r="B83" s="690" t="s">
        <v>73</v>
      </c>
      <c r="C83" s="691" t="s">
        <v>12</v>
      </c>
      <c r="D83" s="692">
        <v>0</v>
      </c>
      <c r="E83" s="698">
        <v>48174.330846816258</v>
      </c>
      <c r="F83" s="728">
        <f t="shared" si="1"/>
        <v>0</v>
      </c>
      <c r="G83" s="695"/>
      <c r="H83" s="696"/>
    </row>
    <row r="84" spans="1:8">
      <c r="A84" s="689">
        <v>8.6000000000000192</v>
      </c>
      <c r="B84" s="690" t="s">
        <v>74</v>
      </c>
      <c r="C84" s="691" t="s">
        <v>40</v>
      </c>
      <c r="D84" s="692">
        <v>67.5</v>
      </c>
      <c r="E84" s="698">
        <v>4839.1417340812695</v>
      </c>
      <c r="F84" s="694">
        <f t="shared" si="1"/>
        <v>326642.0670504857</v>
      </c>
      <c r="G84" s="695"/>
      <c r="H84" s="696"/>
    </row>
    <row r="85" spans="1:8" ht="27.6">
      <c r="A85" s="689">
        <v>8.7000000000000206</v>
      </c>
      <c r="B85" s="690" t="s">
        <v>75</v>
      </c>
      <c r="C85" s="691" t="s">
        <v>12</v>
      </c>
      <c r="D85" s="692">
        <v>405</v>
      </c>
      <c r="E85" s="698">
        <v>15402.229551330021</v>
      </c>
      <c r="F85" s="694">
        <f t="shared" si="1"/>
        <v>6237902.9682886591</v>
      </c>
      <c r="G85" s="695"/>
      <c r="H85" s="696"/>
    </row>
    <row r="86" spans="1:8" ht="27.6">
      <c r="A86" s="689">
        <v>8.8000000000000203</v>
      </c>
      <c r="B86" s="690" t="s">
        <v>76</v>
      </c>
      <c r="C86" s="691" t="s">
        <v>9</v>
      </c>
      <c r="D86" s="692">
        <v>45</v>
      </c>
      <c r="E86" s="698">
        <v>128164.23297676882</v>
      </c>
      <c r="F86" s="694">
        <f t="shared" si="1"/>
        <v>5767390.4839545973</v>
      </c>
      <c r="G86" s="695"/>
      <c r="H86" s="696"/>
    </row>
    <row r="87" spans="1:8">
      <c r="A87" s="689">
        <v>8.9000000000000199</v>
      </c>
      <c r="B87" s="690" t="s">
        <v>538</v>
      </c>
      <c r="C87" s="691" t="s">
        <v>43</v>
      </c>
      <c r="D87" s="692">
        <v>1</v>
      </c>
      <c r="E87" s="698">
        <v>238245.74761943569</v>
      </c>
      <c r="F87" s="694">
        <f t="shared" si="1"/>
        <v>238245.74761943569</v>
      </c>
      <c r="G87" s="695"/>
      <c r="H87" s="696"/>
    </row>
    <row r="88" spans="1:8" ht="41.4">
      <c r="A88" s="689">
        <v>9.0000000000000195</v>
      </c>
      <c r="B88" s="690" t="s">
        <v>645</v>
      </c>
      <c r="C88" s="691" t="s">
        <v>4</v>
      </c>
      <c r="D88" s="692">
        <v>2.2999999999999998</v>
      </c>
      <c r="E88" s="698">
        <v>348115.89113604231</v>
      </c>
      <c r="F88" s="694">
        <f t="shared" si="1"/>
        <v>800666.54961289722</v>
      </c>
      <c r="G88" s="695"/>
      <c r="H88" s="696"/>
    </row>
    <row r="89" spans="1:8" s="702" customFormat="1" ht="14.4" thickBot="1">
      <c r="A89" s="715">
        <v>9.1000000000000192</v>
      </c>
      <c r="B89" s="716" t="s">
        <v>539</v>
      </c>
      <c r="C89" s="699" t="s">
        <v>12</v>
      </c>
      <c r="D89" s="700">
        <v>0</v>
      </c>
      <c r="E89" s="701">
        <v>184604.83404964389</v>
      </c>
      <c r="F89" s="727">
        <f t="shared" si="1"/>
        <v>0</v>
      </c>
      <c r="G89" s="717"/>
      <c r="H89" s="718"/>
    </row>
    <row r="90" spans="1:8" s="726" customFormat="1" ht="15">
      <c r="A90" s="764" t="s">
        <v>77</v>
      </c>
      <c r="B90" s="764"/>
      <c r="C90" s="765"/>
      <c r="D90" s="765"/>
      <c r="E90" s="766">
        <f>E7+E50</f>
        <v>133566736.25115806</v>
      </c>
      <c r="F90" s="766"/>
      <c r="G90" s="722"/>
      <c r="H90" s="725"/>
    </row>
    <row r="91" spans="1:8" s="711" customFormat="1" ht="15">
      <c r="A91" s="762" t="s">
        <v>1</v>
      </c>
      <c r="B91" s="762"/>
      <c r="C91" s="762"/>
      <c r="D91" s="762"/>
      <c r="E91" s="763">
        <f>E90*12.6948838280482%</f>
        <v>16956142.00000006</v>
      </c>
      <c r="F91" s="763"/>
      <c r="G91" s="720"/>
      <c r="H91" s="721"/>
    </row>
    <row r="92" spans="1:8" s="711" customFormat="1" ht="15">
      <c r="A92" s="762" t="s">
        <v>79</v>
      </c>
      <c r="B92" s="762"/>
      <c r="C92" s="762"/>
      <c r="D92" s="762"/>
      <c r="E92" s="763">
        <f>E90-E91</f>
        <v>116610594.251158</v>
      </c>
      <c r="F92" s="763"/>
      <c r="G92" s="720"/>
      <c r="H92" s="721"/>
    </row>
    <row r="93" spans="1:8" s="714" customFormat="1" ht="16.2" customHeight="1" thickBot="1">
      <c r="A93" s="767" t="s">
        <v>757</v>
      </c>
      <c r="B93" s="768"/>
      <c r="C93" s="769"/>
      <c r="D93" s="713">
        <f>'Vr. A.U.'!K54</f>
        <v>0.2173782769195888</v>
      </c>
      <c r="E93" s="763">
        <f>'Vr. A.U.'!J54</f>
        <v>29034506.980049916</v>
      </c>
      <c r="F93" s="763"/>
      <c r="G93" s="720"/>
      <c r="H93" s="721"/>
    </row>
    <row r="94" spans="1:8" s="724" customFormat="1" ht="15">
      <c r="A94" s="770" t="s">
        <v>80</v>
      </c>
      <c r="B94" s="770"/>
      <c r="C94" s="770"/>
      <c r="D94" s="770"/>
      <c r="E94" s="771">
        <f>E90+E93</f>
        <v>162601243.23120797</v>
      </c>
      <c r="F94" s="771"/>
      <c r="G94" s="722"/>
      <c r="H94" s="723"/>
    </row>
    <row r="95" spans="1:8" s="711" customFormat="1" ht="15" customHeight="1">
      <c r="A95" s="762" t="s">
        <v>81</v>
      </c>
      <c r="B95" s="762"/>
      <c r="C95" s="762"/>
      <c r="D95" s="762"/>
      <c r="E95" s="763">
        <v>147719385.10027269</v>
      </c>
      <c r="F95" s="763"/>
      <c r="G95" s="720"/>
      <c r="H95" s="729"/>
    </row>
    <row r="96" spans="1:8" s="711" customFormat="1" ht="15" customHeight="1">
      <c r="A96" s="762" t="s">
        <v>82</v>
      </c>
      <c r="B96" s="762"/>
      <c r="C96" s="762"/>
      <c r="D96" s="762"/>
      <c r="E96" s="763">
        <v>130763243.10027269</v>
      </c>
      <c r="F96" s="763"/>
      <c r="G96" s="720"/>
      <c r="H96" s="721"/>
    </row>
    <row r="97" spans="1:8" s="711" customFormat="1" ht="15" customHeight="1">
      <c r="A97" s="762" t="s">
        <v>83</v>
      </c>
      <c r="B97" s="762"/>
      <c r="C97" s="762"/>
      <c r="D97" s="762"/>
      <c r="E97" s="763">
        <v>0</v>
      </c>
      <c r="F97" s="763"/>
      <c r="G97" s="720"/>
      <c r="H97" s="721"/>
    </row>
    <row r="98" spans="1:8" s="711" customFormat="1" ht="15" customHeight="1">
      <c r="A98" s="762" t="s">
        <v>84</v>
      </c>
      <c r="B98" s="762"/>
      <c r="C98" s="762"/>
      <c r="D98" s="762"/>
      <c r="E98" s="763">
        <f>E94+E97</f>
        <v>162601243.23120797</v>
      </c>
      <c r="F98" s="763"/>
      <c r="G98" s="720"/>
      <c r="H98" s="721"/>
    </row>
    <row r="99" spans="1:8" s="711" customFormat="1" ht="15" customHeight="1">
      <c r="A99" s="762" t="s">
        <v>85</v>
      </c>
      <c r="B99" s="762"/>
      <c r="C99" s="762"/>
      <c r="D99" s="762"/>
      <c r="E99" s="763">
        <f>E98-E91</f>
        <v>145645101.23120791</v>
      </c>
      <c r="F99" s="763"/>
      <c r="G99" s="720"/>
      <c r="H99" s="721"/>
    </row>
    <row r="100" spans="1:8">
      <c r="A100" s="719"/>
      <c r="F100" s="730"/>
    </row>
  </sheetData>
  <mergeCells count="36">
    <mergeCell ref="A99:D99"/>
    <mergeCell ref="E99:F99"/>
    <mergeCell ref="A93:C93"/>
    <mergeCell ref="A97:D97"/>
    <mergeCell ref="E97:F97"/>
    <mergeCell ref="A98:D98"/>
    <mergeCell ref="E98:F98"/>
    <mergeCell ref="A95:D95"/>
    <mergeCell ref="E95:F95"/>
    <mergeCell ref="A96:D96"/>
    <mergeCell ref="A94:D94"/>
    <mergeCell ref="E94:F94"/>
    <mergeCell ref="C50:D50"/>
    <mergeCell ref="E50:F50"/>
    <mergeCell ref="A92:D92"/>
    <mergeCell ref="E96:F96"/>
    <mergeCell ref="G50:H50"/>
    <mergeCell ref="A90:D90"/>
    <mergeCell ref="E90:F90"/>
    <mergeCell ref="E92:F92"/>
    <mergeCell ref="E93:F93"/>
    <mergeCell ref="E91:F91"/>
    <mergeCell ref="A91:D91"/>
    <mergeCell ref="A1:F2"/>
    <mergeCell ref="G1:H2"/>
    <mergeCell ref="G3:H3"/>
    <mergeCell ref="G4:H4"/>
    <mergeCell ref="A5:A6"/>
    <mergeCell ref="B5:B6"/>
    <mergeCell ref="C5:F5"/>
    <mergeCell ref="A3:F3"/>
    <mergeCell ref="A4:F4"/>
    <mergeCell ref="G5:H5"/>
    <mergeCell ref="C7:D7"/>
    <mergeCell ref="E7:F7"/>
    <mergeCell ref="G7:H7"/>
  </mergeCells>
  <pageMargins left="0.7" right="0.7" top="0.75" bottom="0.75" header="0.3" footer="0.3"/>
  <pageSetup scale="67"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5C4FBB-2C3B-4FD5-9B95-820A216D9C37}">
  <sheetPr>
    <tabColor theme="6" tint="0.79998168889431442"/>
    <outlinePr summaryBelow="0"/>
    <pageSetUpPr fitToPage="1"/>
  </sheetPr>
  <dimension ref="A1:U58"/>
  <sheetViews>
    <sheetView view="pageBreakPreview" topLeftCell="A35" zoomScale="85" zoomScaleNormal="115" zoomScaleSheetLayoutView="85" workbookViewId="0">
      <selection activeCell="C26" sqref="C26"/>
    </sheetView>
  </sheetViews>
  <sheetFormatPr baseColWidth="10" defaultColWidth="13.33203125" defaultRowHeight="15.6" outlineLevelRow="1"/>
  <cols>
    <col min="1" max="1" width="2" style="586" customWidth="1"/>
    <col min="2" max="2" width="8.6640625" style="586" customWidth="1"/>
    <col min="3" max="3" width="56.109375" style="586" customWidth="1"/>
    <col min="4" max="4" width="9" style="586" bestFit="1" customWidth="1"/>
    <col min="5" max="5" width="12.44140625" style="586" customWidth="1"/>
    <col min="6" max="6" width="11.33203125" style="586" bestFit="1" customWidth="1"/>
    <col min="7" max="7" width="18.33203125" style="586" customWidth="1"/>
    <col min="8" max="8" width="17.109375" style="586" customWidth="1"/>
    <col min="9" max="9" width="10.109375" style="586" bestFit="1" customWidth="1"/>
    <col min="10" max="10" width="23" style="586" bestFit="1" customWidth="1"/>
    <col min="11" max="11" width="11.77734375" style="586" customWidth="1"/>
    <col min="12" max="12" width="2" style="586" customWidth="1"/>
    <col min="13" max="13" width="19.44140625" style="586" bestFit="1" customWidth="1"/>
    <col min="14" max="16" width="13.33203125" style="586"/>
    <col min="17" max="17" width="3.109375" style="586" customWidth="1"/>
    <col min="18" max="16384" width="13.33203125" style="586"/>
  </cols>
  <sheetData>
    <row r="1" spans="1:21" s="577" customFormat="1" ht="10.199999999999999" customHeight="1">
      <c r="A1" s="576"/>
      <c r="C1" s="578"/>
      <c r="D1" s="578"/>
      <c r="E1" s="578"/>
      <c r="F1" s="576"/>
      <c r="G1" s="576"/>
      <c r="H1" s="576"/>
      <c r="I1" s="576"/>
      <c r="J1" s="576"/>
      <c r="K1" s="576"/>
      <c r="L1" s="576"/>
      <c r="M1" s="576"/>
      <c r="N1" s="576"/>
      <c r="O1" s="576"/>
      <c r="P1" s="576"/>
      <c r="Q1" s="576"/>
      <c r="R1" s="576"/>
      <c r="S1" s="576"/>
      <c r="U1" s="579"/>
    </row>
    <row r="2" spans="1:21" s="577" customFormat="1" ht="7.95" customHeight="1" thickBot="1">
      <c r="C2" s="578"/>
      <c r="D2" s="578"/>
      <c r="E2" s="578"/>
      <c r="F2" s="578"/>
      <c r="R2" s="580"/>
      <c r="S2" s="580"/>
      <c r="U2" s="579"/>
    </row>
    <row r="3" spans="1:21" s="577" customFormat="1" ht="27.45" customHeight="1" thickBot="1">
      <c r="B3" s="581"/>
      <c r="C3" s="582"/>
      <c r="D3" s="582"/>
      <c r="E3" s="582"/>
      <c r="F3" s="583" t="s">
        <v>650</v>
      </c>
      <c r="G3" s="584"/>
      <c r="H3" s="584"/>
      <c r="I3" s="584"/>
      <c r="J3" s="584"/>
      <c r="K3" s="585"/>
      <c r="L3" s="579"/>
    </row>
    <row r="4" spans="1:21" s="577" customFormat="1" ht="7.95" customHeight="1">
      <c r="C4" s="578"/>
      <c r="D4" s="578"/>
      <c r="E4" s="578"/>
      <c r="F4" s="578"/>
      <c r="R4" s="580"/>
      <c r="S4" s="580"/>
      <c r="U4" s="579"/>
    </row>
    <row r="5" spans="1:21">
      <c r="B5" s="587"/>
      <c r="C5" s="588" t="s">
        <v>651</v>
      </c>
      <c r="D5" s="589"/>
      <c r="F5" s="590"/>
      <c r="G5" s="591" t="s">
        <v>652</v>
      </c>
      <c r="I5" s="592" t="s">
        <v>653</v>
      </c>
      <c r="J5" s="593"/>
      <c r="K5" s="589"/>
    </row>
    <row r="6" spans="1:21">
      <c r="B6" s="587"/>
      <c r="C6" s="594">
        <f>PPTO!E90</f>
        <v>133566736.25115806</v>
      </c>
      <c r="D6" s="589"/>
      <c r="F6" s="595"/>
      <c r="G6" s="596">
        <v>4</v>
      </c>
      <c r="I6" s="597">
        <v>0</v>
      </c>
      <c r="J6" s="598">
        <f>+C6*I6</f>
        <v>0</v>
      </c>
      <c r="K6" s="589"/>
    </row>
    <row r="7" spans="1:21" ht="16.2" thickBot="1">
      <c r="B7" s="599"/>
      <c r="C7" s="600"/>
      <c r="D7" s="600"/>
      <c r="E7" s="600"/>
      <c r="F7" s="600"/>
      <c r="G7" s="600"/>
      <c r="H7" s="600"/>
      <c r="I7" s="600"/>
      <c r="J7" s="601"/>
      <c r="K7" s="600"/>
    </row>
    <row r="8" spans="1:21" ht="22.2" customHeight="1" thickBot="1">
      <c r="B8" s="602"/>
      <c r="C8" s="603" t="s">
        <v>0</v>
      </c>
      <c r="D8" s="604" t="s">
        <v>654</v>
      </c>
      <c r="E8" s="604" t="s">
        <v>157</v>
      </c>
      <c r="F8" s="604" t="s">
        <v>655</v>
      </c>
      <c r="G8" s="605" t="s">
        <v>656</v>
      </c>
      <c r="H8" s="606" t="s">
        <v>657</v>
      </c>
      <c r="I8" s="607" t="s">
        <v>658</v>
      </c>
      <c r="J8" s="608" t="s">
        <v>659</v>
      </c>
      <c r="K8" s="609" t="s">
        <v>497</v>
      </c>
    </row>
    <row r="9" spans="1:21" ht="4.2" customHeight="1">
      <c r="B9" s="610"/>
      <c r="C9" s="611"/>
      <c r="D9" s="611"/>
      <c r="E9" s="611"/>
      <c r="F9" s="611"/>
      <c r="G9" s="611"/>
      <c r="H9" s="611"/>
      <c r="I9" s="611"/>
      <c r="J9" s="612"/>
      <c r="K9" s="613"/>
    </row>
    <row r="10" spans="1:21" ht="22.2" customHeight="1">
      <c r="B10" s="614" t="s">
        <v>491</v>
      </c>
      <c r="C10" s="615" t="s">
        <v>660</v>
      </c>
      <c r="D10" s="615"/>
      <c r="E10" s="615"/>
      <c r="F10" s="615"/>
      <c r="G10" s="616"/>
      <c r="H10" s="617"/>
      <c r="I10" s="617"/>
      <c r="J10" s="618">
        <f>SUM(J11:J17)</f>
        <v>2389571.9999999986</v>
      </c>
      <c r="K10" s="619">
        <f t="shared" ref="K10:K28" si="0">+J10/$C$6</f>
        <v>1.789047233666519E-2</v>
      </c>
    </row>
    <row r="11" spans="1:21" outlineLevel="1">
      <c r="B11" s="620" t="s">
        <v>492</v>
      </c>
      <c r="C11" s="621" t="s">
        <v>661</v>
      </c>
      <c r="D11" s="622" t="s">
        <v>662</v>
      </c>
      <c r="E11" s="623">
        <v>0</v>
      </c>
      <c r="F11" s="623">
        <v>4</v>
      </c>
      <c r="G11" s="624">
        <v>0.51627714310887352</v>
      </c>
      <c r="H11" s="625">
        <v>7493940</v>
      </c>
      <c r="I11" s="626"/>
      <c r="J11" s="627">
        <f t="shared" ref="J11:J16" si="1">F11*E11*G11*H11*(1+I11)</f>
        <v>0</v>
      </c>
      <c r="K11" s="628">
        <f t="shared" si="0"/>
        <v>0</v>
      </c>
    </row>
    <row r="12" spans="1:21" outlineLevel="1">
      <c r="B12" s="620" t="s">
        <v>493</v>
      </c>
      <c r="C12" s="621" t="s">
        <v>663</v>
      </c>
      <c r="D12" s="622" t="s">
        <v>662</v>
      </c>
      <c r="E12" s="623">
        <v>1</v>
      </c>
      <c r="F12" s="623">
        <v>3</v>
      </c>
      <c r="G12" s="624">
        <v>0.14732172479176187</v>
      </c>
      <c r="H12" s="625">
        <v>5406697.4923479902</v>
      </c>
      <c r="I12" s="626"/>
      <c r="J12" s="627">
        <f t="shared" si="1"/>
        <v>2389571.9999999986</v>
      </c>
      <c r="K12" s="628">
        <f t="shared" si="0"/>
        <v>1.789047233666519E-2</v>
      </c>
      <c r="M12" s="712"/>
    </row>
    <row r="13" spans="1:21" outlineLevel="1">
      <c r="B13" s="620" t="s">
        <v>494</v>
      </c>
      <c r="C13" s="629" t="s">
        <v>664</v>
      </c>
      <c r="D13" s="622" t="s">
        <v>662</v>
      </c>
      <c r="E13" s="623">
        <v>0</v>
      </c>
      <c r="F13" s="623">
        <v>0</v>
      </c>
      <c r="G13" s="624">
        <v>1</v>
      </c>
      <c r="H13" s="625">
        <v>4500000</v>
      </c>
      <c r="I13" s="626"/>
      <c r="J13" s="627">
        <f t="shared" si="1"/>
        <v>0</v>
      </c>
      <c r="K13" s="628">
        <f t="shared" si="0"/>
        <v>0</v>
      </c>
      <c r="M13" s="712"/>
    </row>
    <row r="14" spans="1:21" outlineLevel="1">
      <c r="B14" s="620"/>
      <c r="C14" s="629"/>
      <c r="D14" s="622"/>
      <c r="E14" s="623"/>
      <c r="F14" s="623"/>
      <c r="G14" s="624"/>
      <c r="H14" s="625"/>
      <c r="I14" s="626"/>
      <c r="J14" s="627"/>
      <c r="K14" s="628"/>
    </row>
    <row r="15" spans="1:21" hidden="1" outlineLevel="1">
      <c r="B15" s="620" t="s">
        <v>665</v>
      </c>
      <c r="C15" s="621" t="s">
        <v>666</v>
      </c>
      <c r="D15" s="622" t="s">
        <v>662</v>
      </c>
      <c r="E15" s="623">
        <v>0</v>
      </c>
      <c r="F15" s="623">
        <f t="shared" ref="F15:F16" si="2">+$G$6</f>
        <v>4</v>
      </c>
      <c r="G15" s="624">
        <v>1</v>
      </c>
      <c r="H15" s="625">
        <v>1100000</v>
      </c>
      <c r="I15" s="626">
        <f>+'[76]IV. MANO DE OBRA'!$G$15</f>
        <v>0.69290000000000007</v>
      </c>
      <c r="J15" s="627">
        <f t="shared" si="1"/>
        <v>0</v>
      </c>
      <c r="K15" s="628">
        <f t="shared" si="0"/>
        <v>0</v>
      </c>
    </row>
    <row r="16" spans="1:21" hidden="1" outlineLevel="1">
      <c r="B16" s="620" t="s">
        <v>667</v>
      </c>
      <c r="C16" s="621" t="s">
        <v>668</v>
      </c>
      <c r="D16" s="622" t="s">
        <v>662</v>
      </c>
      <c r="E16" s="623"/>
      <c r="F16" s="623">
        <f t="shared" si="2"/>
        <v>4</v>
      </c>
      <c r="G16" s="624">
        <v>1</v>
      </c>
      <c r="H16" s="625">
        <v>750000</v>
      </c>
      <c r="I16" s="626">
        <f>+'[76]IV. MANO DE OBRA'!$G$15</f>
        <v>0.69290000000000007</v>
      </c>
      <c r="J16" s="627">
        <f t="shared" si="1"/>
        <v>0</v>
      </c>
      <c r="K16" s="628">
        <f t="shared" si="0"/>
        <v>0</v>
      </c>
    </row>
    <row r="17" spans="2:13" outlineLevel="1">
      <c r="B17" s="620"/>
      <c r="C17" s="629"/>
      <c r="D17" s="622"/>
      <c r="E17" s="623"/>
      <c r="F17" s="623"/>
      <c r="G17" s="624"/>
      <c r="H17" s="625"/>
      <c r="I17" s="626"/>
      <c r="J17" s="627"/>
      <c r="K17" s="628"/>
    </row>
    <row r="18" spans="2:13" ht="22.2" customHeight="1">
      <c r="B18" s="614" t="s">
        <v>495</v>
      </c>
      <c r="C18" s="615" t="s">
        <v>669</v>
      </c>
      <c r="D18" s="615"/>
      <c r="E18" s="615"/>
      <c r="F18" s="615"/>
      <c r="G18" s="616"/>
      <c r="H18" s="617"/>
      <c r="I18" s="617"/>
      <c r="J18" s="618">
        <f>SUM(J19:J20)</f>
        <v>552000</v>
      </c>
      <c r="K18" s="619">
        <f t="shared" si="0"/>
        <v>4.1327655035459029E-3</v>
      </c>
    </row>
    <row r="19" spans="2:13" outlineLevel="1">
      <c r="B19" s="620" t="s">
        <v>670</v>
      </c>
      <c r="C19" s="621" t="s">
        <v>671</v>
      </c>
      <c r="D19" s="622" t="s">
        <v>662</v>
      </c>
      <c r="E19" s="623">
        <v>1</v>
      </c>
      <c r="F19" s="623">
        <v>2</v>
      </c>
      <c r="G19" s="624">
        <v>1</v>
      </c>
      <c r="H19" s="625">
        <v>150000</v>
      </c>
      <c r="I19" s="630"/>
      <c r="J19" s="627">
        <f>+F19*E19*G19*H19</f>
        <v>300000</v>
      </c>
      <c r="K19" s="628">
        <f t="shared" si="0"/>
        <v>2.2460682084488601E-3</v>
      </c>
      <c r="M19" s="712"/>
    </row>
    <row r="20" spans="2:13" outlineLevel="1">
      <c r="B20" s="620" t="s">
        <v>670</v>
      </c>
      <c r="C20" s="621" t="s">
        <v>672</v>
      </c>
      <c r="D20" s="622" t="s">
        <v>662</v>
      </c>
      <c r="E20" s="623">
        <v>1</v>
      </c>
      <c r="F20" s="623">
        <v>2</v>
      </c>
      <c r="G20" s="624">
        <v>1</v>
      </c>
      <c r="H20" s="625">
        <v>126000</v>
      </c>
      <c r="I20" s="630"/>
      <c r="J20" s="627">
        <f>+F20*E20*G20*H20</f>
        <v>252000</v>
      </c>
      <c r="K20" s="628">
        <f t="shared" si="0"/>
        <v>1.8866972950970424E-3</v>
      </c>
    </row>
    <row r="21" spans="2:13" ht="22.2" customHeight="1">
      <c r="B21" s="614" t="s">
        <v>673</v>
      </c>
      <c r="C21" s="615" t="s">
        <v>674</v>
      </c>
      <c r="D21" s="615"/>
      <c r="E21" s="615"/>
      <c r="F21" s="615"/>
      <c r="G21" s="616"/>
      <c r="H21" s="617"/>
      <c r="I21" s="617"/>
      <c r="J21" s="618">
        <f>SUM(J22:J22)</f>
        <v>0</v>
      </c>
      <c r="K21" s="619">
        <f t="shared" si="0"/>
        <v>0</v>
      </c>
      <c r="M21" s="712"/>
    </row>
    <row r="22" spans="2:13" outlineLevel="1">
      <c r="B22" s="620" t="s">
        <v>675</v>
      </c>
      <c r="C22" s="631" t="s">
        <v>676</v>
      </c>
      <c r="D22" s="622" t="s">
        <v>530</v>
      </c>
      <c r="E22" s="623">
        <v>0</v>
      </c>
      <c r="F22" s="623">
        <v>4</v>
      </c>
      <c r="G22" s="624">
        <v>1</v>
      </c>
      <c r="H22" s="625">
        <v>550000</v>
      </c>
      <c r="I22" s="630"/>
      <c r="J22" s="627">
        <f>+F22*E22*G22*H22</f>
        <v>0</v>
      </c>
      <c r="K22" s="628">
        <f t="shared" si="0"/>
        <v>0</v>
      </c>
    </row>
    <row r="23" spans="2:13">
      <c r="B23" s="614" t="s">
        <v>677</v>
      </c>
      <c r="C23" s="615" t="s">
        <v>678</v>
      </c>
      <c r="D23" s="615"/>
      <c r="E23" s="615"/>
      <c r="F23" s="615"/>
      <c r="G23" s="616"/>
      <c r="H23" s="617"/>
      <c r="I23" s="617"/>
      <c r="J23" s="618">
        <f>SUM(J24:J27)</f>
        <v>0</v>
      </c>
      <c r="K23" s="619">
        <f>SUM(K24:K27)</f>
        <v>0</v>
      </c>
    </row>
    <row r="24" spans="2:13" outlineLevel="1">
      <c r="B24" s="620" t="s">
        <v>679</v>
      </c>
      <c r="C24" s="621" t="s">
        <v>680</v>
      </c>
      <c r="D24" s="622" t="s">
        <v>681</v>
      </c>
      <c r="E24" s="623">
        <v>0</v>
      </c>
      <c r="F24" s="623">
        <v>4</v>
      </c>
      <c r="G24" s="624">
        <v>1</v>
      </c>
      <c r="H24" s="625">
        <v>1300000</v>
      </c>
      <c r="I24" s="632"/>
      <c r="J24" s="627">
        <f>+F24*E24*G24*H24</f>
        <v>0</v>
      </c>
      <c r="K24" s="628">
        <f t="shared" si="0"/>
        <v>0</v>
      </c>
    </row>
    <row r="25" spans="2:13" outlineLevel="1">
      <c r="B25" s="620" t="s">
        <v>682</v>
      </c>
      <c r="C25" s="621" t="s">
        <v>683</v>
      </c>
      <c r="D25" s="622" t="s">
        <v>681</v>
      </c>
      <c r="E25" s="623">
        <v>0</v>
      </c>
      <c r="F25" s="623">
        <v>4</v>
      </c>
      <c r="G25" s="624">
        <v>1</v>
      </c>
      <c r="H25" s="625">
        <v>200000</v>
      </c>
      <c r="I25" s="632"/>
      <c r="J25" s="627">
        <f>+F25*E25*G25*H25</f>
        <v>0</v>
      </c>
      <c r="K25" s="628">
        <f t="shared" si="0"/>
        <v>0</v>
      </c>
    </row>
    <row r="26" spans="2:13" outlineLevel="1">
      <c r="B26" s="620" t="s">
        <v>684</v>
      </c>
      <c r="C26" s="621" t="s">
        <v>685</v>
      </c>
      <c r="D26" s="622" t="s">
        <v>12</v>
      </c>
      <c r="E26" s="623">
        <v>0</v>
      </c>
      <c r="F26" s="623">
        <v>1</v>
      </c>
      <c r="G26" s="624">
        <v>1</v>
      </c>
      <c r="H26" s="625">
        <v>1800000</v>
      </c>
      <c r="I26" s="632"/>
      <c r="J26" s="627">
        <f>+F26*E26*G26*H26</f>
        <v>0</v>
      </c>
      <c r="K26" s="628">
        <f t="shared" si="0"/>
        <v>0</v>
      </c>
    </row>
    <row r="27" spans="2:13" outlineLevel="1">
      <c r="B27" s="620" t="s">
        <v>686</v>
      </c>
      <c r="C27" s="633" t="s">
        <v>687</v>
      </c>
      <c r="D27" s="622" t="s">
        <v>12</v>
      </c>
      <c r="E27" s="623">
        <v>0</v>
      </c>
      <c r="F27" s="623">
        <v>1</v>
      </c>
      <c r="G27" s="624">
        <v>1</v>
      </c>
      <c r="H27" s="625">
        <f>+[76]EPPS!G14</f>
        <v>476745.36</v>
      </c>
      <c r="I27" s="632"/>
      <c r="J27" s="627">
        <f>+F27*E27*G27*H27</f>
        <v>0</v>
      </c>
      <c r="K27" s="628">
        <f t="shared" si="0"/>
        <v>0</v>
      </c>
    </row>
    <row r="28" spans="2:13" ht="22.2" customHeight="1">
      <c r="B28" s="614" t="s">
        <v>688</v>
      </c>
      <c r="C28" s="615" t="s">
        <v>689</v>
      </c>
      <c r="D28" s="615"/>
      <c r="E28" s="615"/>
      <c r="F28" s="615"/>
      <c r="G28" s="616"/>
      <c r="H28" s="617"/>
      <c r="I28" s="617"/>
      <c r="J28" s="618">
        <f>SUM(J30:J36)</f>
        <v>715255.09232988616</v>
      </c>
      <c r="K28" s="619">
        <f t="shared" si="0"/>
        <v>5.3550390793777047E-3</v>
      </c>
    </row>
    <row r="29" spans="2:13" outlineLevel="1">
      <c r="B29" s="634"/>
      <c r="C29" s="635" t="s">
        <v>690</v>
      </c>
      <c r="D29" s="636"/>
      <c r="E29" s="637"/>
      <c r="F29" s="637" t="s">
        <v>691</v>
      </c>
      <c r="G29" s="638"/>
      <c r="H29" s="638" t="s">
        <v>692</v>
      </c>
      <c r="I29" s="639" t="s">
        <v>693</v>
      </c>
      <c r="J29" s="640" t="s">
        <v>694</v>
      </c>
      <c r="K29" s="641"/>
    </row>
    <row r="30" spans="2:13" outlineLevel="1">
      <c r="B30" s="620" t="s">
        <v>695</v>
      </c>
      <c r="C30" s="633" t="s">
        <v>696</v>
      </c>
      <c r="D30" s="642"/>
      <c r="E30" s="643">
        <v>0.2</v>
      </c>
      <c r="F30" s="644"/>
      <c r="G30" s="645">
        <f>+E30*$C$6</f>
        <v>26713347.250231612</v>
      </c>
      <c r="H30" s="646">
        <f>$G$6*30+(6*30)</f>
        <v>300</v>
      </c>
      <c r="I30" s="647">
        <v>3.0000000000000001E-3</v>
      </c>
      <c r="J30" s="648">
        <f>+H30/365*(G30*I30)*(1+16%)</f>
        <v>76407.491860936439</v>
      </c>
      <c r="K30" s="628">
        <f t="shared" ref="K30:K36" si="3">+J30/$C$6</f>
        <v>5.7205479452054789E-4</v>
      </c>
    </row>
    <row r="31" spans="2:13" outlineLevel="1">
      <c r="B31" s="620" t="s">
        <v>697</v>
      </c>
      <c r="C31" s="633" t="s">
        <v>698</v>
      </c>
      <c r="D31" s="642"/>
      <c r="E31" s="649" t="s">
        <v>699</v>
      </c>
      <c r="F31" s="644"/>
      <c r="G31" s="645">
        <f>100%*J6</f>
        <v>0</v>
      </c>
      <c r="H31" s="646">
        <f>$G$6*30+(6*30)</f>
        <v>300</v>
      </c>
      <c r="I31" s="647">
        <v>2E-3</v>
      </c>
      <c r="J31" s="648">
        <f>+H31/365*(G31*I31)*(1+16%)</f>
        <v>0</v>
      </c>
      <c r="K31" s="628">
        <f t="shared" si="3"/>
        <v>0</v>
      </c>
    </row>
    <row r="32" spans="2:13" outlineLevel="1">
      <c r="B32" s="620" t="s">
        <v>700</v>
      </c>
      <c r="C32" s="633" t="s">
        <v>701</v>
      </c>
      <c r="D32" s="642"/>
      <c r="E32" s="643">
        <v>0.1</v>
      </c>
      <c r="F32" s="644"/>
      <c r="G32" s="645">
        <f>+E32*$C$6</f>
        <v>13356673.625115806</v>
      </c>
      <c r="H32" s="646">
        <f>$G$6*30+(3*360)</f>
        <v>1200</v>
      </c>
      <c r="I32" s="647">
        <v>2E-3</v>
      </c>
      <c r="J32" s="648">
        <f>+H32/365*(G32*I32)*(1+16%)</f>
        <v>101876.65581458193</v>
      </c>
      <c r="K32" s="628">
        <f t="shared" si="3"/>
        <v>7.6273972602739729E-4</v>
      </c>
    </row>
    <row r="33" spans="2:13" outlineLevel="1">
      <c r="B33" s="620" t="s">
        <v>702</v>
      </c>
      <c r="C33" s="633" t="s">
        <v>703</v>
      </c>
      <c r="D33" s="642"/>
      <c r="E33" s="643">
        <v>0.2</v>
      </c>
      <c r="F33" s="644"/>
      <c r="G33" s="645">
        <f>+E33*$C$6</f>
        <v>26713347.250231612</v>
      </c>
      <c r="H33" s="646">
        <f>$G$6*30+(5*360)</f>
        <v>1920</v>
      </c>
      <c r="I33" s="647">
        <v>3.0000000000000001E-3</v>
      </c>
      <c r="J33" s="648">
        <f>+H33/365*(G33*I33)*(1+16%)</f>
        <v>489007.94790999324</v>
      </c>
      <c r="K33" s="628">
        <f t="shared" si="3"/>
        <v>3.6611506849315066E-3</v>
      </c>
    </row>
    <row r="34" spans="2:13" outlineLevel="1">
      <c r="B34" s="620" t="s">
        <v>704</v>
      </c>
      <c r="C34" s="633" t="s">
        <v>705</v>
      </c>
      <c r="D34" s="642"/>
      <c r="E34" s="643">
        <v>0.2</v>
      </c>
      <c r="F34" s="644"/>
      <c r="G34" s="645">
        <f>+E34*$C$6</f>
        <v>26713347.250231612</v>
      </c>
      <c r="H34" s="646">
        <f>$G$6*30</f>
        <v>120</v>
      </c>
      <c r="I34" s="647">
        <v>3.0000000000000001E-3</v>
      </c>
      <c r="J34" s="648">
        <f>+H34/365*(G34*I34)*(1+16%)</f>
        <v>30562.996744374577</v>
      </c>
      <c r="K34" s="628">
        <f t="shared" si="3"/>
        <v>2.2882191780821917E-4</v>
      </c>
    </row>
    <row r="35" spans="2:13" outlineLevel="1">
      <c r="B35" s="620" t="s">
        <v>706</v>
      </c>
      <c r="C35" s="633" t="s">
        <v>707</v>
      </c>
      <c r="D35" s="642"/>
      <c r="E35" s="650" t="s">
        <v>708</v>
      </c>
      <c r="F35" s="644"/>
      <c r="G35" s="651" t="s">
        <v>708</v>
      </c>
      <c r="H35" s="622" t="s">
        <v>708</v>
      </c>
      <c r="I35" s="624" t="s">
        <v>708</v>
      </c>
      <c r="J35" s="648">
        <f>+IFERROR(H35/365*(G35*I35)*(1+16%),0)</f>
        <v>0</v>
      </c>
      <c r="K35" s="628">
        <f t="shared" si="3"/>
        <v>0</v>
      </c>
    </row>
    <row r="36" spans="2:13" outlineLevel="1">
      <c r="B36" s="620" t="s">
        <v>709</v>
      </c>
      <c r="C36" s="633" t="s">
        <v>710</v>
      </c>
      <c r="D36" s="644"/>
      <c r="E36" s="650"/>
      <c r="F36" s="644"/>
      <c r="G36" s="650"/>
      <c r="H36" s="650"/>
      <c r="I36" s="643"/>
      <c r="J36" s="652">
        <f>15000*(1+16%)</f>
        <v>17400</v>
      </c>
      <c r="K36" s="628">
        <f t="shared" si="3"/>
        <v>1.3027195609003389E-4</v>
      </c>
    </row>
    <row r="37" spans="2:13" outlineLevel="1">
      <c r="B37" s="653"/>
      <c r="C37" s="654" t="s">
        <v>711</v>
      </c>
      <c r="D37" s="644"/>
      <c r="E37" s="650"/>
      <c r="F37" s="644"/>
      <c r="G37" s="650"/>
      <c r="H37" s="650"/>
      <c r="I37" s="643"/>
      <c r="J37" s="652"/>
      <c r="K37" s="655"/>
    </row>
    <row r="38" spans="2:13" ht="22.2" customHeight="1">
      <c r="B38" s="614" t="s">
        <v>712</v>
      </c>
      <c r="C38" s="615" t="s">
        <v>713</v>
      </c>
      <c r="D38" s="615"/>
      <c r="E38" s="615"/>
      <c r="F38" s="615"/>
      <c r="G38" s="616"/>
      <c r="H38" s="617"/>
      <c r="I38" s="617"/>
      <c r="J38" s="618">
        <f>SUM(J39:J44)</f>
        <v>20035010.437673707</v>
      </c>
      <c r="K38" s="619">
        <f t="shared" ref="K38:K46" si="4">+J38/$C$6</f>
        <v>0.15</v>
      </c>
    </row>
    <row r="39" spans="2:13" ht="31.2" outlineLevel="1">
      <c r="B39" s="622" t="s">
        <v>714</v>
      </c>
      <c r="C39" s="621" t="s">
        <v>758</v>
      </c>
      <c r="D39" s="622" t="s">
        <v>497</v>
      </c>
      <c r="E39" s="656">
        <v>1</v>
      </c>
      <c r="F39" s="656"/>
      <c r="G39" s="709">
        <v>0.02</v>
      </c>
      <c r="H39" s="644"/>
      <c r="I39" s="644"/>
      <c r="J39" s="632">
        <f t="shared" ref="J39:J46" si="5">G39*$C$6</f>
        <v>2671334.7250231612</v>
      </c>
      <c r="K39" s="628">
        <f t="shared" si="4"/>
        <v>0.02</v>
      </c>
    </row>
    <row r="40" spans="2:13" outlineLevel="1">
      <c r="B40" s="622" t="s">
        <v>715</v>
      </c>
      <c r="C40" s="621" t="s">
        <v>759</v>
      </c>
      <c r="D40" s="622" t="s">
        <v>497</v>
      </c>
      <c r="E40" s="656">
        <v>1</v>
      </c>
      <c r="F40" s="656"/>
      <c r="G40" s="709">
        <v>0.05</v>
      </c>
      <c r="H40" s="644"/>
      <c r="I40" s="644"/>
      <c r="J40" s="632">
        <f t="shared" si="5"/>
        <v>6678336.8125579031</v>
      </c>
      <c r="K40" s="628">
        <f t="shared" si="4"/>
        <v>0.05</v>
      </c>
    </row>
    <row r="41" spans="2:13" outlineLevel="1">
      <c r="B41" s="622" t="s">
        <v>716</v>
      </c>
      <c r="C41" s="621" t="s">
        <v>760</v>
      </c>
      <c r="D41" s="622" t="s">
        <v>497</v>
      </c>
      <c r="E41" s="656">
        <v>1</v>
      </c>
      <c r="F41" s="656"/>
      <c r="G41" s="709">
        <v>0.01</v>
      </c>
      <c r="H41" s="644"/>
      <c r="I41" s="644"/>
      <c r="J41" s="632">
        <f t="shared" si="5"/>
        <v>1335667.3625115806</v>
      </c>
      <c r="K41" s="628">
        <f t="shared" si="4"/>
        <v>0.01</v>
      </c>
    </row>
    <row r="42" spans="2:13" outlineLevel="1">
      <c r="B42" s="622" t="s">
        <v>717</v>
      </c>
      <c r="C42" s="621" t="s">
        <v>761</v>
      </c>
      <c r="D42" s="622" t="s">
        <v>497</v>
      </c>
      <c r="E42" s="656">
        <v>1</v>
      </c>
      <c r="F42" s="656"/>
      <c r="G42" s="709">
        <v>0.04</v>
      </c>
      <c r="H42" s="644"/>
      <c r="I42" s="644"/>
      <c r="J42" s="632">
        <f t="shared" si="5"/>
        <v>5342669.4500463223</v>
      </c>
      <c r="K42" s="628">
        <f t="shared" si="4"/>
        <v>0.04</v>
      </c>
    </row>
    <row r="43" spans="2:13" outlineLevel="1">
      <c r="B43" s="622" t="s">
        <v>718</v>
      </c>
      <c r="C43" s="657" t="s">
        <v>762</v>
      </c>
      <c r="D43" s="622" t="s">
        <v>497</v>
      </c>
      <c r="E43" s="656">
        <v>1</v>
      </c>
      <c r="F43" s="656"/>
      <c r="G43" s="709">
        <v>0.01</v>
      </c>
      <c r="H43" s="644"/>
      <c r="I43" s="644"/>
      <c r="J43" s="632">
        <f t="shared" si="5"/>
        <v>1335667.3625115806</v>
      </c>
      <c r="K43" s="628">
        <f t="shared" si="4"/>
        <v>0.01</v>
      </c>
    </row>
    <row r="44" spans="2:13" outlineLevel="1">
      <c r="B44" s="622" t="s">
        <v>719</v>
      </c>
      <c r="C44" s="621" t="s">
        <v>763</v>
      </c>
      <c r="D44" s="622" t="s">
        <v>497</v>
      </c>
      <c r="E44" s="656">
        <v>1</v>
      </c>
      <c r="F44" s="656"/>
      <c r="G44" s="709">
        <v>0.02</v>
      </c>
      <c r="H44" s="644"/>
      <c r="I44" s="644"/>
      <c r="J44" s="632">
        <f t="shared" si="5"/>
        <v>2671334.7250231612</v>
      </c>
      <c r="K44" s="628">
        <f t="shared" si="4"/>
        <v>0.02</v>
      </c>
    </row>
    <row r="45" spans="2:13" outlineLevel="1">
      <c r="B45" s="622" t="s">
        <v>764</v>
      </c>
      <c r="C45" s="633" t="s">
        <v>766</v>
      </c>
      <c r="D45" s="622" t="s">
        <v>497</v>
      </c>
      <c r="E45" s="656">
        <v>1</v>
      </c>
      <c r="F45" s="656"/>
      <c r="G45" s="710">
        <v>0.01</v>
      </c>
      <c r="H45" s="644"/>
      <c r="I45" s="644"/>
      <c r="J45" s="708">
        <f t="shared" si="5"/>
        <v>1335667.3625115806</v>
      </c>
      <c r="K45" s="655">
        <f t="shared" si="4"/>
        <v>0.01</v>
      </c>
    </row>
    <row r="46" spans="2:13" outlineLevel="1">
      <c r="B46" s="622" t="s">
        <v>765</v>
      </c>
      <c r="C46" s="633" t="s">
        <v>767</v>
      </c>
      <c r="D46" s="622" t="s">
        <v>497</v>
      </c>
      <c r="E46" s="656">
        <v>1</v>
      </c>
      <c r="F46" s="656"/>
      <c r="G46" s="710">
        <v>0.02</v>
      </c>
      <c r="H46" s="644"/>
      <c r="I46" s="644"/>
      <c r="J46" s="708">
        <f t="shared" si="5"/>
        <v>2671334.7250231612</v>
      </c>
      <c r="K46" s="655">
        <f t="shared" si="4"/>
        <v>0.02</v>
      </c>
    </row>
    <row r="47" spans="2:13" ht="4.2" customHeight="1">
      <c r="B47" s="658"/>
      <c r="C47" s="659"/>
      <c r="D47" s="659"/>
      <c r="E47" s="659"/>
      <c r="F47" s="659"/>
      <c r="G47" s="660"/>
      <c r="H47" s="659"/>
      <c r="I47" s="659"/>
      <c r="J47" s="661"/>
      <c r="K47" s="662"/>
    </row>
    <row r="48" spans="2:13" ht="22.2" customHeight="1">
      <c r="B48" s="663"/>
      <c r="C48" s="664" t="s">
        <v>720</v>
      </c>
      <c r="D48" s="665"/>
      <c r="E48" s="665"/>
      <c r="F48" s="665"/>
      <c r="G48" s="666"/>
      <c r="H48" s="667"/>
      <c r="I48" s="668"/>
      <c r="J48" s="669">
        <f>SUM(J10,J18,J21,J23,J28,J38)</f>
        <v>23691837.530003592</v>
      </c>
      <c r="K48" s="670">
        <f>SUM(K38+K28+K23+K21+K18+K10)</f>
        <v>0.1773782769195888</v>
      </c>
      <c r="M48" s="671"/>
    </row>
    <row r="49" spans="2:11" ht="4.2" customHeight="1">
      <c r="B49" s="658"/>
      <c r="C49" s="672"/>
      <c r="D49" s="659"/>
      <c r="E49" s="659"/>
      <c r="F49" s="659"/>
      <c r="G49" s="673"/>
      <c r="H49" s="674"/>
      <c r="I49" s="659"/>
      <c r="J49" s="661"/>
      <c r="K49" s="662"/>
    </row>
    <row r="50" spans="2:11" ht="22.2" hidden="1" customHeight="1">
      <c r="B50" s="663"/>
      <c r="C50" s="664" t="s">
        <v>721</v>
      </c>
      <c r="D50" s="665"/>
      <c r="E50" s="665"/>
      <c r="F50" s="665"/>
      <c r="G50" s="666"/>
      <c r="H50" s="667"/>
      <c r="I50" s="668"/>
      <c r="J50" s="669">
        <f>+K50*C6</f>
        <v>0</v>
      </c>
      <c r="K50" s="675">
        <v>0</v>
      </c>
    </row>
    <row r="51" spans="2:11" ht="4.2" customHeight="1">
      <c r="B51" s="658"/>
      <c r="C51" s="672"/>
      <c r="D51" s="659"/>
      <c r="E51" s="659"/>
      <c r="F51" s="659"/>
      <c r="G51" s="673"/>
      <c r="H51" s="674"/>
      <c r="I51" s="659"/>
      <c r="J51" s="661"/>
      <c r="K51" s="662"/>
    </row>
    <row r="52" spans="2:11" ht="22.2" customHeight="1">
      <c r="B52" s="663"/>
      <c r="C52" s="664" t="s">
        <v>496</v>
      </c>
      <c r="D52" s="665"/>
      <c r="E52" s="665"/>
      <c r="F52" s="665"/>
      <c r="G52" s="666"/>
      <c r="H52" s="667"/>
      <c r="I52" s="668"/>
      <c r="J52" s="669">
        <f>+$K$52*C6</f>
        <v>5342669.4500463223</v>
      </c>
      <c r="K52" s="675">
        <v>0.04</v>
      </c>
    </row>
    <row r="53" spans="2:11" ht="4.2" customHeight="1">
      <c r="B53" s="658"/>
      <c r="C53" s="672"/>
      <c r="D53" s="659"/>
      <c r="E53" s="659"/>
      <c r="F53" s="659"/>
      <c r="G53" s="673"/>
      <c r="H53" s="674"/>
      <c r="I53" s="659"/>
      <c r="J53" s="661"/>
      <c r="K53" s="662"/>
    </row>
    <row r="54" spans="2:11" ht="22.2" customHeight="1">
      <c r="B54" s="663"/>
      <c r="C54" s="664" t="s">
        <v>743</v>
      </c>
      <c r="D54" s="665"/>
      <c r="E54" s="665"/>
      <c r="F54" s="665"/>
      <c r="G54" s="666"/>
      <c r="H54" s="667"/>
      <c r="I54" s="668"/>
      <c r="J54" s="669">
        <f>SUM(J48:J52)</f>
        <v>29034506.980049916</v>
      </c>
      <c r="K54" s="675">
        <f>SUM(K48:K52)</f>
        <v>0.2173782769195888</v>
      </c>
    </row>
    <row r="57" spans="2:11">
      <c r="K57" s="676"/>
    </row>
    <row r="58" spans="2:11">
      <c r="K58" s="676"/>
    </row>
  </sheetData>
  <phoneticPr fontId="87" type="noConversion"/>
  <printOptions horizontalCentered="1"/>
  <pageMargins left="0.59055118110236227" right="0.59055118110236227" top="0.59055118110236227" bottom="0.59055118110236227" header="0" footer="0"/>
  <pageSetup scale="58" fitToHeight="7" orientation="portrait" r:id="rId1"/>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CD160"/>
  <sheetViews>
    <sheetView showGridLines="0" zoomScaleNormal="100" workbookViewId="0">
      <selection activeCell="E137" sqref="E137"/>
    </sheetView>
  </sheetViews>
  <sheetFormatPr baseColWidth="10" defaultColWidth="12" defaultRowHeight="13.2"/>
  <cols>
    <col min="1" max="1" width="7.77734375" style="4" customWidth="1"/>
    <col min="2" max="2" width="32.77734375" style="2" customWidth="1"/>
    <col min="3" max="3" width="22" style="4" customWidth="1"/>
    <col min="4" max="4" width="26.77734375" style="4" customWidth="1"/>
    <col min="5" max="5" width="21.6640625" style="2" customWidth="1"/>
    <col min="6" max="6" width="13.77734375" style="4" customWidth="1"/>
    <col min="7" max="7" width="27.109375" style="4" customWidth="1"/>
    <col min="8" max="8" width="22.77734375" style="4" customWidth="1"/>
    <col min="9" max="10" width="22.77734375" style="5" customWidth="1"/>
    <col min="11" max="11" width="20.33203125" style="4" customWidth="1"/>
    <col min="12" max="12" width="19.33203125" style="4" customWidth="1"/>
    <col min="13" max="13" width="31.109375" style="2" customWidth="1"/>
    <col min="14" max="14" width="20.77734375" style="2" customWidth="1"/>
    <col min="15" max="15" width="4" style="2" customWidth="1"/>
    <col min="16" max="16" width="22.109375" style="2" customWidth="1"/>
    <col min="17" max="21" width="14.33203125" style="2" customWidth="1"/>
    <col min="22" max="23" width="16.109375" style="2" customWidth="1"/>
    <col min="24" max="24" width="3.33203125" style="2" customWidth="1"/>
    <col min="25" max="29" width="14.33203125" style="2" customWidth="1"/>
    <col min="30" max="30" width="15.77734375" style="2" customWidth="1"/>
    <col min="31" max="32" width="13.33203125" style="2" customWidth="1"/>
    <col min="33" max="33" width="7.109375" style="2" customWidth="1"/>
    <col min="34" max="41" width="13.33203125" style="2" customWidth="1"/>
    <col min="42" max="42" width="3.33203125" style="2" customWidth="1"/>
    <col min="43" max="46" width="14.33203125" style="2" customWidth="1"/>
    <col min="47" max="47" width="13.109375" style="4" customWidth="1"/>
    <col min="48" max="48" width="18.77734375" style="2" customWidth="1"/>
    <col min="49" max="50" width="17.33203125" style="2" customWidth="1"/>
    <col min="51" max="51" width="4.6640625" style="2" customWidth="1"/>
    <col min="52" max="59" width="17.33203125" style="2" customWidth="1"/>
    <col min="60" max="60" width="5" style="2" customWidth="1"/>
    <col min="61" max="61" width="3.109375" style="2" customWidth="1"/>
    <col min="62" max="62" width="24" style="2" customWidth="1"/>
    <col min="63" max="63" width="2.77734375" style="2" customWidth="1"/>
    <col min="64" max="66" width="14" style="2" customWidth="1"/>
    <col min="67" max="67" width="13.33203125" style="2" customWidth="1"/>
    <col min="68" max="68" width="14.33203125" style="2" customWidth="1"/>
    <col min="69" max="69" width="15.109375" style="2" customWidth="1"/>
    <col min="70" max="71" width="12" style="2" customWidth="1"/>
    <col min="72" max="72" width="3.33203125" style="2" customWidth="1"/>
    <col min="73" max="73" width="27.109375" style="2" customWidth="1"/>
    <col min="74" max="74" width="6.77734375" style="2" customWidth="1"/>
    <col min="75" max="82" width="12" style="2"/>
    <col min="83" max="83" width="4.6640625" style="2" customWidth="1"/>
    <col min="84" max="16384" width="12" style="2"/>
  </cols>
  <sheetData>
    <row r="1" spans="1:82" ht="13.8">
      <c r="A1" s="800" t="s">
        <v>99</v>
      </c>
      <c r="B1" s="800"/>
      <c r="C1" s="800"/>
      <c r="D1" s="800"/>
      <c r="E1" s="800"/>
      <c r="F1" s="800"/>
      <c r="G1" s="800"/>
      <c r="H1" s="800"/>
      <c r="I1" s="800"/>
      <c r="J1" s="800"/>
      <c r="K1" s="800"/>
      <c r="L1" s="800"/>
      <c r="M1" s="800"/>
      <c r="N1" s="800"/>
      <c r="O1" s="800"/>
      <c r="P1" s="800"/>
      <c r="Q1" s="800"/>
      <c r="R1" s="800"/>
      <c r="S1" s="800"/>
      <c r="T1" s="800"/>
      <c r="U1" s="800"/>
      <c r="V1" s="800"/>
      <c r="W1" s="800"/>
      <c r="X1" s="800"/>
      <c r="Y1" s="800"/>
      <c r="Z1" s="800"/>
      <c r="AA1" s="800"/>
      <c r="AB1" s="800"/>
      <c r="AC1" s="800"/>
      <c r="AD1" s="800"/>
      <c r="AE1" s="800"/>
      <c r="AF1" s="800"/>
      <c r="AG1" s="800"/>
      <c r="AH1" s="800"/>
      <c r="AI1" s="800"/>
      <c r="AJ1" s="800"/>
      <c r="AK1" s="800"/>
      <c r="AL1" s="800"/>
      <c r="AM1" s="800"/>
      <c r="AN1" s="800"/>
      <c r="AO1" s="800"/>
      <c r="AP1" s="800"/>
      <c r="AQ1" s="800"/>
      <c r="AR1" s="800"/>
      <c r="AS1" s="800"/>
      <c r="AT1" s="800"/>
      <c r="AU1" s="800"/>
      <c r="AV1" s="800"/>
      <c r="AW1" s="800"/>
      <c r="AX1" s="800"/>
      <c r="AY1" s="800"/>
      <c r="AZ1" s="800"/>
      <c r="BA1" s="800"/>
      <c r="BB1" s="800"/>
      <c r="BC1" s="800"/>
      <c r="BD1" s="800"/>
      <c r="BE1" s="800"/>
      <c r="BF1" s="800"/>
      <c r="BG1" s="800"/>
      <c r="BH1" s="800"/>
      <c r="BI1" s="800"/>
      <c r="BJ1" s="800"/>
      <c r="BK1" s="800"/>
      <c r="BL1" s="800"/>
      <c r="BM1" s="800"/>
      <c r="BN1" s="800"/>
      <c r="BO1" s="800"/>
      <c r="BP1" s="800"/>
      <c r="BQ1" s="800"/>
      <c r="BR1" s="800"/>
      <c r="BS1" s="800"/>
      <c r="BT1" s="800"/>
    </row>
    <row r="2" spans="1:82">
      <c r="A2" s="3"/>
      <c r="O2" s="6"/>
      <c r="P2" s="781" t="s">
        <v>88</v>
      </c>
      <c r="Q2" s="781"/>
      <c r="R2" s="781"/>
      <c r="S2" s="781"/>
      <c r="T2" s="781"/>
      <c r="U2" s="781"/>
      <c r="V2" s="781"/>
      <c r="W2" s="781"/>
      <c r="X2" s="781"/>
      <c r="Y2" s="781"/>
      <c r="Z2" s="781"/>
      <c r="AA2" s="781"/>
      <c r="AB2" s="781"/>
      <c r="AC2" s="781"/>
      <c r="AD2" s="781"/>
      <c r="AE2" s="781"/>
      <c r="AF2" s="781"/>
      <c r="AG2" s="781"/>
      <c r="AH2" s="781"/>
      <c r="AI2" s="781"/>
      <c r="AJ2" s="781"/>
      <c r="AK2" s="781"/>
      <c r="AL2" s="781"/>
      <c r="AM2" s="781"/>
      <c r="AN2" s="781"/>
      <c r="AO2" s="781"/>
      <c r="AP2" s="781"/>
      <c r="AQ2" s="781"/>
      <c r="AR2" s="781"/>
      <c r="AS2" s="781"/>
      <c r="AT2" s="781"/>
      <c r="AU2" s="781"/>
      <c r="AV2" s="781"/>
      <c r="AW2" s="781"/>
      <c r="AX2" s="781"/>
      <c r="AY2" s="781"/>
      <c r="AZ2" s="781"/>
      <c r="BA2" s="781"/>
      <c r="BB2" s="781"/>
      <c r="BC2" s="781"/>
      <c r="BD2" s="781"/>
      <c r="BE2" s="781"/>
      <c r="BF2" s="781"/>
      <c r="BG2" s="781"/>
      <c r="BH2" s="781"/>
      <c r="BI2" s="781"/>
      <c r="BJ2" s="781"/>
      <c r="BK2" s="781"/>
      <c r="BL2" s="781"/>
      <c r="BM2" s="781"/>
      <c r="BN2" s="781"/>
      <c r="BO2" s="781"/>
      <c r="BP2" s="781"/>
      <c r="BQ2" s="781"/>
      <c r="BR2" s="781"/>
      <c r="BS2" s="781"/>
      <c r="BT2" s="37"/>
      <c r="BU2" s="37"/>
      <c r="BV2" s="37"/>
      <c r="BW2" s="37"/>
      <c r="BX2" s="37"/>
      <c r="BY2" s="37"/>
      <c r="BZ2" s="37"/>
      <c r="CA2" s="37"/>
      <c r="CB2" s="37"/>
      <c r="CC2" s="37"/>
      <c r="CD2" s="37"/>
    </row>
    <row r="3" spans="1:82" s="8" customFormat="1" ht="26.4">
      <c r="A3" s="793" t="s">
        <v>100</v>
      </c>
      <c r="B3" s="793" t="s">
        <v>101</v>
      </c>
      <c r="C3" s="793" t="s">
        <v>102</v>
      </c>
      <c r="D3" s="793" t="s">
        <v>103</v>
      </c>
      <c r="E3" s="793" t="s">
        <v>104</v>
      </c>
      <c r="F3" s="793" t="s">
        <v>105</v>
      </c>
      <c r="G3" s="793" t="s">
        <v>106</v>
      </c>
      <c r="H3" s="779" t="s">
        <v>107</v>
      </c>
      <c r="I3" s="799" t="s">
        <v>643</v>
      </c>
      <c r="J3" s="799" t="s">
        <v>644</v>
      </c>
      <c r="K3" s="793" t="s">
        <v>108</v>
      </c>
      <c r="L3" s="793" t="s">
        <v>109</v>
      </c>
      <c r="M3" s="793" t="s">
        <v>110</v>
      </c>
      <c r="N3" s="793" t="s">
        <v>111</v>
      </c>
      <c r="O3" s="7"/>
      <c r="P3" s="795" t="s">
        <v>112</v>
      </c>
      <c r="Q3" s="795"/>
      <c r="R3" s="795"/>
      <c r="S3" s="795"/>
      <c r="T3" s="795"/>
      <c r="U3" s="795"/>
      <c r="V3" s="795"/>
      <c r="W3" s="795"/>
      <c r="X3" s="21"/>
      <c r="Y3" s="795" t="s">
        <v>643</v>
      </c>
      <c r="Z3" s="795"/>
      <c r="AA3" s="795"/>
      <c r="AB3" s="795"/>
      <c r="AC3" s="795"/>
      <c r="AD3" s="795"/>
      <c r="AE3" s="795"/>
      <c r="AF3" s="795"/>
      <c r="AG3" s="21"/>
      <c r="AH3" s="795" t="s">
        <v>644</v>
      </c>
      <c r="AI3" s="795"/>
      <c r="AJ3" s="795"/>
      <c r="AK3" s="795"/>
      <c r="AL3" s="795"/>
      <c r="AM3" s="795"/>
      <c r="AN3" s="795"/>
      <c r="AO3" s="795"/>
      <c r="AP3" s="21"/>
      <c r="AQ3" s="795" t="s">
        <v>113</v>
      </c>
      <c r="AR3" s="795"/>
      <c r="AS3" s="795"/>
      <c r="AT3" s="795"/>
      <c r="AU3" s="795"/>
      <c r="AV3" s="795"/>
      <c r="AW3" s="795"/>
      <c r="AX3" s="795"/>
      <c r="AY3" s="21"/>
      <c r="AZ3" s="795" t="s">
        <v>114</v>
      </c>
      <c r="BA3" s="795"/>
      <c r="BB3" s="795"/>
      <c r="BC3" s="795"/>
      <c r="BD3" s="795"/>
      <c r="BE3" s="795"/>
      <c r="BF3" s="795"/>
      <c r="BG3" s="795"/>
      <c r="BH3" s="21"/>
      <c r="BI3" s="21"/>
      <c r="BJ3" s="793" t="s">
        <v>115</v>
      </c>
      <c r="BK3" s="21"/>
      <c r="BL3" s="795" t="s">
        <v>116</v>
      </c>
      <c r="BM3" s="795"/>
      <c r="BN3" s="795"/>
      <c r="BO3" s="795"/>
      <c r="BP3" s="795"/>
      <c r="BQ3" s="795"/>
      <c r="BR3" s="795"/>
      <c r="BS3" s="795"/>
      <c r="BT3" s="21"/>
      <c r="BU3" s="20" t="s">
        <v>117</v>
      </c>
      <c r="BV3" s="369"/>
      <c r="BW3" s="795" t="s">
        <v>118</v>
      </c>
      <c r="BX3" s="795"/>
      <c r="BY3" s="795"/>
      <c r="BZ3" s="795"/>
      <c r="CA3" s="795"/>
      <c r="CB3" s="795"/>
      <c r="CC3" s="795"/>
      <c r="CD3" s="795"/>
    </row>
    <row r="4" spans="1:82" s="9" customFormat="1">
      <c r="A4" s="793"/>
      <c r="B4" s="793"/>
      <c r="C4" s="793"/>
      <c r="D4" s="793"/>
      <c r="E4" s="793"/>
      <c r="F4" s="793"/>
      <c r="G4" s="793"/>
      <c r="H4" s="780"/>
      <c r="I4" s="799"/>
      <c r="J4" s="799"/>
      <c r="K4" s="793"/>
      <c r="L4" s="793"/>
      <c r="M4" s="793"/>
      <c r="N4" s="793"/>
      <c r="O4" s="7"/>
      <c r="P4" s="20" t="s">
        <v>91</v>
      </c>
      <c r="Q4" s="22" t="s">
        <v>92</v>
      </c>
      <c r="R4" s="23" t="s">
        <v>93</v>
      </c>
      <c r="S4" s="24" t="s">
        <v>94</v>
      </c>
      <c r="T4" s="25" t="s">
        <v>95</v>
      </c>
      <c r="U4" s="26" t="s">
        <v>96</v>
      </c>
      <c r="V4" s="26" t="s">
        <v>97</v>
      </c>
      <c r="W4" s="26" t="s">
        <v>98</v>
      </c>
      <c r="X4" s="21"/>
      <c r="Y4" s="20" t="s">
        <v>91</v>
      </c>
      <c r="Z4" s="22" t="s">
        <v>92</v>
      </c>
      <c r="AA4" s="23" t="s">
        <v>93</v>
      </c>
      <c r="AB4" s="24" t="s">
        <v>94</v>
      </c>
      <c r="AC4" s="25" t="s">
        <v>95</v>
      </c>
      <c r="AD4" s="26" t="s">
        <v>96</v>
      </c>
      <c r="AE4" s="26" t="s">
        <v>97</v>
      </c>
      <c r="AF4" s="26" t="s">
        <v>98</v>
      </c>
      <c r="AG4" s="21"/>
      <c r="AH4" s="20" t="s">
        <v>91</v>
      </c>
      <c r="AI4" s="22" t="s">
        <v>92</v>
      </c>
      <c r="AJ4" s="23" t="s">
        <v>93</v>
      </c>
      <c r="AK4" s="24" t="s">
        <v>94</v>
      </c>
      <c r="AL4" s="25" t="s">
        <v>95</v>
      </c>
      <c r="AM4" s="26" t="s">
        <v>96</v>
      </c>
      <c r="AN4" s="26" t="s">
        <v>97</v>
      </c>
      <c r="AO4" s="26" t="s">
        <v>98</v>
      </c>
      <c r="AP4" s="21"/>
      <c r="AQ4" s="20" t="s">
        <v>91</v>
      </c>
      <c r="AR4" s="22" t="s">
        <v>92</v>
      </c>
      <c r="AS4" s="23" t="s">
        <v>93</v>
      </c>
      <c r="AT4" s="24" t="s">
        <v>94</v>
      </c>
      <c r="AU4" s="25" t="s">
        <v>95</v>
      </c>
      <c r="AV4" s="26" t="s">
        <v>96</v>
      </c>
      <c r="AW4" s="26" t="s">
        <v>97</v>
      </c>
      <c r="AX4" s="26" t="s">
        <v>98</v>
      </c>
      <c r="AY4" s="21"/>
      <c r="AZ4" s="20" t="s">
        <v>91</v>
      </c>
      <c r="BA4" s="22" t="s">
        <v>92</v>
      </c>
      <c r="BB4" s="23" t="s">
        <v>93</v>
      </c>
      <c r="BC4" s="24" t="s">
        <v>94</v>
      </c>
      <c r="BD4" s="25" t="s">
        <v>95</v>
      </c>
      <c r="BE4" s="26" t="s">
        <v>96</v>
      </c>
      <c r="BF4" s="26" t="s">
        <v>97</v>
      </c>
      <c r="BG4" s="26" t="s">
        <v>98</v>
      </c>
      <c r="BH4" s="21"/>
      <c r="BI4" s="21"/>
      <c r="BJ4" s="793"/>
      <c r="BK4" s="21"/>
      <c r="BL4" s="20" t="s">
        <v>91</v>
      </c>
      <c r="BM4" s="22" t="s">
        <v>92</v>
      </c>
      <c r="BN4" s="23" t="s">
        <v>93</v>
      </c>
      <c r="BO4" s="24" t="s">
        <v>94</v>
      </c>
      <c r="BP4" s="25" t="s">
        <v>95</v>
      </c>
      <c r="BQ4" s="26" t="s">
        <v>96</v>
      </c>
      <c r="BR4" s="26" t="s">
        <v>97</v>
      </c>
      <c r="BS4" s="26" t="s">
        <v>98</v>
      </c>
      <c r="BT4" s="21"/>
      <c r="BU4" s="20" t="s">
        <v>91</v>
      </c>
      <c r="BV4" s="370"/>
      <c r="BW4" s="20" t="s">
        <v>91</v>
      </c>
      <c r="BX4" s="22" t="s">
        <v>92</v>
      </c>
      <c r="BY4" s="23" t="s">
        <v>93</v>
      </c>
      <c r="BZ4" s="24" t="s">
        <v>94</v>
      </c>
      <c r="CA4" s="25" t="s">
        <v>95</v>
      </c>
      <c r="CB4" s="26" t="s">
        <v>96</v>
      </c>
      <c r="CC4" s="26" t="s">
        <v>97</v>
      </c>
      <c r="CD4" s="26" t="s">
        <v>98</v>
      </c>
    </row>
    <row r="5" spans="1:82" s="9" customFormat="1" ht="27" thickBot="1">
      <c r="A5" s="18"/>
      <c r="B5" s="18"/>
      <c r="C5" s="18"/>
      <c r="D5" s="18"/>
      <c r="E5" s="18"/>
      <c r="F5" s="18"/>
      <c r="G5" s="18"/>
      <c r="H5" s="18"/>
      <c r="I5" s="19"/>
      <c r="J5" s="19"/>
      <c r="K5" s="18"/>
      <c r="L5" s="18"/>
      <c r="M5" s="18"/>
      <c r="N5" s="18"/>
      <c r="O5" s="7"/>
      <c r="P5" s="1" t="s">
        <v>119</v>
      </c>
      <c r="Q5" s="1" t="s">
        <v>120</v>
      </c>
      <c r="R5" s="1" t="s">
        <v>121</v>
      </c>
      <c r="S5" s="1" t="s">
        <v>122</v>
      </c>
      <c r="T5" s="1" t="s">
        <v>123</v>
      </c>
      <c r="U5" s="1" t="s">
        <v>124</v>
      </c>
      <c r="V5" s="1" t="s">
        <v>125</v>
      </c>
      <c r="W5" s="1" t="s">
        <v>126</v>
      </c>
      <c r="X5" s="27"/>
      <c r="Y5" s="1" t="s">
        <v>119</v>
      </c>
      <c r="Z5" s="1" t="s">
        <v>120</v>
      </c>
      <c r="AA5" s="1" t="s">
        <v>121</v>
      </c>
      <c r="AB5" s="1" t="s">
        <v>122</v>
      </c>
      <c r="AC5" s="1" t="s">
        <v>123</v>
      </c>
      <c r="AD5" s="1" t="s">
        <v>124</v>
      </c>
      <c r="AE5" s="1" t="s">
        <v>125</v>
      </c>
      <c r="AF5" s="1" t="s">
        <v>126</v>
      </c>
      <c r="AG5" s="28"/>
      <c r="AH5" s="1" t="s">
        <v>119</v>
      </c>
      <c r="AI5" s="1" t="s">
        <v>120</v>
      </c>
      <c r="AJ5" s="1" t="s">
        <v>121</v>
      </c>
      <c r="AK5" s="1" t="s">
        <v>122</v>
      </c>
      <c r="AL5" s="1" t="s">
        <v>123</v>
      </c>
      <c r="AM5" s="1" t="s">
        <v>124</v>
      </c>
      <c r="AN5" s="1" t="s">
        <v>125</v>
      </c>
      <c r="AO5" s="1" t="s">
        <v>126</v>
      </c>
      <c r="AP5" s="27"/>
      <c r="AQ5" s="1" t="s">
        <v>119</v>
      </c>
      <c r="AR5" s="1" t="s">
        <v>120</v>
      </c>
      <c r="AS5" s="1" t="s">
        <v>121</v>
      </c>
      <c r="AT5" s="1" t="s">
        <v>122</v>
      </c>
      <c r="AU5" s="1" t="s">
        <v>123</v>
      </c>
      <c r="AV5" s="1" t="s">
        <v>124</v>
      </c>
      <c r="AW5" s="1" t="s">
        <v>125</v>
      </c>
      <c r="AX5" s="1" t="s">
        <v>126</v>
      </c>
      <c r="AY5" s="28"/>
      <c r="AZ5" s="1" t="s">
        <v>119</v>
      </c>
      <c r="BA5" s="1" t="s">
        <v>120</v>
      </c>
      <c r="BB5" s="1" t="s">
        <v>121</v>
      </c>
      <c r="BC5" s="1" t="s">
        <v>122</v>
      </c>
      <c r="BD5" s="1" t="s">
        <v>123</v>
      </c>
      <c r="BE5" s="1" t="s">
        <v>124</v>
      </c>
      <c r="BF5" s="1" t="s">
        <v>125</v>
      </c>
      <c r="BG5" s="1" t="s">
        <v>126</v>
      </c>
      <c r="BH5" s="28"/>
      <c r="BI5" s="27"/>
      <c r="BJ5" s="18" t="s">
        <v>127</v>
      </c>
      <c r="BK5" s="27"/>
      <c r="BL5" s="1" t="s">
        <v>119</v>
      </c>
      <c r="BM5" s="1" t="s">
        <v>120</v>
      </c>
      <c r="BN5" s="1" t="s">
        <v>121</v>
      </c>
      <c r="BO5" s="1" t="s">
        <v>122</v>
      </c>
      <c r="BP5" s="1" t="s">
        <v>123</v>
      </c>
      <c r="BQ5" s="1" t="s">
        <v>124</v>
      </c>
      <c r="BR5" s="1" t="s">
        <v>125</v>
      </c>
      <c r="BS5" s="1" t="s">
        <v>126</v>
      </c>
      <c r="BT5" s="27"/>
      <c r="BU5" s="1" t="s">
        <v>119</v>
      </c>
      <c r="BV5" s="370"/>
      <c r="BW5" s="1" t="s">
        <v>119</v>
      </c>
      <c r="BX5" s="1" t="s">
        <v>120</v>
      </c>
      <c r="BY5" s="1" t="s">
        <v>121</v>
      </c>
      <c r="BZ5" s="1" t="s">
        <v>122</v>
      </c>
      <c r="CA5" s="1" t="s">
        <v>123</v>
      </c>
      <c r="CB5" s="1" t="s">
        <v>124</v>
      </c>
      <c r="CC5" s="1" t="s">
        <v>125</v>
      </c>
      <c r="CD5" s="1" t="s">
        <v>126</v>
      </c>
    </row>
    <row r="6" spans="1:82" s="9" customFormat="1" ht="13.8" thickBot="1">
      <c r="A6" s="321">
        <v>1</v>
      </c>
      <c r="B6" s="490" t="s">
        <v>727</v>
      </c>
      <c r="C6" s="491" t="s">
        <v>410</v>
      </c>
      <c r="D6" s="490" t="s">
        <v>722</v>
      </c>
      <c r="E6" s="465">
        <v>1</v>
      </c>
      <c r="F6" s="491">
        <v>3</v>
      </c>
      <c r="G6" s="490" t="s">
        <v>647</v>
      </c>
      <c r="H6" s="320" t="s">
        <v>128</v>
      </c>
      <c r="I6" s="319">
        <v>9</v>
      </c>
      <c r="J6" s="319">
        <v>5</v>
      </c>
      <c r="K6" s="319">
        <v>8</v>
      </c>
      <c r="L6" s="319" t="s">
        <v>128</v>
      </c>
      <c r="M6" s="319" t="str">
        <f t="shared" ref="M6:M19" si="0">+IF(L6="","ERROR",IF(L6="SI","SUELO","FUENTE"))</f>
        <v>SUELO</v>
      </c>
      <c r="N6" s="678">
        <v>15</v>
      </c>
      <c r="O6" s="7"/>
      <c r="P6" s="29" t="str">
        <f>IF(F6&lt;10,IF(F6&gt;=1,"X",""),"")</f>
        <v>X</v>
      </c>
      <c r="Q6" s="30" t="str">
        <f>IF(F6&gt;=10,IF(F6&lt;=15,"X",""),"")</f>
        <v/>
      </c>
      <c r="R6" s="30" t="str">
        <f t="shared" ref="R6" si="1">IF(F6&gt;15,IF(F6&lt;=20,"X",""),"")</f>
        <v/>
      </c>
      <c r="S6" s="30" t="str">
        <f t="shared" ref="S6" si="2">IF(F6&gt;20,IF(F6&lt;=30,"X",""),"")</f>
        <v/>
      </c>
      <c r="T6" s="30" t="str">
        <f t="shared" ref="T6" si="3">IF(F6&gt;30,IF(F6&lt;=40,"X",""),"")</f>
        <v/>
      </c>
      <c r="U6" s="30" t="str">
        <f t="shared" ref="U6" si="4">IF(F6&gt;40,IF(F6&lt;=50,"X",""),"")</f>
        <v/>
      </c>
      <c r="V6" s="30" t="str">
        <f t="shared" ref="V6" si="5">IF(F6&gt;50,IF(F6&lt;=70,"X",""),"")</f>
        <v/>
      </c>
      <c r="W6" s="30" t="str">
        <f t="shared" ref="W6" si="6">IF(F6&gt;70,IF(F6&lt;=100,"X",""),"")</f>
        <v/>
      </c>
      <c r="X6" s="31"/>
      <c r="Y6" s="30">
        <f>IF(P6="X",$I6,"")</f>
        <v>9</v>
      </c>
      <c r="Z6" s="30" t="str">
        <f t="shared" ref="Z6:AF6" si="7">IF(Q6="X",$I6,"")</f>
        <v/>
      </c>
      <c r="AA6" s="30" t="str">
        <f t="shared" si="7"/>
        <v/>
      </c>
      <c r="AB6" s="30" t="str">
        <f t="shared" si="7"/>
        <v/>
      </c>
      <c r="AC6" s="30" t="str">
        <f t="shared" si="7"/>
        <v/>
      </c>
      <c r="AD6" s="30" t="str">
        <f t="shared" si="7"/>
        <v/>
      </c>
      <c r="AE6" s="30" t="str">
        <f t="shared" si="7"/>
        <v/>
      </c>
      <c r="AF6" s="30" t="str">
        <f t="shared" si="7"/>
        <v/>
      </c>
      <c r="AG6" s="31"/>
      <c r="AH6" s="30">
        <f>IF(P6="X",$J6,"")</f>
        <v>5</v>
      </c>
      <c r="AI6" s="30" t="str">
        <f t="shared" ref="AI6:AJ6" si="8">IF(Q6="X",$J6,"")</f>
        <v/>
      </c>
      <c r="AJ6" s="30" t="str">
        <f t="shared" si="8"/>
        <v/>
      </c>
      <c r="AK6" s="30" t="str">
        <f>IF(S6="X",$J6,"")</f>
        <v/>
      </c>
      <c r="AL6" s="30" t="str">
        <f>IF(T6="X",$J6,"")</f>
        <v/>
      </c>
      <c r="AM6" s="30" t="str">
        <f>IF(U6="X",$J6,"")</f>
        <v/>
      </c>
      <c r="AN6" s="30" t="str">
        <f>IF(V6="X",$J6,"")</f>
        <v/>
      </c>
      <c r="AO6" s="30" t="str">
        <f>IF(W6="X",$J6,"")</f>
        <v/>
      </c>
      <c r="AP6" s="31"/>
      <c r="AQ6" s="30" t="str">
        <f t="shared" ref="AQ6:AX6" si="9">IF(AND(P6="X",$BJ6="F"),$K6,"")</f>
        <v/>
      </c>
      <c r="AR6" s="30" t="str">
        <f t="shared" si="9"/>
        <v/>
      </c>
      <c r="AS6" s="30" t="str">
        <f t="shared" si="9"/>
        <v/>
      </c>
      <c r="AT6" s="30" t="str">
        <f t="shared" si="9"/>
        <v/>
      </c>
      <c r="AU6" s="30" t="str">
        <f t="shared" si="9"/>
        <v/>
      </c>
      <c r="AV6" s="30" t="str">
        <f t="shared" si="9"/>
        <v/>
      </c>
      <c r="AW6" s="30" t="str">
        <f t="shared" si="9"/>
        <v/>
      </c>
      <c r="AX6" s="30" t="str">
        <f t="shared" si="9"/>
        <v/>
      </c>
      <c r="AY6" s="31"/>
      <c r="AZ6" s="30">
        <f>IF(AND(P6="X",$BJ6="P"),$K6,"")</f>
        <v>8</v>
      </c>
      <c r="BA6" s="30" t="str">
        <f t="shared" ref="BA6:BG6" si="10">IF(AND(Q6="X",$BJ6="P"),$K6,"")</f>
        <v/>
      </c>
      <c r="BB6" s="30" t="str">
        <f t="shared" si="10"/>
        <v/>
      </c>
      <c r="BC6" s="30" t="str">
        <f t="shared" si="10"/>
        <v/>
      </c>
      <c r="BD6" s="30" t="str">
        <f t="shared" si="10"/>
        <v/>
      </c>
      <c r="BE6" s="30" t="str">
        <f t="shared" si="10"/>
        <v/>
      </c>
      <c r="BF6" s="30" t="str">
        <f t="shared" si="10"/>
        <v/>
      </c>
      <c r="BG6" s="30" t="str">
        <f t="shared" si="10"/>
        <v/>
      </c>
      <c r="BH6" s="31"/>
      <c r="BI6" s="32"/>
      <c r="BJ6" s="33" t="str">
        <f>IF(L6="","",IF(L6="SI","P","F"))</f>
        <v>P</v>
      </c>
      <c r="BK6" s="31"/>
      <c r="BL6" s="30" t="str">
        <f t="shared" ref="BL6:BL69" si="11">IF(P6="X",$BJ6,"")</f>
        <v>P</v>
      </c>
      <c r="BM6" s="30" t="str">
        <f t="shared" ref="BM6" si="12">IF(Q6="X",$BJ6,"")</f>
        <v/>
      </c>
      <c r="BN6" s="30" t="str">
        <f t="shared" ref="BN6" si="13">IF(R6="X",$BJ6,"")</f>
        <v/>
      </c>
      <c r="BO6" s="30" t="str">
        <f t="shared" ref="BO6" si="14">IF(S6="X",$BJ6,"")</f>
        <v/>
      </c>
      <c r="BP6" s="30" t="str">
        <f t="shared" ref="BP6" si="15">IF(T6="X",$BJ6,"")</f>
        <v/>
      </c>
      <c r="BQ6" s="30" t="str">
        <f t="shared" ref="BQ6" si="16">IF(U6="X",$BJ6,"")</f>
        <v/>
      </c>
      <c r="BR6" s="30" t="str">
        <f t="shared" ref="BR6" si="17">IF(V6="X",$BJ6,"")</f>
        <v/>
      </c>
      <c r="BS6" s="30" t="str">
        <f t="shared" ref="BS6" si="18">IF(W6="X",$BJ6,"")</f>
        <v/>
      </c>
      <c r="BT6" s="31"/>
      <c r="BU6" s="30">
        <f t="shared" ref="BU6:BU131" si="19">IF(H6="SI",E6,"")</f>
        <v>1</v>
      </c>
      <c r="BV6" s="370"/>
      <c r="BW6" s="30" t="str">
        <f>IF(H6="SI",IF(F6&lt;=9,"X",""),"")</f>
        <v>X</v>
      </c>
      <c r="BX6" s="30" t="str">
        <f>IF(H6="SI",IF(F6&gt;=10,IF(F6&lt;=15,"X",""),""))</f>
        <v/>
      </c>
      <c r="BY6" s="30" t="str">
        <f>IF(H6="SI",IF(F6&gt;=16,IF(F6&lt;=20,"X",""),""))</f>
        <v/>
      </c>
      <c r="BZ6" s="30" t="str">
        <f>IF(H6="SI",IF(F6&gt;=21,IF(F6&lt;=30,"X",""),""))</f>
        <v/>
      </c>
      <c r="CA6" s="30" t="str">
        <f>IF(H6="SI",IF(F6&gt;=31,IF(F6&lt;=40,"X",""),""))</f>
        <v/>
      </c>
      <c r="CB6" s="30" t="str">
        <f>IF(H6="SI",IF(F6&gt;=41,IF(F6&lt;=50,"X",""),""))</f>
        <v/>
      </c>
      <c r="CC6" s="30" t="str">
        <f>IF(H6="SI",IF(F6&gt;=51,IF(F6&lt;=70,"X",""),""))</f>
        <v/>
      </c>
      <c r="CD6" s="30" t="str">
        <f>IF(H6="SI",IF(F6&gt;=71,IF(F6&lt;=90,"X",""),""))</f>
        <v/>
      </c>
    </row>
    <row r="7" spans="1:82" s="9" customFormat="1" ht="13.8" thickBot="1">
      <c r="A7" s="321">
        <v>2</v>
      </c>
      <c r="B7" s="490" t="s">
        <v>728</v>
      </c>
      <c r="C7" s="491" t="str">
        <f>C6</f>
        <v>Angelópolis</v>
      </c>
      <c r="D7" s="490" t="s">
        <v>722</v>
      </c>
      <c r="E7" s="465">
        <v>1</v>
      </c>
      <c r="F7" s="491">
        <v>3</v>
      </c>
      <c r="G7" s="490" t="s">
        <v>647</v>
      </c>
      <c r="H7" s="320" t="s">
        <v>128</v>
      </c>
      <c r="I7" s="319">
        <v>8</v>
      </c>
      <c r="J7" s="319">
        <v>5</v>
      </c>
      <c r="K7" s="319">
        <v>7</v>
      </c>
      <c r="L7" s="319" t="s">
        <v>128</v>
      </c>
      <c r="M7" s="319" t="str">
        <f t="shared" si="0"/>
        <v>SUELO</v>
      </c>
      <c r="N7" s="678">
        <v>16</v>
      </c>
      <c r="O7" s="7"/>
      <c r="P7" s="29" t="str">
        <f t="shared" ref="P7:P34" si="20">IF(F7&lt;10,IF(F7&gt;=1,"X",""),"")</f>
        <v>X</v>
      </c>
      <c r="Q7" s="30" t="str">
        <f t="shared" ref="Q7:Q70" si="21">IF(F7&gt;=10,IF(F7&lt;=15,"X",""),"")</f>
        <v/>
      </c>
      <c r="R7" s="30" t="str">
        <f t="shared" ref="R7:R70" si="22">IF(F7&gt;15,IF(F7&lt;=20,"X",""),"")</f>
        <v/>
      </c>
      <c r="S7" s="30" t="str">
        <f t="shared" ref="S7:S70" si="23">IF(F7&gt;20,IF(F7&lt;=30,"X",""),"")</f>
        <v/>
      </c>
      <c r="T7" s="30" t="str">
        <f t="shared" ref="T7:T70" si="24">IF(F7&gt;30,IF(F7&lt;=40,"X",""),"")</f>
        <v/>
      </c>
      <c r="U7" s="30" t="str">
        <f t="shared" ref="U7:U70" si="25">IF(F7&gt;40,IF(F7&lt;=50,"X",""),"")</f>
        <v/>
      </c>
      <c r="V7" s="30" t="str">
        <f t="shared" ref="V7:V70" si="26">IF(F7&gt;50,IF(F7&lt;=70,"X",""),"")</f>
        <v/>
      </c>
      <c r="W7" s="30" t="str">
        <f t="shared" ref="W7:W70" si="27">IF(F7&gt;70,IF(F7&lt;=100,"X",""),"")</f>
        <v/>
      </c>
      <c r="X7" s="31"/>
      <c r="Y7" s="30">
        <f t="shared" ref="Y7:Y70" si="28">IF(P7="X",$I7,"")</f>
        <v>8</v>
      </c>
      <c r="Z7" s="30" t="str">
        <f t="shared" ref="Z7:Z70" si="29">IF(Q7="X",$I7,"")</f>
        <v/>
      </c>
      <c r="AA7" s="30" t="str">
        <f t="shared" ref="AA7:AA70" si="30">IF(R7="X",$I7,"")</f>
        <v/>
      </c>
      <c r="AB7" s="30" t="str">
        <f t="shared" ref="AB7:AB70" si="31">IF(S7="X",$I7,"")</f>
        <v/>
      </c>
      <c r="AC7" s="30" t="str">
        <f t="shared" ref="AC7:AC70" si="32">IF(T7="X",$I7,"")</f>
        <v/>
      </c>
      <c r="AD7" s="30" t="str">
        <f t="shared" ref="AD7:AD70" si="33">IF(U7="X",$I7,"")</f>
        <v/>
      </c>
      <c r="AE7" s="30" t="str">
        <f t="shared" ref="AE7:AE70" si="34">IF(V7="X",$I7,"")</f>
        <v/>
      </c>
      <c r="AF7" s="30" t="str">
        <f t="shared" ref="AF7:AF70" si="35">IF(W7="X",$I7,"")</f>
        <v/>
      </c>
      <c r="AG7" s="31"/>
      <c r="AH7" s="30">
        <f t="shared" ref="AH7:AH70" si="36">IF(P7="X",$J7,"")</f>
        <v>5</v>
      </c>
      <c r="AI7" s="30" t="str">
        <f t="shared" ref="AI7:AI70" si="37">IF(Q7="X",$J7,"")</f>
        <v/>
      </c>
      <c r="AJ7" s="30" t="str">
        <f t="shared" ref="AJ7:AJ70" si="38">IF(R7="X",$J7,"")</f>
        <v/>
      </c>
      <c r="AK7" s="30" t="str">
        <f t="shared" ref="AK7:AK70" si="39">IF(S7="X",$J7,"")</f>
        <v/>
      </c>
      <c r="AL7" s="30" t="str">
        <f t="shared" ref="AL7:AL70" si="40">IF(T7="X",$J7,"")</f>
        <v/>
      </c>
      <c r="AM7" s="30" t="str">
        <f t="shared" ref="AM7:AM70" si="41">IF(U7="X",$J7,"")</f>
        <v/>
      </c>
      <c r="AN7" s="30" t="str">
        <f t="shared" ref="AN7:AN70" si="42">IF(V7="X",$J7,"")</f>
        <v/>
      </c>
      <c r="AO7" s="30" t="str">
        <f t="shared" ref="AO7:AO70" si="43">IF(W7="X",$J7,"")</f>
        <v/>
      </c>
      <c r="AP7" s="31"/>
      <c r="AQ7" s="30" t="str">
        <f t="shared" ref="AQ7:AQ70" si="44">IF(AND(P7="X",$BJ7="F"),$K7,"")</f>
        <v/>
      </c>
      <c r="AR7" s="30" t="str">
        <f t="shared" ref="AR7:AR70" si="45">IF(AND(Q7="X",$BJ7="F"),$K7,"")</f>
        <v/>
      </c>
      <c r="AS7" s="30" t="str">
        <f t="shared" ref="AS7:AS70" si="46">IF(AND(R7="X",$BJ7="F"),$K7,"")</f>
        <v/>
      </c>
      <c r="AT7" s="30" t="str">
        <f t="shared" ref="AT7:AT70" si="47">IF(AND(S7="X",$BJ7="F"),$K7,"")</f>
        <v/>
      </c>
      <c r="AU7" s="30" t="str">
        <f t="shared" ref="AU7:AU70" si="48">IF(AND(T7="X",$BJ7="F"),$K7,"")</f>
        <v/>
      </c>
      <c r="AV7" s="30" t="str">
        <f t="shared" ref="AV7:AV70" si="49">IF(AND(U7="X",$BJ7="F"),$K7,"")</f>
        <v/>
      </c>
      <c r="AW7" s="30" t="str">
        <f t="shared" ref="AW7:AW70" si="50">IF(AND(V7="X",$BJ7="F"),$K7,"")</f>
        <v/>
      </c>
      <c r="AX7" s="30" t="str">
        <f t="shared" ref="AX7:AX70" si="51">IF(AND(W7="X",$BJ7="F"),$K7,"")</f>
        <v/>
      </c>
      <c r="AY7" s="31"/>
      <c r="AZ7" s="30">
        <f t="shared" ref="AZ7:AZ70" si="52">IF(AND(P7="X",$BJ7="P"),$K7,"")</f>
        <v>7</v>
      </c>
      <c r="BA7" s="30" t="str">
        <f t="shared" ref="BA7:BA70" si="53">IF(AND(Q7="X",$BJ7="P"),$K7,"")</f>
        <v/>
      </c>
      <c r="BB7" s="30" t="str">
        <f t="shared" ref="BB7:BB70" si="54">IF(AND(R7="X",$BJ7="P"),$K7,"")</f>
        <v/>
      </c>
      <c r="BC7" s="30" t="str">
        <f t="shared" ref="BC7:BC70" si="55">IF(AND(S7="X",$BJ7="P"),$K7,"")</f>
        <v/>
      </c>
      <c r="BD7" s="30" t="str">
        <f t="shared" ref="BD7:BD70" si="56">IF(AND(T7="X",$BJ7="P"),$K7,"")</f>
        <v/>
      </c>
      <c r="BE7" s="30" t="str">
        <f t="shared" ref="BE7:BE70" si="57">IF(AND(U7="X",$BJ7="P"),$K7,"")</f>
        <v/>
      </c>
      <c r="BF7" s="30" t="str">
        <f t="shared" ref="BF7:BF70" si="58">IF(AND(V7="X",$BJ7="P"),$K7,"")</f>
        <v/>
      </c>
      <c r="BG7" s="30" t="str">
        <f t="shared" ref="BG7:BG70" si="59">IF(AND(W7="X",$BJ7="P"),$K7,"")</f>
        <v/>
      </c>
      <c r="BH7" s="31"/>
      <c r="BI7" s="32"/>
      <c r="BJ7" s="33" t="str">
        <f t="shared" ref="BJ7:BJ70" si="60">IF(L7="","",IF(L7="SI","P","F"))</f>
        <v>P</v>
      </c>
      <c r="BK7" s="31"/>
      <c r="BL7" s="30" t="str">
        <f t="shared" si="11"/>
        <v>P</v>
      </c>
      <c r="BM7" s="30" t="str">
        <f t="shared" ref="BM7:BM70" si="61">IF(Q7="X",$BJ7,"")</f>
        <v/>
      </c>
      <c r="BN7" s="30" t="str">
        <f t="shared" ref="BN7:BN70" si="62">IF(R7="X",$BJ7,"")</f>
        <v/>
      </c>
      <c r="BO7" s="30" t="str">
        <f t="shared" ref="BO7:BO70" si="63">IF(S7="X",$BJ7,"")</f>
        <v/>
      </c>
      <c r="BP7" s="30" t="str">
        <f t="shared" ref="BP7:BP70" si="64">IF(T7="X",$BJ7,"")</f>
        <v/>
      </c>
      <c r="BQ7" s="30" t="str">
        <f t="shared" ref="BQ7:BQ70" si="65">IF(U7="X",$BJ7,"")</f>
        <v/>
      </c>
      <c r="BR7" s="30" t="str">
        <f t="shared" ref="BR7:BR70" si="66">IF(V7="X",$BJ7,"")</f>
        <v/>
      </c>
      <c r="BS7" s="30" t="str">
        <f t="shared" ref="BS7:BS70" si="67">IF(W7="X",$BJ7,"")</f>
        <v/>
      </c>
      <c r="BT7" s="31"/>
      <c r="BU7" s="30">
        <f t="shared" si="19"/>
        <v>1</v>
      </c>
      <c r="BV7" s="370"/>
      <c r="BW7" s="30" t="str">
        <f t="shared" ref="BW7:BW70" si="68">IF(H7="SI",IF(F7&lt;=9,"X",""),"")</f>
        <v>X</v>
      </c>
      <c r="BX7" s="30" t="str">
        <f t="shared" ref="BX7:BX70" si="69">IF(H7="SI",IF(F7&gt;=10,IF(F7&lt;=15,"X",""),""))</f>
        <v/>
      </c>
      <c r="BY7" s="30" t="str">
        <f t="shared" ref="BY7:BY70" si="70">IF(H7="SI",IF(F7&gt;=16,IF(F7&lt;=20,"X",""),""))</f>
        <v/>
      </c>
      <c r="BZ7" s="30" t="str">
        <f t="shared" ref="BZ7:BZ70" si="71">IF(H7="SI",IF(F7&gt;=21,IF(F7&lt;=30,"X",""),""))</f>
        <v/>
      </c>
      <c r="CA7" s="30" t="str">
        <f t="shared" ref="CA7:CA70" si="72">IF(H7="SI",IF(F7&gt;=31,IF(F7&lt;=40,"X",""),""))</f>
        <v/>
      </c>
      <c r="CB7" s="30" t="str">
        <f t="shared" ref="CB7:CB70" si="73">IF(H7="SI",IF(F7&gt;=41,IF(F7&lt;=50,"X",""),""))</f>
        <v/>
      </c>
      <c r="CC7" s="30" t="str">
        <f t="shared" ref="CC7:CC70" si="74">IF(H7="SI",IF(F7&gt;=51,IF(F7&lt;=70,"X",""),""))</f>
        <v/>
      </c>
      <c r="CD7" s="30" t="str">
        <f t="shared" ref="CD7:CD70" si="75">IF(H7="SI",IF(F7&gt;=71,IF(F7&lt;=90,"X",""),""))</f>
        <v/>
      </c>
    </row>
    <row r="8" spans="1:82" s="9" customFormat="1" ht="13.8" thickBot="1">
      <c r="A8" s="321">
        <v>3</v>
      </c>
      <c r="B8" s="490" t="s">
        <v>729</v>
      </c>
      <c r="C8" s="491" t="str">
        <f t="shared" ref="C8:C19" si="76">C7</f>
        <v>Angelópolis</v>
      </c>
      <c r="D8" s="490" t="s">
        <v>723</v>
      </c>
      <c r="E8" s="465">
        <v>1</v>
      </c>
      <c r="F8" s="491">
        <v>3</v>
      </c>
      <c r="G8" s="490" t="s">
        <v>647</v>
      </c>
      <c r="H8" s="320" t="s">
        <v>128</v>
      </c>
      <c r="I8" s="319">
        <v>5</v>
      </c>
      <c r="J8" s="319">
        <v>5</v>
      </c>
      <c r="K8" s="319">
        <v>4</v>
      </c>
      <c r="L8" s="319" t="s">
        <v>128</v>
      </c>
      <c r="M8" s="319" t="str">
        <f t="shared" si="0"/>
        <v>SUELO</v>
      </c>
      <c r="N8" s="678">
        <v>5</v>
      </c>
      <c r="O8" s="7"/>
      <c r="P8" s="29" t="str">
        <f t="shared" si="20"/>
        <v>X</v>
      </c>
      <c r="Q8" s="30" t="str">
        <f t="shared" si="21"/>
        <v/>
      </c>
      <c r="R8" s="30" t="str">
        <f t="shared" si="22"/>
        <v/>
      </c>
      <c r="S8" s="30" t="str">
        <f t="shared" si="23"/>
        <v/>
      </c>
      <c r="T8" s="30" t="str">
        <f t="shared" si="24"/>
        <v/>
      </c>
      <c r="U8" s="30" t="str">
        <f t="shared" si="25"/>
        <v/>
      </c>
      <c r="V8" s="30" t="str">
        <f t="shared" si="26"/>
        <v/>
      </c>
      <c r="W8" s="30" t="str">
        <f t="shared" si="27"/>
        <v/>
      </c>
      <c r="X8" s="31"/>
      <c r="Y8" s="30">
        <f t="shared" si="28"/>
        <v>5</v>
      </c>
      <c r="Z8" s="30" t="str">
        <f t="shared" si="29"/>
        <v/>
      </c>
      <c r="AA8" s="30" t="str">
        <f t="shared" si="30"/>
        <v/>
      </c>
      <c r="AB8" s="30" t="str">
        <f t="shared" si="31"/>
        <v/>
      </c>
      <c r="AC8" s="30" t="str">
        <f t="shared" si="32"/>
        <v/>
      </c>
      <c r="AD8" s="30" t="str">
        <f t="shared" si="33"/>
        <v/>
      </c>
      <c r="AE8" s="30" t="str">
        <f t="shared" si="34"/>
        <v/>
      </c>
      <c r="AF8" s="30" t="str">
        <f t="shared" si="35"/>
        <v/>
      </c>
      <c r="AG8" s="31"/>
      <c r="AH8" s="30">
        <f t="shared" si="36"/>
        <v>5</v>
      </c>
      <c r="AI8" s="30" t="str">
        <f t="shared" si="37"/>
        <v/>
      </c>
      <c r="AJ8" s="30" t="str">
        <f t="shared" si="38"/>
        <v/>
      </c>
      <c r="AK8" s="30" t="str">
        <f t="shared" si="39"/>
        <v/>
      </c>
      <c r="AL8" s="30" t="str">
        <f t="shared" si="40"/>
        <v/>
      </c>
      <c r="AM8" s="30" t="str">
        <f t="shared" si="41"/>
        <v/>
      </c>
      <c r="AN8" s="30" t="str">
        <f t="shared" si="42"/>
        <v/>
      </c>
      <c r="AO8" s="30" t="str">
        <f t="shared" si="43"/>
        <v/>
      </c>
      <c r="AP8" s="31"/>
      <c r="AQ8" s="30" t="str">
        <f t="shared" si="44"/>
        <v/>
      </c>
      <c r="AR8" s="30" t="str">
        <f t="shared" si="45"/>
        <v/>
      </c>
      <c r="AS8" s="30" t="str">
        <f t="shared" si="46"/>
        <v/>
      </c>
      <c r="AT8" s="30" t="str">
        <f t="shared" si="47"/>
        <v/>
      </c>
      <c r="AU8" s="30" t="str">
        <f t="shared" si="48"/>
        <v/>
      </c>
      <c r="AV8" s="30" t="str">
        <f t="shared" si="49"/>
        <v/>
      </c>
      <c r="AW8" s="30" t="str">
        <f t="shared" si="50"/>
        <v/>
      </c>
      <c r="AX8" s="30" t="str">
        <f t="shared" si="51"/>
        <v/>
      </c>
      <c r="AY8" s="31"/>
      <c r="AZ8" s="30">
        <f t="shared" si="52"/>
        <v>4</v>
      </c>
      <c r="BA8" s="30" t="str">
        <f t="shared" si="53"/>
        <v/>
      </c>
      <c r="BB8" s="30" t="str">
        <f t="shared" si="54"/>
        <v/>
      </c>
      <c r="BC8" s="30" t="str">
        <f t="shared" si="55"/>
        <v/>
      </c>
      <c r="BD8" s="30" t="str">
        <f t="shared" si="56"/>
        <v/>
      </c>
      <c r="BE8" s="30" t="str">
        <f t="shared" si="57"/>
        <v/>
      </c>
      <c r="BF8" s="30" t="str">
        <f t="shared" si="58"/>
        <v/>
      </c>
      <c r="BG8" s="30" t="str">
        <f t="shared" si="59"/>
        <v/>
      </c>
      <c r="BH8" s="31"/>
      <c r="BI8" s="32"/>
      <c r="BJ8" s="33" t="str">
        <f t="shared" si="60"/>
        <v>P</v>
      </c>
      <c r="BK8" s="31"/>
      <c r="BL8" s="30" t="str">
        <f t="shared" si="11"/>
        <v>P</v>
      </c>
      <c r="BM8" s="30" t="str">
        <f t="shared" si="61"/>
        <v/>
      </c>
      <c r="BN8" s="30" t="str">
        <f t="shared" si="62"/>
        <v/>
      </c>
      <c r="BO8" s="30" t="str">
        <f t="shared" si="63"/>
        <v/>
      </c>
      <c r="BP8" s="30" t="str">
        <f t="shared" si="64"/>
        <v/>
      </c>
      <c r="BQ8" s="30" t="str">
        <f t="shared" si="65"/>
        <v/>
      </c>
      <c r="BR8" s="30" t="str">
        <f t="shared" si="66"/>
        <v/>
      </c>
      <c r="BS8" s="30" t="str">
        <f t="shared" si="67"/>
        <v/>
      </c>
      <c r="BT8" s="31"/>
      <c r="BU8" s="30">
        <f t="shared" si="19"/>
        <v>1</v>
      </c>
      <c r="BV8" s="370"/>
      <c r="BW8" s="30" t="str">
        <f t="shared" si="68"/>
        <v>X</v>
      </c>
      <c r="BX8" s="30" t="str">
        <f t="shared" si="69"/>
        <v/>
      </c>
      <c r="BY8" s="30" t="str">
        <f t="shared" si="70"/>
        <v/>
      </c>
      <c r="BZ8" s="30" t="str">
        <f t="shared" si="71"/>
        <v/>
      </c>
      <c r="CA8" s="30" t="str">
        <f t="shared" si="72"/>
        <v/>
      </c>
      <c r="CB8" s="30" t="str">
        <f t="shared" si="73"/>
        <v/>
      </c>
      <c r="CC8" s="30" t="str">
        <f t="shared" si="74"/>
        <v/>
      </c>
      <c r="CD8" s="30" t="str">
        <f t="shared" si="75"/>
        <v/>
      </c>
    </row>
    <row r="9" spans="1:82" s="9" customFormat="1" ht="13.8" thickBot="1">
      <c r="A9" s="321">
        <v>4</v>
      </c>
      <c r="B9" s="490" t="s">
        <v>730</v>
      </c>
      <c r="C9" s="491" t="str">
        <f t="shared" si="76"/>
        <v>Angelópolis</v>
      </c>
      <c r="D9" s="490" t="s">
        <v>724</v>
      </c>
      <c r="E9" s="465">
        <v>1</v>
      </c>
      <c r="F9" s="491">
        <v>3</v>
      </c>
      <c r="G9" s="490" t="s">
        <v>647</v>
      </c>
      <c r="H9" s="320" t="s">
        <v>128</v>
      </c>
      <c r="I9" s="319">
        <v>7</v>
      </c>
      <c r="J9" s="319">
        <v>8</v>
      </c>
      <c r="K9" s="319">
        <v>8.5</v>
      </c>
      <c r="L9" s="319" t="s">
        <v>128</v>
      </c>
      <c r="M9" s="319" t="str">
        <f t="shared" si="0"/>
        <v>SUELO</v>
      </c>
      <c r="N9" s="678">
        <v>13</v>
      </c>
      <c r="O9" s="7"/>
      <c r="P9" s="29" t="str">
        <f t="shared" si="20"/>
        <v>X</v>
      </c>
      <c r="Q9" s="30" t="str">
        <f t="shared" si="21"/>
        <v/>
      </c>
      <c r="R9" s="30" t="str">
        <f t="shared" si="22"/>
        <v/>
      </c>
      <c r="S9" s="30" t="str">
        <f t="shared" si="23"/>
        <v/>
      </c>
      <c r="T9" s="30" t="str">
        <f t="shared" si="24"/>
        <v/>
      </c>
      <c r="U9" s="30" t="str">
        <f t="shared" si="25"/>
        <v/>
      </c>
      <c r="V9" s="30" t="str">
        <f t="shared" si="26"/>
        <v/>
      </c>
      <c r="W9" s="30" t="str">
        <f t="shared" si="27"/>
        <v/>
      </c>
      <c r="X9" s="31"/>
      <c r="Y9" s="30">
        <f t="shared" si="28"/>
        <v>7</v>
      </c>
      <c r="Z9" s="30" t="str">
        <f t="shared" si="29"/>
        <v/>
      </c>
      <c r="AA9" s="30" t="str">
        <f t="shared" si="30"/>
        <v/>
      </c>
      <c r="AB9" s="30" t="str">
        <f t="shared" si="31"/>
        <v/>
      </c>
      <c r="AC9" s="30" t="str">
        <f t="shared" si="32"/>
        <v/>
      </c>
      <c r="AD9" s="30" t="str">
        <f t="shared" si="33"/>
        <v/>
      </c>
      <c r="AE9" s="30" t="str">
        <f t="shared" si="34"/>
        <v/>
      </c>
      <c r="AF9" s="30" t="str">
        <f t="shared" si="35"/>
        <v/>
      </c>
      <c r="AG9" s="31"/>
      <c r="AH9" s="30">
        <f t="shared" si="36"/>
        <v>8</v>
      </c>
      <c r="AI9" s="30" t="str">
        <f t="shared" si="37"/>
        <v/>
      </c>
      <c r="AJ9" s="30" t="str">
        <f t="shared" si="38"/>
        <v/>
      </c>
      <c r="AK9" s="30" t="str">
        <f t="shared" si="39"/>
        <v/>
      </c>
      <c r="AL9" s="30" t="str">
        <f t="shared" si="40"/>
        <v/>
      </c>
      <c r="AM9" s="30" t="str">
        <f t="shared" si="41"/>
        <v/>
      </c>
      <c r="AN9" s="30" t="str">
        <f t="shared" si="42"/>
        <v/>
      </c>
      <c r="AO9" s="30" t="str">
        <f t="shared" si="43"/>
        <v/>
      </c>
      <c r="AP9" s="31"/>
      <c r="AQ9" s="30" t="str">
        <f t="shared" si="44"/>
        <v/>
      </c>
      <c r="AR9" s="30" t="str">
        <f t="shared" si="45"/>
        <v/>
      </c>
      <c r="AS9" s="30" t="str">
        <f t="shared" si="46"/>
        <v/>
      </c>
      <c r="AT9" s="30" t="str">
        <f t="shared" si="47"/>
        <v/>
      </c>
      <c r="AU9" s="30" t="str">
        <f t="shared" si="48"/>
        <v/>
      </c>
      <c r="AV9" s="30" t="str">
        <f t="shared" si="49"/>
        <v/>
      </c>
      <c r="AW9" s="30" t="str">
        <f t="shared" si="50"/>
        <v/>
      </c>
      <c r="AX9" s="30" t="str">
        <f t="shared" si="51"/>
        <v/>
      </c>
      <c r="AY9" s="31"/>
      <c r="AZ9" s="30">
        <f t="shared" si="52"/>
        <v>8.5</v>
      </c>
      <c r="BA9" s="30" t="str">
        <f t="shared" si="53"/>
        <v/>
      </c>
      <c r="BB9" s="30" t="str">
        <f t="shared" si="54"/>
        <v/>
      </c>
      <c r="BC9" s="30" t="str">
        <f t="shared" si="55"/>
        <v/>
      </c>
      <c r="BD9" s="30" t="str">
        <f t="shared" si="56"/>
        <v/>
      </c>
      <c r="BE9" s="30" t="str">
        <f t="shared" si="57"/>
        <v/>
      </c>
      <c r="BF9" s="30" t="str">
        <f t="shared" si="58"/>
        <v/>
      </c>
      <c r="BG9" s="30" t="str">
        <f t="shared" si="59"/>
        <v/>
      </c>
      <c r="BH9" s="31"/>
      <c r="BI9" s="32"/>
      <c r="BJ9" s="33" t="str">
        <f t="shared" si="60"/>
        <v>P</v>
      </c>
      <c r="BK9" s="31"/>
      <c r="BL9" s="30" t="str">
        <f t="shared" si="11"/>
        <v>P</v>
      </c>
      <c r="BM9" s="30" t="str">
        <f t="shared" si="61"/>
        <v/>
      </c>
      <c r="BN9" s="30" t="str">
        <f t="shared" si="62"/>
        <v/>
      </c>
      <c r="BO9" s="30" t="str">
        <f t="shared" si="63"/>
        <v/>
      </c>
      <c r="BP9" s="30" t="str">
        <f t="shared" si="64"/>
        <v/>
      </c>
      <c r="BQ9" s="30" t="str">
        <f t="shared" si="65"/>
        <v/>
      </c>
      <c r="BR9" s="30" t="str">
        <f t="shared" si="66"/>
        <v/>
      </c>
      <c r="BS9" s="30" t="str">
        <f t="shared" si="67"/>
        <v/>
      </c>
      <c r="BT9" s="31"/>
      <c r="BU9" s="30">
        <f t="shared" si="19"/>
        <v>1</v>
      </c>
      <c r="BV9" s="370"/>
      <c r="BW9" s="30" t="str">
        <f t="shared" si="68"/>
        <v>X</v>
      </c>
      <c r="BX9" s="30" t="str">
        <f t="shared" si="69"/>
        <v/>
      </c>
      <c r="BY9" s="30" t="str">
        <f t="shared" si="70"/>
        <v/>
      </c>
      <c r="BZ9" s="30" t="str">
        <f t="shared" si="71"/>
        <v/>
      </c>
      <c r="CA9" s="30" t="str">
        <f t="shared" si="72"/>
        <v/>
      </c>
      <c r="CB9" s="30" t="str">
        <f t="shared" si="73"/>
        <v/>
      </c>
      <c r="CC9" s="30" t="str">
        <f t="shared" si="74"/>
        <v/>
      </c>
      <c r="CD9" s="30" t="str">
        <f t="shared" si="75"/>
        <v/>
      </c>
    </row>
    <row r="10" spans="1:82" s="9" customFormat="1" ht="13.8" thickBot="1">
      <c r="A10" s="321">
        <v>5</v>
      </c>
      <c r="B10" s="490" t="s">
        <v>731</v>
      </c>
      <c r="C10" s="491" t="str">
        <f t="shared" si="76"/>
        <v>Angelópolis</v>
      </c>
      <c r="D10" s="490" t="s">
        <v>724</v>
      </c>
      <c r="E10" s="465">
        <v>1</v>
      </c>
      <c r="F10" s="491">
        <v>4</v>
      </c>
      <c r="G10" s="490" t="s">
        <v>647</v>
      </c>
      <c r="H10" s="320" t="s">
        <v>128</v>
      </c>
      <c r="I10" s="319">
        <v>8</v>
      </c>
      <c r="J10" s="319">
        <v>5</v>
      </c>
      <c r="K10" s="319">
        <v>9</v>
      </c>
      <c r="L10" s="319" t="s">
        <v>128</v>
      </c>
      <c r="M10" s="319" t="str">
        <f t="shared" si="0"/>
        <v>SUELO</v>
      </c>
      <c r="N10" s="678">
        <v>13</v>
      </c>
      <c r="O10" s="7"/>
      <c r="P10" s="29" t="str">
        <f t="shared" si="20"/>
        <v>X</v>
      </c>
      <c r="Q10" s="30" t="str">
        <f t="shared" si="21"/>
        <v/>
      </c>
      <c r="R10" s="30" t="str">
        <f t="shared" si="22"/>
        <v/>
      </c>
      <c r="S10" s="30" t="str">
        <f t="shared" si="23"/>
        <v/>
      </c>
      <c r="T10" s="30" t="str">
        <f t="shared" si="24"/>
        <v/>
      </c>
      <c r="U10" s="30" t="str">
        <f t="shared" si="25"/>
        <v/>
      </c>
      <c r="V10" s="30" t="str">
        <f t="shared" si="26"/>
        <v/>
      </c>
      <c r="W10" s="30" t="str">
        <f t="shared" si="27"/>
        <v/>
      </c>
      <c r="X10" s="31"/>
      <c r="Y10" s="30">
        <f t="shared" si="28"/>
        <v>8</v>
      </c>
      <c r="Z10" s="30" t="str">
        <f t="shared" si="29"/>
        <v/>
      </c>
      <c r="AA10" s="30" t="str">
        <f t="shared" si="30"/>
        <v/>
      </c>
      <c r="AB10" s="30" t="str">
        <f t="shared" si="31"/>
        <v/>
      </c>
      <c r="AC10" s="30" t="str">
        <f t="shared" si="32"/>
        <v/>
      </c>
      <c r="AD10" s="30" t="str">
        <f t="shared" si="33"/>
        <v/>
      </c>
      <c r="AE10" s="30" t="str">
        <f t="shared" si="34"/>
        <v/>
      </c>
      <c r="AF10" s="30" t="str">
        <f t="shared" si="35"/>
        <v/>
      </c>
      <c r="AG10" s="31"/>
      <c r="AH10" s="30">
        <f t="shared" si="36"/>
        <v>5</v>
      </c>
      <c r="AI10" s="30" t="str">
        <f t="shared" si="37"/>
        <v/>
      </c>
      <c r="AJ10" s="30" t="str">
        <f t="shared" si="38"/>
        <v/>
      </c>
      <c r="AK10" s="30" t="str">
        <f t="shared" si="39"/>
        <v/>
      </c>
      <c r="AL10" s="30" t="str">
        <f t="shared" si="40"/>
        <v/>
      </c>
      <c r="AM10" s="30" t="str">
        <f t="shared" si="41"/>
        <v/>
      </c>
      <c r="AN10" s="30" t="str">
        <f t="shared" si="42"/>
        <v/>
      </c>
      <c r="AO10" s="30" t="str">
        <f t="shared" si="43"/>
        <v/>
      </c>
      <c r="AP10" s="31"/>
      <c r="AQ10" s="30" t="str">
        <f t="shared" si="44"/>
        <v/>
      </c>
      <c r="AR10" s="30" t="str">
        <f t="shared" si="45"/>
        <v/>
      </c>
      <c r="AS10" s="30" t="str">
        <f t="shared" si="46"/>
        <v/>
      </c>
      <c r="AT10" s="30" t="str">
        <f t="shared" si="47"/>
        <v/>
      </c>
      <c r="AU10" s="30" t="str">
        <f t="shared" si="48"/>
        <v/>
      </c>
      <c r="AV10" s="30" t="str">
        <f t="shared" si="49"/>
        <v/>
      </c>
      <c r="AW10" s="30" t="str">
        <f t="shared" si="50"/>
        <v/>
      </c>
      <c r="AX10" s="30" t="str">
        <f t="shared" si="51"/>
        <v/>
      </c>
      <c r="AY10" s="31"/>
      <c r="AZ10" s="30">
        <f t="shared" si="52"/>
        <v>9</v>
      </c>
      <c r="BA10" s="30" t="str">
        <f t="shared" si="53"/>
        <v/>
      </c>
      <c r="BB10" s="30" t="str">
        <f t="shared" si="54"/>
        <v/>
      </c>
      <c r="BC10" s="30" t="str">
        <f t="shared" si="55"/>
        <v/>
      </c>
      <c r="BD10" s="30" t="str">
        <f t="shared" si="56"/>
        <v/>
      </c>
      <c r="BE10" s="30" t="str">
        <f t="shared" si="57"/>
        <v/>
      </c>
      <c r="BF10" s="30" t="str">
        <f t="shared" si="58"/>
        <v/>
      </c>
      <c r="BG10" s="30" t="str">
        <f t="shared" si="59"/>
        <v/>
      </c>
      <c r="BH10" s="31"/>
      <c r="BI10" s="32"/>
      <c r="BJ10" s="33" t="str">
        <f t="shared" si="60"/>
        <v>P</v>
      </c>
      <c r="BK10" s="31"/>
      <c r="BL10" s="30" t="str">
        <f t="shared" si="11"/>
        <v>P</v>
      </c>
      <c r="BM10" s="30" t="str">
        <f t="shared" si="61"/>
        <v/>
      </c>
      <c r="BN10" s="30" t="str">
        <f t="shared" si="62"/>
        <v/>
      </c>
      <c r="BO10" s="30" t="str">
        <f t="shared" si="63"/>
        <v/>
      </c>
      <c r="BP10" s="30" t="str">
        <f t="shared" si="64"/>
        <v/>
      </c>
      <c r="BQ10" s="30" t="str">
        <f t="shared" si="65"/>
        <v/>
      </c>
      <c r="BR10" s="30" t="str">
        <f t="shared" si="66"/>
        <v/>
      </c>
      <c r="BS10" s="30" t="str">
        <f t="shared" si="67"/>
        <v/>
      </c>
      <c r="BT10" s="31"/>
      <c r="BU10" s="30">
        <f t="shared" si="19"/>
        <v>1</v>
      </c>
      <c r="BV10" s="370"/>
      <c r="BW10" s="30" t="str">
        <f t="shared" si="68"/>
        <v>X</v>
      </c>
      <c r="BX10" s="30" t="str">
        <f t="shared" si="69"/>
        <v/>
      </c>
      <c r="BY10" s="30" t="str">
        <f t="shared" si="70"/>
        <v/>
      </c>
      <c r="BZ10" s="30" t="str">
        <f t="shared" si="71"/>
        <v/>
      </c>
      <c r="CA10" s="30" t="str">
        <f t="shared" si="72"/>
        <v/>
      </c>
      <c r="CB10" s="30" t="str">
        <f t="shared" si="73"/>
        <v/>
      </c>
      <c r="CC10" s="30" t="str">
        <f t="shared" si="74"/>
        <v/>
      </c>
      <c r="CD10" s="30" t="str">
        <f t="shared" si="75"/>
        <v/>
      </c>
    </row>
    <row r="11" spans="1:82" s="9" customFormat="1" ht="13.8" thickBot="1">
      <c r="A11" s="321">
        <v>6</v>
      </c>
      <c r="B11" s="490" t="s">
        <v>732</v>
      </c>
      <c r="C11" s="491" t="str">
        <f t="shared" si="76"/>
        <v>Angelópolis</v>
      </c>
      <c r="D11" s="490" t="s">
        <v>724</v>
      </c>
      <c r="E11" s="465">
        <v>1</v>
      </c>
      <c r="F11" s="491">
        <v>3</v>
      </c>
      <c r="G11" s="490" t="s">
        <v>647</v>
      </c>
      <c r="H11" s="320" t="s">
        <v>128</v>
      </c>
      <c r="I11" s="319">
        <v>9</v>
      </c>
      <c r="J11" s="319">
        <v>6</v>
      </c>
      <c r="K11" s="319">
        <v>9</v>
      </c>
      <c r="L11" s="319" t="s">
        <v>128</v>
      </c>
      <c r="M11" s="319" t="str">
        <f t="shared" si="0"/>
        <v>SUELO</v>
      </c>
      <c r="N11" s="678">
        <v>13</v>
      </c>
      <c r="O11" s="7"/>
      <c r="P11" s="29" t="str">
        <f t="shared" si="20"/>
        <v>X</v>
      </c>
      <c r="Q11" s="30" t="str">
        <f t="shared" si="21"/>
        <v/>
      </c>
      <c r="R11" s="30" t="str">
        <f t="shared" si="22"/>
        <v/>
      </c>
      <c r="S11" s="30" t="str">
        <f t="shared" si="23"/>
        <v/>
      </c>
      <c r="T11" s="30" t="str">
        <f t="shared" si="24"/>
        <v/>
      </c>
      <c r="U11" s="30" t="str">
        <f t="shared" si="25"/>
        <v/>
      </c>
      <c r="V11" s="30" t="str">
        <f t="shared" si="26"/>
        <v/>
      </c>
      <c r="W11" s="30" t="str">
        <f t="shared" si="27"/>
        <v/>
      </c>
      <c r="X11" s="31"/>
      <c r="Y11" s="30">
        <f t="shared" si="28"/>
        <v>9</v>
      </c>
      <c r="Z11" s="30" t="str">
        <f t="shared" si="29"/>
        <v/>
      </c>
      <c r="AA11" s="30" t="str">
        <f t="shared" si="30"/>
        <v/>
      </c>
      <c r="AB11" s="30" t="str">
        <f t="shared" si="31"/>
        <v/>
      </c>
      <c r="AC11" s="30" t="str">
        <f t="shared" si="32"/>
        <v/>
      </c>
      <c r="AD11" s="30" t="str">
        <f t="shared" si="33"/>
        <v/>
      </c>
      <c r="AE11" s="30" t="str">
        <f t="shared" si="34"/>
        <v/>
      </c>
      <c r="AF11" s="30" t="str">
        <f t="shared" si="35"/>
        <v/>
      </c>
      <c r="AG11" s="31"/>
      <c r="AH11" s="30">
        <f t="shared" si="36"/>
        <v>6</v>
      </c>
      <c r="AI11" s="30" t="str">
        <f t="shared" si="37"/>
        <v/>
      </c>
      <c r="AJ11" s="30" t="str">
        <f t="shared" si="38"/>
        <v/>
      </c>
      <c r="AK11" s="30" t="str">
        <f t="shared" si="39"/>
        <v/>
      </c>
      <c r="AL11" s="30" t="str">
        <f t="shared" si="40"/>
        <v/>
      </c>
      <c r="AM11" s="30" t="str">
        <f t="shared" si="41"/>
        <v/>
      </c>
      <c r="AN11" s="30" t="str">
        <f t="shared" si="42"/>
        <v/>
      </c>
      <c r="AO11" s="30" t="str">
        <f t="shared" si="43"/>
        <v/>
      </c>
      <c r="AP11" s="31"/>
      <c r="AQ11" s="30" t="str">
        <f t="shared" si="44"/>
        <v/>
      </c>
      <c r="AR11" s="30" t="str">
        <f t="shared" si="45"/>
        <v/>
      </c>
      <c r="AS11" s="30" t="str">
        <f t="shared" si="46"/>
        <v/>
      </c>
      <c r="AT11" s="30" t="str">
        <f t="shared" si="47"/>
        <v/>
      </c>
      <c r="AU11" s="30" t="str">
        <f t="shared" si="48"/>
        <v/>
      </c>
      <c r="AV11" s="30" t="str">
        <f t="shared" si="49"/>
        <v/>
      </c>
      <c r="AW11" s="30" t="str">
        <f t="shared" si="50"/>
        <v/>
      </c>
      <c r="AX11" s="30" t="str">
        <f t="shared" si="51"/>
        <v/>
      </c>
      <c r="AY11" s="31"/>
      <c r="AZ11" s="30">
        <f t="shared" si="52"/>
        <v>9</v>
      </c>
      <c r="BA11" s="30" t="str">
        <f t="shared" si="53"/>
        <v/>
      </c>
      <c r="BB11" s="30" t="str">
        <f t="shared" si="54"/>
        <v/>
      </c>
      <c r="BC11" s="30" t="str">
        <f t="shared" si="55"/>
        <v/>
      </c>
      <c r="BD11" s="30" t="str">
        <f t="shared" si="56"/>
        <v/>
      </c>
      <c r="BE11" s="30" t="str">
        <f t="shared" si="57"/>
        <v/>
      </c>
      <c r="BF11" s="30" t="str">
        <f t="shared" si="58"/>
        <v/>
      </c>
      <c r="BG11" s="30" t="str">
        <f t="shared" si="59"/>
        <v/>
      </c>
      <c r="BH11" s="31"/>
      <c r="BI11" s="32"/>
      <c r="BJ11" s="33" t="str">
        <f t="shared" si="60"/>
        <v>P</v>
      </c>
      <c r="BK11" s="31"/>
      <c r="BL11" s="30" t="str">
        <f t="shared" si="11"/>
        <v>P</v>
      </c>
      <c r="BM11" s="30" t="str">
        <f t="shared" si="61"/>
        <v/>
      </c>
      <c r="BN11" s="30" t="str">
        <f t="shared" si="62"/>
        <v/>
      </c>
      <c r="BO11" s="30" t="str">
        <f t="shared" si="63"/>
        <v/>
      </c>
      <c r="BP11" s="30" t="str">
        <f t="shared" si="64"/>
        <v/>
      </c>
      <c r="BQ11" s="30" t="str">
        <f t="shared" si="65"/>
        <v/>
      </c>
      <c r="BR11" s="30" t="str">
        <f t="shared" si="66"/>
        <v/>
      </c>
      <c r="BS11" s="30" t="str">
        <f t="shared" si="67"/>
        <v/>
      </c>
      <c r="BT11" s="31"/>
      <c r="BU11" s="30">
        <f t="shared" si="19"/>
        <v>1</v>
      </c>
      <c r="BV11" s="370"/>
      <c r="BW11" s="30" t="str">
        <f t="shared" si="68"/>
        <v>X</v>
      </c>
      <c r="BX11" s="30" t="str">
        <f t="shared" si="69"/>
        <v/>
      </c>
      <c r="BY11" s="30" t="str">
        <f t="shared" si="70"/>
        <v/>
      </c>
      <c r="BZ11" s="30" t="str">
        <f t="shared" si="71"/>
        <v/>
      </c>
      <c r="CA11" s="30" t="str">
        <f t="shared" si="72"/>
        <v/>
      </c>
      <c r="CB11" s="30" t="str">
        <f t="shared" si="73"/>
        <v/>
      </c>
      <c r="CC11" s="30" t="str">
        <f t="shared" si="74"/>
        <v/>
      </c>
      <c r="CD11" s="30" t="str">
        <f t="shared" si="75"/>
        <v/>
      </c>
    </row>
    <row r="12" spans="1:82" s="9" customFormat="1" ht="13.8" thickBot="1">
      <c r="A12" s="321">
        <v>7</v>
      </c>
      <c r="B12" s="490" t="s">
        <v>733</v>
      </c>
      <c r="C12" s="491" t="str">
        <f t="shared" si="76"/>
        <v>Angelópolis</v>
      </c>
      <c r="D12" s="490" t="s">
        <v>724</v>
      </c>
      <c r="E12" s="465">
        <v>1</v>
      </c>
      <c r="F12" s="491">
        <v>4</v>
      </c>
      <c r="G12" s="490" t="s">
        <v>647</v>
      </c>
      <c r="H12" s="320" t="s">
        <v>128</v>
      </c>
      <c r="I12" s="319">
        <v>12</v>
      </c>
      <c r="J12" s="319">
        <v>8</v>
      </c>
      <c r="K12" s="319">
        <v>12</v>
      </c>
      <c r="L12" s="319" t="s">
        <v>128</v>
      </c>
      <c r="M12" s="319" t="str">
        <f t="shared" si="0"/>
        <v>SUELO</v>
      </c>
      <c r="N12" s="678">
        <v>13</v>
      </c>
      <c r="O12" s="7"/>
      <c r="P12" s="29" t="str">
        <f t="shared" si="20"/>
        <v>X</v>
      </c>
      <c r="Q12" s="30" t="str">
        <f t="shared" si="21"/>
        <v/>
      </c>
      <c r="R12" s="30" t="str">
        <f t="shared" si="22"/>
        <v/>
      </c>
      <c r="S12" s="30" t="str">
        <f t="shared" si="23"/>
        <v/>
      </c>
      <c r="T12" s="30" t="str">
        <f t="shared" si="24"/>
        <v/>
      </c>
      <c r="U12" s="30" t="str">
        <f t="shared" si="25"/>
        <v/>
      </c>
      <c r="V12" s="30" t="str">
        <f t="shared" si="26"/>
        <v/>
      </c>
      <c r="W12" s="30" t="str">
        <f t="shared" si="27"/>
        <v/>
      </c>
      <c r="X12" s="31"/>
      <c r="Y12" s="30">
        <f t="shared" si="28"/>
        <v>12</v>
      </c>
      <c r="Z12" s="30" t="str">
        <f t="shared" si="29"/>
        <v/>
      </c>
      <c r="AA12" s="30" t="str">
        <f t="shared" si="30"/>
        <v/>
      </c>
      <c r="AB12" s="30" t="str">
        <f t="shared" si="31"/>
        <v/>
      </c>
      <c r="AC12" s="30" t="str">
        <f t="shared" si="32"/>
        <v/>
      </c>
      <c r="AD12" s="30" t="str">
        <f t="shared" si="33"/>
        <v/>
      </c>
      <c r="AE12" s="30" t="str">
        <f t="shared" si="34"/>
        <v/>
      </c>
      <c r="AF12" s="30" t="str">
        <f t="shared" si="35"/>
        <v/>
      </c>
      <c r="AG12" s="31"/>
      <c r="AH12" s="30">
        <f t="shared" si="36"/>
        <v>8</v>
      </c>
      <c r="AI12" s="30" t="str">
        <f t="shared" si="37"/>
        <v/>
      </c>
      <c r="AJ12" s="30" t="str">
        <f t="shared" si="38"/>
        <v/>
      </c>
      <c r="AK12" s="30" t="str">
        <f t="shared" si="39"/>
        <v/>
      </c>
      <c r="AL12" s="30" t="str">
        <f t="shared" si="40"/>
        <v/>
      </c>
      <c r="AM12" s="30" t="str">
        <f t="shared" si="41"/>
        <v/>
      </c>
      <c r="AN12" s="30" t="str">
        <f t="shared" si="42"/>
        <v/>
      </c>
      <c r="AO12" s="30" t="str">
        <f t="shared" si="43"/>
        <v/>
      </c>
      <c r="AP12" s="31"/>
      <c r="AQ12" s="30" t="str">
        <f t="shared" si="44"/>
        <v/>
      </c>
      <c r="AR12" s="30" t="str">
        <f t="shared" si="45"/>
        <v/>
      </c>
      <c r="AS12" s="30" t="str">
        <f t="shared" si="46"/>
        <v/>
      </c>
      <c r="AT12" s="30" t="str">
        <f t="shared" si="47"/>
        <v/>
      </c>
      <c r="AU12" s="30" t="str">
        <f t="shared" si="48"/>
        <v/>
      </c>
      <c r="AV12" s="30" t="str">
        <f t="shared" si="49"/>
        <v/>
      </c>
      <c r="AW12" s="30" t="str">
        <f t="shared" si="50"/>
        <v/>
      </c>
      <c r="AX12" s="30" t="str">
        <f t="shared" si="51"/>
        <v/>
      </c>
      <c r="AY12" s="31"/>
      <c r="AZ12" s="30">
        <f t="shared" si="52"/>
        <v>12</v>
      </c>
      <c r="BA12" s="30" t="str">
        <f t="shared" si="53"/>
        <v/>
      </c>
      <c r="BB12" s="30" t="str">
        <f t="shared" si="54"/>
        <v/>
      </c>
      <c r="BC12" s="30" t="str">
        <f t="shared" si="55"/>
        <v/>
      </c>
      <c r="BD12" s="30" t="str">
        <f t="shared" si="56"/>
        <v/>
      </c>
      <c r="BE12" s="30" t="str">
        <f t="shared" si="57"/>
        <v/>
      </c>
      <c r="BF12" s="30" t="str">
        <f t="shared" si="58"/>
        <v/>
      </c>
      <c r="BG12" s="30" t="str">
        <f t="shared" si="59"/>
        <v/>
      </c>
      <c r="BH12" s="31"/>
      <c r="BI12" s="32"/>
      <c r="BJ12" s="33" t="str">
        <f t="shared" si="60"/>
        <v>P</v>
      </c>
      <c r="BK12" s="31"/>
      <c r="BL12" s="30" t="str">
        <f t="shared" si="11"/>
        <v>P</v>
      </c>
      <c r="BM12" s="30" t="str">
        <f t="shared" si="61"/>
        <v/>
      </c>
      <c r="BN12" s="30" t="str">
        <f t="shared" si="62"/>
        <v/>
      </c>
      <c r="BO12" s="30" t="str">
        <f t="shared" si="63"/>
        <v/>
      </c>
      <c r="BP12" s="30" t="str">
        <f t="shared" si="64"/>
        <v/>
      </c>
      <c r="BQ12" s="30" t="str">
        <f t="shared" si="65"/>
        <v/>
      </c>
      <c r="BR12" s="30" t="str">
        <f t="shared" si="66"/>
        <v/>
      </c>
      <c r="BS12" s="30" t="str">
        <f t="shared" si="67"/>
        <v/>
      </c>
      <c r="BT12" s="31"/>
      <c r="BU12" s="30">
        <f t="shared" si="19"/>
        <v>1</v>
      </c>
      <c r="BV12" s="370"/>
      <c r="BW12" s="30" t="str">
        <f t="shared" si="68"/>
        <v>X</v>
      </c>
      <c r="BX12" s="30" t="str">
        <f t="shared" si="69"/>
        <v/>
      </c>
      <c r="BY12" s="30" t="str">
        <f t="shared" si="70"/>
        <v/>
      </c>
      <c r="BZ12" s="30" t="str">
        <f t="shared" si="71"/>
        <v/>
      </c>
      <c r="CA12" s="30" t="str">
        <f t="shared" si="72"/>
        <v/>
      </c>
      <c r="CB12" s="30" t="str">
        <f t="shared" si="73"/>
        <v/>
      </c>
      <c r="CC12" s="30" t="str">
        <f t="shared" si="74"/>
        <v/>
      </c>
      <c r="CD12" s="30" t="str">
        <f t="shared" si="75"/>
        <v/>
      </c>
    </row>
    <row r="13" spans="1:82" s="9" customFormat="1" ht="13.8" thickBot="1">
      <c r="A13" s="321">
        <v>8</v>
      </c>
      <c r="B13" s="490" t="s">
        <v>734</v>
      </c>
      <c r="C13" s="491" t="str">
        <f t="shared" si="76"/>
        <v>Angelópolis</v>
      </c>
      <c r="D13" s="490" t="s">
        <v>725</v>
      </c>
      <c r="E13" s="465">
        <v>1</v>
      </c>
      <c r="F13" s="491">
        <v>5</v>
      </c>
      <c r="G13" s="490" t="s">
        <v>647</v>
      </c>
      <c r="H13" s="320" t="s">
        <v>128</v>
      </c>
      <c r="I13" s="319">
        <v>13</v>
      </c>
      <c r="J13" s="319">
        <v>5</v>
      </c>
      <c r="K13" s="319">
        <v>10</v>
      </c>
      <c r="L13" s="319" t="s">
        <v>128</v>
      </c>
      <c r="M13" s="319" t="str">
        <f t="shared" si="0"/>
        <v>SUELO</v>
      </c>
      <c r="N13" s="678">
        <v>5</v>
      </c>
      <c r="O13" s="7"/>
      <c r="P13" s="29" t="str">
        <f t="shared" si="20"/>
        <v>X</v>
      </c>
      <c r="Q13" s="30" t="str">
        <f t="shared" si="21"/>
        <v/>
      </c>
      <c r="R13" s="30" t="str">
        <f t="shared" si="22"/>
        <v/>
      </c>
      <c r="S13" s="30" t="str">
        <f t="shared" si="23"/>
        <v/>
      </c>
      <c r="T13" s="30" t="str">
        <f t="shared" si="24"/>
        <v/>
      </c>
      <c r="U13" s="30" t="str">
        <f t="shared" si="25"/>
        <v/>
      </c>
      <c r="V13" s="30" t="str">
        <f t="shared" si="26"/>
        <v/>
      </c>
      <c r="W13" s="30" t="str">
        <f t="shared" si="27"/>
        <v/>
      </c>
      <c r="X13" s="31"/>
      <c r="Y13" s="30">
        <f t="shared" si="28"/>
        <v>13</v>
      </c>
      <c r="Z13" s="30" t="str">
        <f t="shared" si="29"/>
        <v/>
      </c>
      <c r="AA13" s="30" t="str">
        <f t="shared" si="30"/>
        <v/>
      </c>
      <c r="AB13" s="30" t="str">
        <f t="shared" si="31"/>
        <v/>
      </c>
      <c r="AC13" s="30" t="str">
        <f t="shared" si="32"/>
        <v/>
      </c>
      <c r="AD13" s="30" t="str">
        <f t="shared" si="33"/>
        <v/>
      </c>
      <c r="AE13" s="30" t="str">
        <f t="shared" si="34"/>
        <v/>
      </c>
      <c r="AF13" s="30" t="str">
        <f t="shared" si="35"/>
        <v/>
      </c>
      <c r="AG13" s="31"/>
      <c r="AH13" s="30">
        <f t="shared" si="36"/>
        <v>5</v>
      </c>
      <c r="AI13" s="30" t="str">
        <f t="shared" si="37"/>
        <v/>
      </c>
      <c r="AJ13" s="30" t="str">
        <f t="shared" si="38"/>
        <v/>
      </c>
      <c r="AK13" s="30" t="str">
        <f t="shared" si="39"/>
        <v/>
      </c>
      <c r="AL13" s="30" t="str">
        <f t="shared" si="40"/>
        <v/>
      </c>
      <c r="AM13" s="30" t="str">
        <f t="shared" si="41"/>
        <v/>
      </c>
      <c r="AN13" s="30" t="str">
        <f t="shared" si="42"/>
        <v/>
      </c>
      <c r="AO13" s="30" t="str">
        <f t="shared" si="43"/>
        <v/>
      </c>
      <c r="AP13" s="31"/>
      <c r="AQ13" s="30" t="str">
        <f t="shared" si="44"/>
        <v/>
      </c>
      <c r="AR13" s="30" t="str">
        <f t="shared" si="45"/>
        <v/>
      </c>
      <c r="AS13" s="30" t="str">
        <f t="shared" si="46"/>
        <v/>
      </c>
      <c r="AT13" s="30" t="str">
        <f t="shared" si="47"/>
        <v/>
      </c>
      <c r="AU13" s="30" t="str">
        <f t="shared" si="48"/>
        <v/>
      </c>
      <c r="AV13" s="30" t="str">
        <f t="shared" si="49"/>
        <v/>
      </c>
      <c r="AW13" s="30" t="str">
        <f t="shared" si="50"/>
        <v/>
      </c>
      <c r="AX13" s="30" t="str">
        <f t="shared" si="51"/>
        <v/>
      </c>
      <c r="AY13" s="31"/>
      <c r="AZ13" s="30">
        <f t="shared" si="52"/>
        <v>10</v>
      </c>
      <c r="BA13" s="30" t="str">
        <f t="shared" si="53"/>
        <v/>
      </c>
      <c r="BB13" s="30" t="str">
        <f t="shared" si="54"/>
        <v/>
      </c>
      <c r="BC13" s="30" t="str">
        <f t="shared" si="55"/>
        <v/>
      </c>
      <c r="BD13" s="30" t="str">
        <f t="shared" si="56"/>
        <v/>
      </c>
      <c r="BE13" s="30" t="str">
        <f t="shared" si="57"/>
        <v/>
      </c>
      <c r="BF13" s="30" t="str">
        <f t="shared" si="58"/>
        <v/>
      </c>
      <c r="BG13" s="30" t="str">
        <f t="shared" si="59"/>
        <v/>
      </c>
      <c r="BH13" s="31"/>
      <c r="BI13" s="32"/>
      <c r="BJ13" s="33" t="str">
        <f t="shared" si="60"/>
        <v>P</v>
      </c>
      <c r="BK13" s="31"/>
      <c r="BL13" s="30" t="str">
        <f t="shared" si="11"/>
        <v>P</v>
      </c>
      <c r="BM13" s="30" t="str">
        <f t="shared" si="61"/>
        <v/>
      </c>
      <c r="BN13" s="30" t="str">
        <f t="shared" si="62"/>
        <v/>
      </c>
      <c r="BO13" s="30" t="str">
        <f t="shared" si="63"/>
        <v/>
      </c>
      <c r="BP13" s="30" t="str">
        <f t="shared" si="64"/>
        <v/>
      </c>
      <c r="BQ13" s="30" t="str">
        <f t="shared" si="65"/>
        <v/>
      </c>
      <c r="BR13" s="30" t="str">
        <f t="shared" si="66"/>
        <v/>
      </c>
      <c r="BS13" s="30" t="str">
        <f t="shared" si="67"/>
        <v/>
      </c>
      <c r="BT13" s="31"/>
      <c r="BU13" s="30">
        <f t="shared" si="19"/>
        <v>1</v>
      </c>
      <c r="BV13" s="370"/>
      <c r="BW13" s="30" t="str">
        <f t="shared" si="68"/>
        <v>X</v>
      </c>
      <c r="BX13" s="30" t="str">
        <f t="shared" si="69"/>
        <v/>
      </c>
      <c r="BY13" s="30" t="str">
        <f t="shared" si="70"/>
        <v/>
      </c>
      <c r="BZ13" s="30" t="str">
        <f t="shared" si="71"/>
        <v/>
      </c>
      <c r="CA13" s="30" t="str">
        <f t="shared" si="72"/>
        <v/>
      </c>
      <c r="CB13" s="30" t="str">
        <f t="shared" si="73"/>
        <v/>
      </c>
      <c r="CC13" s="30" t="str">
        <f t="shared" si="74"/>
        <v/>
      </c>
      <c r="CD13" s="30" t="str">
        <f t="shared" si="75"/>
        <v/>
      </c>
    </row>
    <row r="14" spans="1:82" s="9" customFormat="1" ht="13.8" thickBot="1">
      <c r="A14" s="321">
        <v>9</v>
      </c>
      <c r="B14" s="490" t="s">
        <v>735</v>
      </c>
      <c r="C14" s="491" t="str">
        <f t="shared" si="76"/>
        <v>Angelópolis</v>
      </c>
      <c r="D14" s="490" t="s">
        <v>726</v>
      </c>
      <c r="E14" s="465">
        <v>1</v>
      </c>
      <c r="F14" s="491">
        <v>4</v>
      </c>
      <c r="G14" s="490" t="s">
        <v>647</v>
      </c>
      <c r="H14" s="320" t="s">
        <v>128</v>
      </c>
      <c r="I14" s="319">
        <v>6</v>
      </c>
      <c r="J14" s="319">
        <v>8</v>
      </c>
      <c r="K14" s="319">
        <v>9</v>
      </c>
      <c r="L14" s="319" t="s">
        <v>128</v>
      </c>
      <c r="M14" s="319" t="str">
        <f t="shared" si="0"/>
        <v>SUELO</v>
      </c>
      <c r="N14" s="678">
        <v>6</v>
      </c>
      <c r="O14" s="7"/>
      <c r="P14" s="29" t="str">
        <f t="shared" si="20"/>
        <v>X</v>
      </c>
      <c r="Q14" s="30" t="str">
        <f t="shared" si="21"/>
        <v/>
      </c>
      <c r="R14" s="30" t="str">
        <f t="shared" si="22"/>
        <v/>
      </c>
      <c r="S14" s="30" t="str">
        <f t="shared" si="23"/>
        <v/>
      </c>
      <c r="T14" s="30" t="str">
        <f t="shared" si="24"/>
        <v/>
      </c>
      <c r="U14" s="30" t="str">
        <f t="shared" si="25"/>
        <v/>
      </c>
      <c r="V14" s="30" t="str">
        <f t="shared" si="26"/>
        <v/>
      </c>
      <c r="W14" s="30" t="str">
        <f t="shared" si="27"/>
        <v/>
      </c>
      <c r="X14" s="31"/>
      <c r="Y14" s="30">
        <f t="shared" si="28"/>
        <v>6</v>
      </c>
      <c r="Z14" s="30" t="str">
        <f t="shared" si="29"/>
        <v/>
      </c>
      <c r="AA14" s="30" t="str">
        <f t="shared" si="30"/>
        <v/>
      </c>
      <c r="AB14" s="30" t="str">
        <f t="shared" si="31"/>
        <v/>
      </c>
      <c r="AC14" s="30" t="str">
        <f t="shared" si="32"/>
        <v/>
      </c>
      <c r="AD14" s="30" t="str">
        <f t="shared" si="33"/>
        <v/>
      </c>
      <c r="AE14" s="30" t="str">
        <f t="shared" si="34"/>
        <v/>
      </c>
      <c r="AF14" s="30" t="str">
        <f t="shared" si="35"/>
        <v/>
      </c>
      <c r="AG14" s="31"/>
      <c r="AH14" s="30">
        <f t="shared" si="36"/>
        <v>8</v>
      </c>
      <c r="AI14" s="30" t="str">
        <f t="shared" si="37"/>
        <v/>
      </c>
      <c r="AJ14" s="30" t="str">
        <f t="shared" si="38"/>
        <v/>
      </c>
      <c r="AK14" s="30" t="str">
        <f t="shared" si="39"/>
        <v/>
      </c>
      <c r="AL14" s="30" t="str">
        <f t="shared" si="40"/>
        <v/>
      </c>
      <c r="AM14" s="30" t="str">
        <f t="shared" si="41"/>
        <v/>
      </c>
      <c r="AN14" s="30" t="str">
        <f t="shared" si="42"/>
        <v/>
      </c>
      <c r="AO14" s="30" t="str">
        <f t="shared" si="43"/>
        <v/>
      </c>
      <c r="AP14" s="31"/>
      <c r="AQ14" s="30" t="str">
        <f t="shared" si="44"/>
        <v/>
      </c>
      <c r="AR14" s="30" t="str">
        <f t="shared" si="45"/>
        <v/>
      </c>
      <c r="AS14" s="30" t="str">
        <f t="shared" si="46"/>
        <v/>
      </c>
      <c r="AT14" s="30" t="str">
        <f t="shared" si="47"/>
        <v/>
      </c>
      <c r="AU14" s="30" t="str">
        <f t="shared" si="48"/>
        <v/>
      </c>
      <c r="AV14" s="30" t="str">
        <f t="shared" si="49"/>
        <v/>
      </c>
      <c r="AW14" s="30" t="str">
        <f t="shared" si="50"/>
        <v/>
      </c>
      <c r="AX14" s="30" t="str">
        <f t="shared" si="51"/>
        <v/>
      </c>
      <c r="AY14" s="31"/>
      <c r="AZ14" s="30">
        <f t="shared" si="52"/>
        <v>9</v>
      </c>
      <c r="BA14" s="30" t="str">
        <f t="shared" si="53"/>
        <v/>
      </c>
      <c r="BB14" s="30" t="str">
        <f t="shared" si="54"/>
        <v/>
      </c>
      <c r="BC14" s="30" t="str">
        <f t="shared" si="55"/>
        <v/>
      </c>
      <c r="BD14" s="30" t="str">
        <f t="shared" si="56"/>
        <v/>
      </c>
      <c r="BE14" s="30" t="str">
        <f t="shared" si="57"/>
        <v/>
      </c>
      <c r="BF14" s="30" t="str">
        <f t="shared" si="58"/>
        <v/>
      </c>
      <c r="BG14" s="30" t="str">
        <f t="shared" si="59"/>
        <v/>
      </c>
      <c r="BH14" s="31"/>
      <c r="BI14" s="32"/>
      <c r="BJ14" s="33" t="str">
        <f t="shared" si="60"/>
        <v>P</v>
      </c>
      <c r="BK14" s="31"/>
      <c r="BL14" s="30" t="str">
        <f t="shared" si="11"/>
        <v>P</v>
      </c>
      <c r="BM14" s="30" t="str">
        <f t="shared" si="61"/>
        <v/>
      </c>
      <c r="BN14" s="30" t="str">
        <f t="shared" si="62"/>
        <v/>
      </c>
      <c r="BO14" s="30" t="str">
        <f t="shared" si="63"/>
        <v/>
      </c>
      <c r="BP14" s="30" t="str">
        <f t="shared" si="64"/>
        <v/>
      </c>
      <c r="BQ14" s="30" t="str">
        <f t="shared" si="65"/>
        <v/>
      </c>
      <c r="BR14" s="30" t="str">
        <f t="shared" si="66"/>
        <v/>
      </c>
      <c r="BS14" s="30" t="str">
        <f t="shared" si="67"/>
        <v/>
      </c>
      <c r="BT14" s="31"/>
      <c r="BU14" s="30">
        <f t="shared" si="19"/>
        <v>1</v>
      </c>
      <c r="BV14" s="370"/>
      <c r="BW14" s="30" t="str">
        <f t="shared" si="68"/>
        <v>X</v>
      </c>
      <c r="BX14" s="30" t="str">
        <f t="shared" si="69"/>
        <v/>
      </c>
      <c r="BY14" s="30" t="str">
        <f t="shared" si="70"/>
        <v/>
      </c>
      <c r="BZ14" s="30" t="str">
        <f t="shared" si="71"/>
        <v/>
      </c>
      <c r="CA14" s="30" t="str">
        <f t="shared" si="72"/>
        <v/>
      </c>
      <c r="CB14" s="30" t="str">
        <f t="shared" si="73"/>
        <v/>
      </c>
      <c r="CC14" s="30" t="str">
        <f t="shared" si="74"/>
        <v/>
      </c>
      <c r="CD14" s="30" t="str">
        <f t="shared" si="75"/>
        <v/>
      </c>
    </row>
    <row r="15" spans="1:82" s="9" customFormat="1" ht="13.8" thickBot="1">
      <c r="A15" s="321">
        <v>10</v>
      </c>
      <c r="B15" s="490" t="s">
        <v>736</v>
      </c>
      <c r="C15" s="491" t="str">
        <f t="shared" si="76"/>
        <v>Angelópolis</v>
      </c>
      <c r="D15" s="490" t="s">
        <v>726</v>
      </c>
      <c r="E15" s="465">
        <v>1</v>
      </c>
      <c r="F15" s="491">
        <v>4</v>
      </c>
      <c r="G15" s="490" t="s">
        <v>647</v>
      </c>
      <c r="H15" s="320" t="s">
        <v>128</v>
      </c>
      <c r="I15" s="319">
        <v>8</v>
      </c>
      <c r="J15" s="319">
        <v>8</v>
      </c>
      <c r="K15" s="319">
        <v>8</v>
      </c>
      <c r="L15" s="319" t="s">
        <v>128</v>
      </c>
      <c r="M15" s="319" t="str">
        <f t="shared" si="0"/>
        <v>SUELO</v>
      </c>
      <c r="N15" s="678">
        <v>6</v>
      </c>
      <c r="O15" s="7"/>
      <c r="P15" s="29" t="str">
        <f t="shared" si="20"/>
        <v>X</v>
      </c>
      <c r="Q15" s="30" t="str">
        <f t="shared" si="21"/>
        <v/>
      </c>
      <c r="R15" s="30" t="str">
        <f t="shared" si="22"/>
        <v/>
      </c>
      <c r="S15" s="30" t="str">
        <f t="shared" si="23"/>
        <v/>
      </c>
      <c r="T15" s="30" t="str">
        <f t="shared" si="24"/>
        <v/>
      </c>
      <c r="U15" s="30" t="str">
        <f t="shared" si="25"/>
        <v/>
      </c>
      <c r="V15" s="30" t="str">
        <f t="shared" si="26"/>
        <v/>
      </c>
      <c r="W15" s="30" t="str">
        <f t="shared" si="27"/>
        <v/>
      </c>
      <c r="X15" s="31"/>
      <c r="Y15" s="30">
        <f t="shared" si="28"/>
        <v>8</v>
      </c>
      <c r="Z15" s="30" t="str">
        <f t="shared" si="29"/>
        <v/>
      </c>
      <c r="AA15" s="30" t="str">
        <f t="shared" si="30"/>
        <v/>
      </c>
      <c r="AB15" s="30" t="str">
        <f t="shared" si="31"/>
        <v/>
      </c>
      <c r="AC15" s="30" t="str">
        <f t="shared" si="32"/>
        <v/>
      </c>
      <c r="AD15" s="30" t="str">
        <f t="shared" si="33"/>
        <v/>
      </c>
      <c r="AE15" s="30" t="str">
        <f t="shared" si="34"/>
        <v/>
      </c>
      <c r="AF15" s="30" t="str">
        <f t="shared" si="35"/>
        <v/>
      </c>
      <c r="AG15" s="31"/>
      <c r="AH15" s="30">
        <f t="shared" si="36"/>
        <v>8</v>
      </c>
      <c r="AI15" s="30" t="str">
        <f t="shared" si="37"/>
        <v/>
      </c>
      <c r="AJ15" s="30" t="str">
        <f t="shared" si="38"/>
        <v/>
      </c>
      <c r="AK15" s="30" t="str">
        <f t="shared" si="39"/>
        <v/>
      </c>
      <c r="AL15" s="30" t="str">
        <f t="shared" si="40"/>
        <v/>
      </c>
      <c r="AM15" s="30" t="str">
        <f t="shared" si="41"/>
        <v/>
      </c>
      <c r="AN15" s="30" t="str">
        <f t="shared" si="42"/>
        <v/>
      </c>
      <c r="AO15" s="30" t="str">
        <f t="shared" si="43"/>
        <v/>
      </c>
      <c r="AP15" s="31"/>
      <c r="AQ15" s="30" t="str">
        <f t="shared" si="44"/>
        <v/>
      </c>
      <c r="AR15" s="30" t="str">
        <f t="shared" si="45"/>
        <v/>
      </c>
      <c r="AS15" s="30" t="str">
        <f t="shared" si="46"/>
        <v/>
      </c>
      <c r="AT15" s="30" t="str">
        <f t="shared" si="47"/>
        <v/>
      </c>
      <c r="AU15" s="30" t="str">
        <f t="shared" si="48"/>
        <v/>
      </c>
      <c r="AV15" s="30" t="str">
        <f t="shared" si="49"/>
        <v/>
      </c>
      <c r="AW15" s="30" t="str">
        <f t="shared" si="50"/>
        <v/>
      </c>
      <c r="AX15" s="30" t="str">
        <f t="shared" si="51"/>
        <v/>
      </c>
      <c r="AY15" s="31"/>
      <c r="AZ15" s="30">
        <f t="shared" si="52"/>
        <v>8</v>
      </c>
      <c r="BA15" s="30" t="str">
        <f t="shared" si="53"/>
        <v/>
      </c>
      <c r="BB15" s="30" t="str">
        <f t="shared" si="54"/>
        <v/>
      </c>
      <c r="BC15" s="30" t="str">
        <f t="shared" si="55"/>
        <v/>
      </c>
      <c r="BD15" s="30" t="str">
        <f t="shared" si="56"/>
        <v/>
      </c>
      <c r="BE15" s="30" t="str">
        <f t="shared" si="57"/>
        <v/>
      </c>
      <c r="BF15" s="30" t="str">
        <f t="shared" si="58"/>
        <v/>
      </c>
      <c r="BG15" s="30" t="str">
        <f t="shared" si="59"/>
        <v/>
      </c>
      <c r="BH15" s="31"/>
      <c r="BI15" s="32"/>
      <c r="BJ15" s="33" t="str">
        <f t="shared" si="60"/>
        <v>P</v>
      </c>
      <c r="BK15" s="31"/>
      <c r="BL15" s="30" t="str">
        <f t="shared" si="11"/>
        <v>P</v>
      </c>
      <c r="BM15" s="30" t="str">
        <f t="shared" si="61"/>
        <v/>
      </c>
      <c r="BN15" s="30" t="str">
        <f t="shared" si="62"/>
        <v/>
      </c>
      <c r="BO15" s="30" t="str">
        <f t="shared" si="63"/>
        <v/>
      </c>
      <c r="BP15" s="30" t="str">
        <f t="shared" si="64"/>
        <v/>
      </c>
      <c r="BQ15" s="30" t="str">
        <f t="shared" si="65"/>
        <v/>
      </c>
      <c r="BR15" s="30" t="str">
        <f t="shared" si="66"/>
        <v/>
      </c>
      <c r="BS15" s="30" t="str">
        <f t="shared" si="67"/>
        <v/>
      </c>
      <c r="BT15" s="31"/>
      <c r="BU15" s="30">
        <f t="shared" si="19"/>
        <v>1</v>
      </c>
      <c r="BV15" s="370"/>
      <c r="BW15" s="30" t="str">
        <f t="shared" si="68"/>
        <v>X</v>
      </c>
      <c r="BX15" s="30" t="str">
        <f t="shared" si="69"/>
        <v/>
      </c>
      <c r="BY15" s="30" t="str">
        <f t="shared" si="70"/>
        <v/>
      </c>
      <c r="BZ15" s="30" t="str">
        <f t="shared" si="71"/>
        <v/>
      </c>
      <c r="CA15" s="30" t="str">
        <f t="shared" si="72"/>
        <v/>
      </c>
      <c r="CB15" s="30" t="str">
        <f t="shared" si="73"/>
        <v/>
      </c>
      <c r="CC15" s="30" t="str">
        <f t="shared" si="74"/>
        <v/>
      </c>
      <c r="CD15" s="30" t="str">
        <f t="shared" si="75"/>
        <v/>
      </c>
    </row>
    <row r="16" spans="1:82" s="9" customFormat="1" ht="13.8" thickBot="1">
      <c r="A16" s="321">
        <v>11</v>
      </c>
      <c r="B16" s="490" t="s">
        <v>737</v>
      </c>
      <c r="C16" s="491" t="str">
        <f t="shared" si="76"/>
        <v>Angelópolis</v>
      </c>
      <c r="D16" s="490" t="s">
        <v>726</v>
      </c>
      <c r="E16" s="465">
        <v>1</v>
      </c>
      <c r="F16" s="491">
        <v>3</v>
      </c>
      <c r="G16" s="490" t="s">
        <v>647</v>
      </c>
      <c r="H16" s="320" t="s">
        <v>128</v>
      </c>
      <c r="I16" s="319">
        <v>8</v>
      </c>
      <c r="J16" s="319">
        <v>9</v>
      </c>
      <c r="K16" s="319">
        <v>4</v>
      </c>
      <c r="L16" s="319" t="s">
        <v>128</v>
      </c>
      <c r="M16" s="319" t="str">
        <f t="shared" si="0"/>
        <v>SUELO</v>
      </c>
      <c r="N16" s="678">
        <v>9</v>
      </c>
      <c r="O16" s="7"/>
      <c r="P16" s="29" t="str">
        <f t="shared" si="20"/>
        <v>X</v>
      </c>
      <c r="Q16" s="30" t="str">
        <f t="shared" si="21"/>
        <v/>
      </c>
      <c r="R16" s="30" t="str">
        <f t="shared" si="22"/>
        <v/>
      </c>
      <c r="S16" s="30" t="str">
        <f t="shared" si="23"/>
        <v/>
      </c>
      <c r="T16" s="30" t="str">
        <f t="shared" si="24"/>
        <v/>
      </c>
      <c r="U16" s="30" t="str">
        <f t="shared" si="25"/>
        <v/>
      </c>
      <c r="V16" s="30" t="str">
        <f t="shared" si="26"/>
        <v/>
      </c>
      <c r="W16" s="30" t="str">
        <f t="shared" si="27"/>
        <v/>
      </c>
      <c r="X16" s="31"/>
      <c r="Y16" s="30">
        <f t="shared" si="28"/>
        <v>8</v>
      </c>
      <c r="Z16" s="30" t="str">
        <f t="shared" si="29"/>
        <v/>
      </c>
      <c r="AA16" s="30" t="str">
        <f t="shared" si="30"/>
        <v/>
      </c>
      <c r="AB16" s="30" t="str">
        <f t="shared" si="31"/>
        <v/>
      </c>
      <c r="AC16" s="30" t="str">
        <f t="shared" si="32"/>
        <v/>
      </c>
      <c r="AD16" s="30" t="str">
        <f t="shared" si="33"/>
        <v/>
      </c>
      <c r="AE16" s="30" t="str">
        <f t="shared" si="34"/>
        <v/>
      </c>
      <c r="AF16" s="30" t="str">
        <f t="shared" si="35"/>
        <v/>
      </c>
      <c r="AG16" s="31"/>
      <c r="AH16" s="30">
        <f t="shared" si="36"/>
        <v>9</v>
      </c>
      <c r="AI16" s="30" t="str">
        <f t="shared" si="37"/>
        <v/>
      </c>
      <c r="AJ16" s="30" t="str">
        <f t="shared" si="38"/>
        <v/>
      </c>
      <c r="AK16" s="30" t="str">
        <f t="shared" si="39"/>
        <v/>
      </c>
      <c r="AL16" s="30" t="str">
        <f t="shared" si="40"/>
        <v/>
      </c>
      <c r="AM16" s="30" t="str">
        <f t="shared" si="41"/>
        <v/>
      </c>
      <c r="AN16" s="30" t="str">
        <f t="shared" si="42"/>
        <v/>
      </c>
      <c r="AO16" s="30" t="str">
        <f t="shared" si="43"/>
        <v/>
      </c>
      <c r="AP16" s="31"/>
      <c r="AQ16" s="30" t="str">
        <f t="shared" si="44"/>
        <v/>
      </c>
      <c r="AR16" s="30" t="str">
        <f t="shared" si="45"/>
        <v/>
      </c>
      <c r="AS16" s="30" t="str">
        <f t="shared" si="46"/>
        <v/>
      </c>
      <c r="AT16" s="30" t="str">
        <f t="shared" si="47"/>
        <v/>
      </c>
      <c r="AU16" s="30" t="str">
        <f t="shared" si="48"/>
        <v/>
      </c>
      <c r="AV16" s="30" t="str">
        <f t="shared" si="49"/>
        <v/>
      </c>
      <c r="AW16" s="30" t="str">
        <f t="shared" si="50"/>
        <v/>
      </c>
      <c r="AX16" s="30" t="str">
        <f t="shared" si="51"/>
        <v/>
      </c>
      <c r="AY16" s="31"/>
      <c r="AZ16" s="30">
        <f t="shared" si="52"/>
        <v>4</v>
      </c>
      <c r="BA16" s="30" t="str">
        <f t="shared" si="53"/>
        <v/>
      </c>
      <c r="BB16" s="30" t="str">
        <f t="shared" si="54"/>
        <v/>
      </c>
      <c r="BC16" s="30" t="str">
        <f t="shared" si="55"/>
        <v/>
      </c>
      <c r="BD16" s="30" t="str">
        <f t="shared" si="56"/>
        <v/>
      </c>
      <c r="BE16" s="30" t="str">
        <f t="shared" si="57"/>
        <v/>
      </c>
      <c r="BF16" s="30" t="str">
        <f t="shared" si="58"/>
        <v/>
      </c>
      <c r="BG16" s="30" t="str">
        <f t="shared" si="59"/>
        <v/>
      </c>
      <c r="BH16" s="31"/>
      <c r="BI16" s="32"/>
      <c r="BJ16" s="33" t="str">
        <f t="shared" si="60"/>
        <v>P</v>
      </c>
      <c r="BK16" s="31"/>
      <c r="BL16" s="30" t="str">
        <f t="shared" si="11"/>
        <v>P</v>
      </c>
      <c r="BM16" s="30" t="str">
        <f t="shared" si="61"/>
        <v/>
      </c>
      <c r="BN16" s="30" t="str">
        <f t="shared" si="62"/>
        <v/>
      </c>
      <c r="BO16" s="30" t="str">
        <f t="shared" si="63"/>
        <v/>
      </c>
      <c r="BP16" s="30" t="str">
        <f t="shared" si="64"/>
        <v/>
      </c>
      <c r="BQ16" s="30" t="str">
        <f t="shared" si="65"/>
        <v/>
      </c>
      <c r="BR16" s="30" t="str">
        <f t="shared" si="66"/>
        <v/>
      </c>
      <c r="BS16" s="30" t="str">
        <f t="shared" si="67"/>
        <v/>
      </c>
      <c r="BT16" s="31"/>
      <c r="BU16" s="30">
        <f t="shared" si="19"/>
        <v>1</v>
      </c>
      <c r="BV16" s="370"/>
      <c r="BW16" s="30" t="str">
        <f t="shared" si="68"/>
        <v>X</v>
      </c>
      <c r="BX16" s="30" t="str">
        <f t="shared" si="69"/>
        <v/>
      </c>
      <c r="BY16" s="30" t="str">
        <f t="shared" si="70"/>
        <v/>
      </c>
      <c r="BZ16" s="30" t="str">
        <f t="shared" si="71"/>
        <v/>
      </c>
      <c r="CA16" s="30" t="str">
        <f t="shared" si="72"/>
        <v/>
      </c>
      <c r="CB16" s="30" t="str">
        <f t="shared" si="73"/>
        <v/>
      </c>
      <c r="CC16" s="30" t="str">
        <f t="shared" si="74"/>
        <v/>
      </c>
      <c r="CD16" s="30" t="str">
        <f t="shared" si="75"/>
        <v/>
      </c>
    </row>
    <row r="17" spans="1:82" s="9" customFormat="1" ht="13.8" thickBot="1">
      <c r="A17" s="321">
        <v>12</v>
      </c>
      <c r="B17" s="490" t="s">
        <v>738</v>
      </c>
      <c r="C17" s="491" t="str">
        <f t="shared" si="76"/>
        <v>Angelópolis</v>
      </c>
      <c r="D17" s="490" t="s">
        <v>726</v>
      </c>
      <c r="E17" s="465">
        <v>1</v>
      </c>
      <c r="F17" s="491">
        <v>4</v>
      </c>
      <c r="G17" s="490" t="s">
        <v>647</v>
      </c>
      <c r="H17" s="320" t="s">
        <v>128</v>
      </c>
      <c r="I17" s="319">
        <v>12</v>
      </c>
      <c r="J17" s="319">
        <v>8</v>
      </c>
      <c r="K17" s="319">
        <v>9</v>
      </c>
      <c r="L17" s="319" t="s">
        <v>128</v>
      </c>
      <c r="M17" s="319" t="str">
        <f t="shared" si="0"/>
        <v>SUELO</v>
      </c>
      <c r="N17" s="678">
        <v>9</v>
      </c>
      <c r="O17" s="7"/>
      <c r="P17" s="29" t="str">
        <f t="shared" si="20"/>
        <v>X</v>
      </c>
      <c r="Q17" s="30" t="str">
        <f t="shared" si="21"/>
        <v/>
      </c>
      <c r="R17" s="30" t="str">
        <f t="shared" si="22"/>
        <v/>
      </c>
      <c r="S17" s="30" t="str">
        <f t="shared" si="23"/>
        <v/>
      </c>
      <c r="T17" s="30" t="str">
        <f t="shared" si="24"/>
        <v/>
      </c>
      <c r="U17" s="30" t="str">
        <f t="shared" si="25"/>
        <v/>
      </c>
      <c r="V17" s="30" t="str">
        <f t="shared" si="26"/>
        <v/>
      </c>
      <c r="W17" s="30" t="str">
        <f t="shared" si="27"/>
        <v/>
      </c>
      <c r="X17" s="31"/>
      <c r="Y17" s="30">
        <f t="shared" si="28"/>
        <v>12</v>
      </c>
      <c r="Z17" s="30" t="str">
        <f t="shared" si="29"/>
        <v/>
      </c>
      <c r="AA17" s="30" t="str">
        <f t="shared" si="30"/>
        <v/>
      </c>
      <c r="AB17" s="30" t="str">
        <f t="shared" si="31"/>
        <v/>
      </c>
      <c r="AC17" s="30" t="str">
        <f t="shared" si="32"/>
        <v/>
      </c>
      <c r="AD17" s="30" t="str">
        <f t="shared" si="33"/>
        <v/>
      </c>
      <c r="AE17" s="30" t="str">
        <f t="shared" si="34"/>
        <v/>
      </c>
      <c r="AF17" s="30" t="str">
        <f t="shared" si="35"/>
        <v/>
      </c>
      <c r="AG17" s="31"/>
      <c r="AH17" s="30">
        <f t="shared" si="36"/>
        <v>8</v>
      </c>
      <c r="AI17" s="30" t="str">
        <f t="shared" si="37"/>
        <v/>
      </c>
      <c r="AJ17" s="30" t="str">
        <f t="shared" si="38"/>
        <v/>
      </c>
      <c r="AK17" s="30" t="str">
        <f t="shared" si="39"/>
        <v/>
      </c>
      <c r="AL17" s="30" t="str">
        <f t="shared" si="40"/>
        <v/>
      </c>
      <c r="AM17" s="30" t="str">
        <f t="shared" si="41"/>
        <v/>
      </c>
      <c r="AN17" s="30" t="str">
        <f t="shared" si="42"/>
        <v/>
      </c>
      <c r="AO17" s="30" t="str">
        <f t="shared" si="43"/>
        <v/>
      </c>
      <c r="AP17" s="31"/>
      <c r="AQ17" s="30" t="str">
        <f t="shared" si="44"/>
        <v/>
      </c>
      <c r="AR17" s="30" t="str">
        <f t="shared" si="45"/>
        <v/>
      </c>
      <c r="AS17" s="30" t="str">
        <f t="shared" si="46"/>
        <v/>
      </c>
      <c r="AT17" s="30" t="str">
        <f t="shared" si="47"/>
        <v/>
      </c>
      <c r="AU17" s="30" t="str">
        <f t="shared" si="48"/>
        <v/>
      </c>
      <c r="AV17" s="30" t="str">
        <f t="shared" si="49"/>
        <v/>
      </c>
      <c r="AW17" s="30" t="str">
        <f t="shared" si="50"/>
        <v/>
      </c>
      <c r="AX17" s="30" t="str">
        <f t="shared" si="51"/>
        <v/>
      </c>
      <c r="AY17" s="31"/>
      <c r="AZ17" s="30">
        <f t="shared" si="52"/>
        <v>9</v>
      </c>
      <c r="BA17" s="30" t="str">
        <f t="shared" si="53"/>
        <v/>
      </c>
      <c r="BB17" s="30" t="str">
        <f t="shared" si="54"/>
        <v/>
      </c>
      <c r="BC17" s="30" t="str">
        <f t="shared" si="55"/>
        <v/>
      </c>
      <c r="BD17" s="30" t="str">
        <f t="shared" si="56"/>
        <v/>
      </c>
      <c r="BE17" s="30" t="str">
        <f t="shared" si="57"/>
        <v/>
      </c>
      <c r="BF17" s="30" t="str">
        <f t="shared" si="58"/>
        <v/>
      </c>
      <c r="BG17" s="30" t="str">
        <f t="shared" si="59"/>
        <v/>
      </c>
      <c r="BH17" s="31"/>
      <c r="BI17" s="32"/>
      <c r="BJ17" s="33" t="str">
        <f t="shared" si="60"/>
        <v>P</v>
      </c>
      <c r="BK17" s="31"/>
      <c r="BL17" s="30" t="str">
        <f t="shared" si="11"/>
        <v>P</v>
      </c>
      <c r="BM17" s="30" t="str">
        <f t="shared" si="61"/>
        <v/>
      </c>
      <c r="BN17" s="30" t="str">
        <f t="shared" si="62"/>
        <v/>
      </c>
      <c r="BO17" s="30" t="str">
        <f t="shared" si="63"/>
        <v/>
      </c>
      <c r="BP17" s="30" t="str">
        <f t="shared" si="64"/>
        <v/>
      </c>
      <c r="BQ17" s="30" t="str">
        <f t="shared" si="65"/>
        <v/>
      </c>
      <c r="BR17" s="30" t="str">
        <f t="shared" si="66"/>
        <v/>
      </c>
      <c r="BS17" s="30" t="str">
        <f t="shared" si="67"/>
        <v/>
      </c>
      <c r="BT17" s="31"/>
      <c r="BU17" s="30">
        <f t="shared" si="19"/>
        <v>1</v>
      </c>
      <c r="BV17" s="370"/>
      <c r="BW17" s="30" t="str">
        <f t="shared" si="68"/>
        <v>X</v>
      </c>
      <c r="BX17" s="30" t="str">
        <f t="shared" si="69"/>
        <v/>
      </c>
      <c r="BY17" s="30" t="str">
        <f t="shared" si="70"/>
        <v/>
      </c>
      <c r="BZ17" s="30" t="str">
        <f t="shared" si="71"/>
        <v/>
      </c>
      <c r="CA17" s="30" t="str">
        <f t="shared" si="72"/>
        <v/>
      </c>
      <c r="CB17" s="30" t="str">
        <f t="shared" si="73"/>
        <v/>
      </c>
      <c r="CC17" s="30" t="str">
        <f t="shared" si="74"/>
        <v/>
      </c>
      <c r="CD17" s="30" t="str">
        <f t="shared" si="75"/>
        <v/>
      </c>
    </row>
    <row r="18" spans="1:82" s="9" customFormat="1" ht="13.8" thickBot="1">
      <c r="A18" s="321">
        <v>13</v>
      </c>
      <c r="B18" s="490" t="s">
        <v>739</v>
      </c>
      <c r="C18" s="491" t="str">
        <f t="shared" si="76"/>
        <v>Angelópolis</v>
      </c>
      <c r="D18" s="490" t="s">
        <v>726</v>
      </c>
      <c r="E18" s="465">
        <v>1</v>
      </c>
      <c r="F18" s="491">
        <v>3</v>
      </c>
      <c r="G18" s="490" t="s">
        <v>647</v>
      </c>
      <c r="H18" s="320" t="s">
        <v>128</v>
      </c>
      <c r="I18" s="319">
        <v>8</v>
      </c>
      <c r="J18" s="319">
        <v>4</v>
      </c>
      <c r="K18" s="319">
        <v>7</v>
      </c>
      <c r="L18" s="319" t="s">
        <v>128</v>
      </c>
      <c r="M18" s="319" t="str">
        <f t="shared" si="0"/>
        <v>SUELO</v>
      </c>
      <c r="N18" s="678">
        <v>8</v>
      </c>
      <c r="O18" s="7"/>
      <c r="P18" s="29" t="str">
        <f t="shared" si="20"/>
        <v>X</v>
      </c>
      <c r="Q18" s="30" t="str">
        <f t="shared" si="21"/>
        <v/>
      </c>
      <c r="R18" s="30" t="str">
        <f t="shared" si="22"/>
        <v/>
      </c>
      <c r="S18" s="30" t="str">
        <f t="shared" si="23"/>
        <v/>
      </c>
      <c r="T18" s="30" t="str">
        <f t="shared" si="24"/>
        <v/>
      </c>
      <c r="U18" s="30" t="str">
        <f t="shared" si="25"/>
        <v/>
      </c>
      <c r="V18" s="30" t="str">
        <f t="shared" si="26"/>
        <v/>
      </c>
      <c r="W18" s="30" t="str">
        <f t="shared" si="27"/>
        <v/>
      </c>
      <c r="X18" s="31"/>
      <c r="Y18" s="30">
        <f t="shared" si="28"/>
        <v>8</v>
      </c>
      <c r="Z18" s="30" t="str">
        <f t="shared" si="29"/>
        <v/>
      </c>
      <c r="AA18" s="30" t="str">
        <f t="shared" si="30"/>
        <v/>
      </c>
      <c r="AB18" s="30" t="str">
        <f t="shared" si="31"/>
        <v/>
      </c>
      <c r="AC18" s="30" t="str">
        <f t="shared" si="32"/>
        <v/>
      </c>
      <c r="AD18" s="30" t="str">
        <f t="shared" si="33"/>
        <v/>
      </c>
      <c r="AE18" s="30" t="str">
        <f t="shared" si="34"/>
        <v/>
      </c>
      <c r="AF18" s="30" t="str">
        <f t="shared" si="35"/>
        <v/>
      </c>
      <c r="AG18" s="31"/>
      <c r="AH18" s="30">
        <f t="shared" si="36"/>
        <v>4</v>
      </c>
      <c r="AI18" s="30" t="str">
        <f t="shared" si="37"/>
        <v/>
      </c>
      <c r="AJ18" s="30" t="str">
        <f t="shared" si="38"/>
        <v/>
      </c>
      <c r="AK18" s="30" t="str">
        <f t="shared" si="39"/>
        <v/>
      </c>
      <c r="AL18" s="30" t="str">
        <f t="shared" si="40"/>
        <v/>
      </c>
      <c r="AM18" s="30" t="str">
        <f t="shared" si="41"/>
        <v/>
      </c>
      <c r="AN18" s="30" t="str">
        <f t="shared" si="42"/>
        <v/>
      </c>
      <c r="AO18" s="30" t="str">
        <f t="shared" si="43"/>
        <v/>
      </c>
      <c r="AP18" s="31"/>
      <c r="AQ18" s="30" t="str">
        <f t="shared" si="44"/>
        <v/>
      </c>
      <c r="AR18" s="30" t="str">
        <f t="shared" si="45"/>
        <v/>
      </c>
      <c r="AS18" s="30" t="str">
        <f t="shared" si="46"/>
        <v/>
      </c>
      <c r="AT18" s="30" t="str">
        <f t="shared" si="47"/>
        <v/>
      </c>
      <c r="AU18" s="30" t="str">
        <f t="shared" si="48"/>
        <v/>
      </c>
      <c r="AV18" s="30" t="str">
        <f t="shared" si="49"/>
        <v/>
      </c>
      <c r="AW18" s="30" t="str">
        <f t="shared" si="50"/>
        <v/>
      </c>
      <c r="AX18" s="30" t="str">
        <f t="shared" si="51"/>
        <v/>
      </c>
      <c r="AY18" s="31"/>
      <c r="AZ18" s="30">
        <f t="shared" si="52"/>
        <v>7</v>
      </c>
      <c r="BA18" s="30" t="str">
        <f t="shared" si="53"/>
        <v/>
      </c>
      <c r="BB18" s="30" t="str">
        <f t="shared" si="54"/>
        <v/>
      </c>
      <c r="BC18" s="30" t="str">
        <f t="shared" si="55"/>
        <v/>
      </c>
      <c r="BD18" s="30" t="str">
        <f t="shared" si="56"/>
        <v/>
      </c>
      <c r="BE18" s="30" t="str">
        <f t="shared" si="57"/>
        <v/>
      </c>
      <c r="BF18" s="30" t="str">
        <f t="shared" si="58"/>
        <v/>
      </c>
      <c r="BG18" s="30" t="str">
        <f t="shared" si="59"/>
        <v/>
      </c>
      <c r="BH18" s="31"/>
      <c r="BI18" s="32"/>
      <c r="BJ18" s="33" t="str">
        <f t="shared" si="60"/>
        <v>P</v>
      </c>
      <c r="BK18" s="31"/>
      <c r="BL18" s="30" t="str">
        <f t="shared" si="11"/>
        <v>P</v>
      </c>
      <c r="BM18" s="30" t="str">
        <f t="shared" si="61"/>
        <v/>
      </c>
      <c r="BN18" s="30" t="str">
        <f t="shared" si="62"/>
        <v/>
      </c>
      <c r="BO18" s="30" t="str">
        <f t="shared" si="63"/>
        <v/>
      </c>
      <c r="BP18" s="30" t="str">
        <f t="shared" si="64"/>
        <v/>
      </c>
      <c r="BQ18" s="30" t="str">
        <f t="shared" si="65"/>
        <v/>
      </c>
      <c r="BR18" s="30" t="str">
        <f t="shared" si="66"/>
        <v/>
      </c>
      <c r="BS18" s="30" t="str">
        <f t="shared" si="67"/>
        <v/>
      </c>
      <c r="BT18" s="31"/>
      <c r="BU18" s="30">
        <f t="shared" si="19"/>
        <v>1</v>
      </c>
      <c r="BV18" s="370"/>
      <c r="BW18" s="30" t="str">
        <f t="shared" si="68"/>
        <v>X</v>
      </c>
      <c r="BX18" s="30" t="str">
        <f t="shared" si="69"/>
        <v/>
      </c>
      <c r="BY18" s="30" t="str">
        <f t="shared" si="70"/>
        <v/>
      </c>
      <c r="BZ18" s="30" t="str">
        <f t="shared" si="71"/>
        <v/>
      </c>
      <c r="CA18" s="30" t="str">
        <f t="shared" si="72"/>
        <v/>
      </c>
      <c r="CB18" s="30" t="str">
        <f t="shared" si="73"/>
        <v/>
      </c>
      <c r="CC18" s="30" t="str">
        <f t="shared" si="74"/>
        <v/>
      </c>
      <c r="CD18" s="30" t="str">
        <f t="shared" si="75"/>
        <v/>
      </c>
    </row>
    <row r="19" spans="1:82" s="9" customFormat="1" ht="13.8" thickBot="1">
      <c r="A19" s="321">
        <v>14</v>
      </c>
      <c r="B19" s="490" t="s">
        <v>740</v>
      </c>
      <c r="C19" s="491" t="str">
        <f t="shared" si="76"/>
        <v>Angelópolis</v>
      </c>
      <c r="D19" s="490" t="s">
        <v>725</v>
      </c>
      <c r="E19" s="465">
        <v>1</v>
      </c>
      <c r="F19" s="491">
        <v>4</v>
      </c>
      <c r="G19" s="490" t="s">
        <v>647</v>
      </c>
      <c r="H19" s="320" t="s">
        <v>128</v>
      </c>
      <c r="I19" s="319">
        <v>9</v>
      </c>
      <c r="J19" s="319">
        <v>8</v>
      </c>
      <c r="K19" s="319">
        <v>9</v>
      </c>
      <c r="L19" s="319" t="s">
        <v>128</v>
      </c>
      <c r="M19" s="319" t="str">
        <f t="shared" si="0"/>
        <v>SUELO</v>
      </c>
      <c r="N19" s="678">
        <v>5</v>
      </c>
      <c r="O19" s="7"/>
      <c r="P19" s="29" t="str">
        <f t="shared" si="20"/>
        <v>X</v>
      </c>
      <c r="Q19" s="30" t="str">
        <f t="shared" si="21"/>
        <v/>
      </c>
      <c r="R19" s="30" t="str">
        <f t="shared" si="22"/>
        <v/>
      </c>
      <c r="S19" s="30" t="str">
        <f t="shared" si="23"/>
        <v/>
      </c>
      <c r="T19" s="30" t="str">
        <f t="shared" si="24"/>
        <v/>
      </c>
      <c r="U19" s="30" t="str">
        <f t="shared" si="25"/>
        <v/>
      </c>
      <c r="V19" s="30" t="str">
        <f t="shared" si="26"/>
        <v/>
      </c>
      <c r="W19" s="30" t="str">
        <f t="shared" si="27"/>
        <v/>
      </c>
      <c r="X19" s="31"/>
      <c r="Y19" s="30">
        <f t="shared" si="28"/>
        <v>9</v>
      </c>
      <c r="Z19" s="30" t="str">
        <f t="shared" si="29"/>
        <v/>
      </c>
      <c r="AA19" s="30" t="str">
        <f t="shared" si="30"/>
        <v/>
      </c>
      <c r="AB19" s="30" t="str">
        <f t="shared" si="31"/>
        <v/>
      </c>
      <c r="AC19" s="30" t="str">
        <f t="shared" si="32"/>
        <v/>
      </c>
      <c r="AD19" s="30" t="str">
        <f t="shared" si="33"/>
        <v/>
      </c>
      <c r="AE19" s="30" t="str">
        <f t="shared" si="34"/>
        <v/>
      </c>
      <c r="AF19" s="30" t="str">
        <f t="shared" si="35"/>
        <v/>
      </c>
      <c r="AG19" s="31"/>
      <c r="AH19" s="30">
        <f t="shared" si="36"/>
        <v>8</v>
      </c>
      <c r="AI19" s="30" t="str">
        <f t="shared" si="37"/>
        <v/>
      </c>
      <c r="AJ19" s="30" t="str">
        <f t="shared" si="38"/>
        <v/>
      </c>
      <c r="AK19" s="30" t="str">
        <f t="shared" si="39"/>
        <v/>
      </c>
      <c r="AL19" s="30" t="str">
        <f t="shared" si="40"/>
        <v/>
      </c>
      <c r="AM19" s="30" t="str">
        <f t="shared" si="41"/>
        <v/>
      </c>
      <c r="AN19" s="30" t="str">
        <f t="shared" si="42"/>
        <v/>
      </c>
      <c r="AO19" s="30" t="str">
        <f t="shared" si="43"/>
        <v/>
      </c>
      <c r="AP19" s="31"/>
      <c r="AQ19" s="30" t="str">
        <f t="shared" si="44"/>
        <v/>
      </c>
      <c r="AR19" s="30" t="str">
        <f t="shared" si="45"/>
        <v/>
      </c>
      <c r="AS19" s="30" t="str">
        <f t="shared" si="46"/>
        <v/>
      </c>
      <c r="AT19" s="30" t="str">
        <f t="shared" si="47"/>
        <v/>
      </c>
      <c r="AU19" s="30" t="str">
        <f t="shared" si="48"/>
        <v/>
      </c>
      <c r="AV19" s="30" t="str">
        <f t="shared" si="49"/>
        <v/>
      </c>
      <c r="AW19" s="30" t="str">
        <f t="shared" si="50"/>
        <v/>
      </c>
      <c r="AX19" s="30" t="str">
        <f t="shared" si="51"/>
        <v/>
      </c>
      <c r="AY19" s="31"/>
      <c r="AZ19" s="30">
        <f t="shared" si="52"/>
        <v>9</v>
      </c>
      <c r="BA19" s="30" t="str">
        <f t="shared" si="53"/>
        <v/>
      </c>
      <c r="BB19" s="30" t="str">
        <f t="shared" si="54"/>
        <v/>
      </c>
      <c r="BC19" s="30" t="str">
        <f t="shared" si="55"/>
        <v/>
      </c>
      <c r="BD19" s="30" t="str">
        <f t="shared" si="56"/>
        <v/>
      </c>
      <c r="BE19" s="30" t="str">
        <f t="shared" si="57"/>
        <v/>
      </c>
      <c r="BF19" s="30" t="str">
        <f t="shared" si="58"/>
        <v/>
      </c>
      <c r="BG19" s="30" t="str">
        <f t="shared" si="59"/>
        <v/>
      </c>
      <c r="BH19" s="31"/>
      <c r="BI19" s="32"/>
      <c r="BJ19" s="33" t="str">
        <f t="shared" si="60"/>
        <v>P</v>
      </c>
      <c r="BK19" s="31"/>
      <c r="BL19" s="30" t="str">
        <f t="shared" si="11"/>
        <v>P</v>
      </c>
      <c r="BM19" s="30" t="str">
        <f t="shared" si="61"/>
        <v/>
      </c>
      <c r="BN19" s="30" t="str">
        <f t="shared" si="62"/>
        <v/>
      </c>
      <c r="BO19" s="30" t="str">
        <f t="shared" si="63"/>
        <v/>
      </c>
      <c r="BP19" s="30" t="str">
        <f t="shared" si="64"/>
        <v/>
      </c>
      <c r="BQ19" s="30" t="str">
        <f t="shared" si="65"/>
        <v/>
      </c>
      <c r="BR19" s="30" t="str">
        <f t="shared" si="66"/>
        <v/>
      </c>
      <c r="BS19" s="30" t="str">
        <f t="shared" si="67"/>
        <v/>
      </c>
      <c r="BT19" s="31"/>
      <c r="BU19" s="30">
        <f t="shared" si="19"/>
        <v>1</v>
      </c>
      <c r="BV19" s="370"/>
      <c r="BW19" s="30" t="str">
        <f t="shared" si="68"/>
        <v>X</v>
      </c>
      <c r="BX19" s="30" t="str">
        <f t="shared" si="69"/>
        <v/>
      </c>
      <c r="BY19" s="30" t="str">
        <f t="shared" si="70"/>
        <v/>
      </c>
      <c r="BZ19" s="30" t="str">
        <f t="shared" si="71"/>
        <v/>
      </c>
      <c r="CA19" s="30" t="str">
        <f t="shared" si="72"/>
        <v/>
      </c>
      <c r="CB19" s="30" t="str">
        <f t="shared" si="73"/>
        <v/>
      </c>
      <c r="CC19" s="30" t="str">
        <f t="shared" si="74"/>
        <v/>
      </c>
      <c r="CD19" s="30" t="str">
        <f t="shared" si="75"/>
        <v/>
      </c>
    </row>
    <row r="20" spans="1:82" s="9" customFormat="1">
      <c r="A20" s="321">
        <v>15</v>
      </c>
      <c r="B20" s="490" t="s">
        <v>741</v>
      </c>
      <c r="C20" s="491" t="s">
        <v>410</v>
      </c>
      <c r="D20" s="490" t="s">
        <v>726</v>
      </c>
      <c r="E20" s="465">
        <v>1</v>
      </c>
      <c r="F20" s="491">
        <v>4</v>
      </c>
      <c r="G20" s="491" t="s">
        <v>647</v>
      </c>
      <c r="H20" s="320" t="s">
        <v>128</v>
      </c>
      <c r="I20" s="319">
        <v>7</v>
      </c>
      <c r="J20" s="319">
        <v>4</v>
      </c>
      <c r="K20" s="319">
        <v>8</v>
      </c>
      <c r="L20" s="319" t="s">
        <v>128</v>
      </c>
      <c r="M20" s="319" t="s">
        <v>742</v>
      </c>
      <c r="N20" s="678">
        <v>8</v>
      </c>
      <c r="O20" s="7"/>
      <c r="P20" s="29" t="str">
        <f t="shared" si="20"/>
        <v>X</v>
      </c>
      <c r="Q20" s="30" t="str">
        <f t="shared" si="21"/>
        <v/>
      </c>
      <c r="R20" s="30" t="str">
        <f t="shared" si="22"/>
        <v/>
      </c>
      <c r="S20" s="30" t="str">
        <f t="shared" si="23"/>
        <v/>
      </c>
      <c r="T20" s="30" t="str">
        <f t="shared" si="24"/>
        <v/>
      </c>
      <c r="U20" s="30" t="str">
        <f t="shared" si="25"/>
        <v/>
      </c>
      <c r="V20" s="30" t="str">
        <f t="shared" si="26"/>
        <v/>
      </c>
      <c r="W20" s="30" t="str">
        <f t="shared" si="27"/>
        <v/>
      </c>
      <c r="X20" s="31"/>
      <c r="Y20" s="30">
        <f t="shared" si="28"/>
        <v>7</v>
      </c>
      <c r="Z20" s="30" t="str">
        <f t="shared" si="29"/>
        <v/>
      </c>
      <c r="AA20" s="30" t="str">
        <f t="shared" si="30"/>
        <v/>
      </c>
      <c r="AB20" s="30" t="str">
        <f t="shared" si="31"/>
        <v/>
      </c>
      <c r="AC20" s="30" t="str">
        <f t="shared" si="32"/>
        <v/>
      </c>
      <c r="AD20" s="30" t="str">
        <f t="shared" si="33"/>
        <v/>
      </c>
      <c r="AE20" s="30" t="str">
        <f t="shared" si="34"/>
        <v/>
      </c>
      <c r="AF20" s="30" t="str">
        <f t="shared" si="35"/>
        <v/>
      </c>
      <c r="AG20" s="31"/>
      <c r="AH20" s="30">
        <f t="shared" si="36"/>
        <v>4</v>
      </c>
      <c r="AI20" s="30" t="str">
        <f t="shared" si="37"/>
        <v/>
      </c>
      <c r="AJ20" s="30" t="str">
        <f t="shared" si="38"/>
        <v/>
      </c>
      <c r="AK20" s="30" t="str">
        <f t="shared" si="39"/>
        <v/>
      </c>
      <c r="AL20" s="30" t="str">
        <f t="shared" si="40"/>
        <v/>
      </c>
      <c r="AM20" s="30" t="str">
        <f t="shared" si="41"/>
        <v/>
      </c>
      <c r="AN20" s="30" t="str">
        <f t="shared" si="42"/>
        <v/>
      </c>
      <c r="AO20" s="30" t="str">
        <f t="shared" si="43"/>
        <v/>
      </c>
      <c r="AP20" s="31"/>
      <c r="AQ20" s="30" t="str">
        <f t="shared" si="44"/>
        <v/>
      </c>
      <c r="AR20" s="30" t="str">
        <f t="shared" si="45"/>
        <v/>
      </c>
      <c r="AS20" s="30" t="str">
        <f t="shared" si="46"/>
        <v/>
      </c>
      <c r="AT20" s="30" t="str">
        <f t="shared" si="47"/>
        <v/>
      </c>
      <c r="AU20" s="30" t="str">
        <f t="shared" si="48"/>
        <v/>
      </c>
      <c r="AV20" s="30" t="str">
        <f t="shared" si="49"/>
        <v/>
      </c>
      <c r="AW20" s="30" t="str">
        <f t="shared" si="50"/>
        <v/>
      </c>
      <c r="AX20" s="30" t="str">
        <f t="shared" si="51"/>
        <v/>
      </c>
      <c r="AY20" s="31"/>
      <c r="AZ20" s="30">
        <f t="shared" si="52"/>
        <v>8</v>
      </c>
      <c r="BA20" s="30" t="str">
        <f t="shared" si="53"/>
        <v/>
      </c>
      <c r="BB20" s="30" t="str">
        <f t="shared" si="54"/>
        <v/>
      </c>
      <c r="BC20" s="30" t="str">
        <f t="shared" si="55"/>
        <v/>
      </c>
      <c r="BD20" s="30" t="str">
        <f t="shared" si="56"/>
        <v/>
      </c>
      <c r="BE20" s="30" t="str">
        <f t="shared" si="57"/>
        <v/>
      </c>
      <c r="BF20" s="30" t="str">
        <f t="shared" si="58"/>
        <v/>
      </c>
      <c r="BG20" s="30" t="str">
        <f t="shared" si="59"/>
        <v/>
      </c>
      <c r="BH20" s="31"/>
      <c r="BI20" s="32"/>
      <c r="BJ20" s="33" t="str">
        <f t="shared" si="60"/>
        <v>P</v>
      </c>
      <c r="BK20" s="31"/>
      <c r="BL20" s="30" t="str">
        <f t="shared" si="11"/>
        <v>P</v>
      </c>
      <c r="BM20" s="30" t="str">
        <f t="shared" si="61"/>
        <v/>
      </c>
      <c r="BN20" s="30" t="str">
        <f t="shared" si="62"/>
        <v/>
      </c>
      <c r="BO20" s="30" t="str">
        <f t="shared" si="63"/>
        <v/>
      </c>
      <c r="BP20" s="30" t="str">
        <f t="shared" si="64"/>
        <v/>
      </c>
      <c r="BQ20" s="30" t="str">
        <f t="shared" si="65"/>
        <v/>
      </c>
      <c r="BR20" s="30" t="str">
        <f t="shared" si="66"/>
        <v/>
      </c>
      <c r="BS20" s="30" t="str">
        <f t="shared" si="67"/>
        <v/>
      </c>
      <c r="BT20" s="31"/>
      <c r="BU20" s="30">
        <f t="shared" si="19"/>
        <v>1</v>
      </c>
      <c r="BV20" s="370"/>
      <c r="BW20" s="30" t="str">
        <f t="shared" si="68"/>
        <v>X</v>
      </c>
      <c r="BX20" s="30" t="str">
        <f t="shared" si="69"/>
        <v/>
      </c>
      <c r="BY20" s="30" t="str">
        <f t="shared" si="70"/>
        <v/>
      </c>
      <c r="BZ20" s="30" t="str">
        <f t="shared" si="71"/>
        <v/>
      </c>
      <c r="CA20" s="30" t="str">
        <f t="shared" si="72"/>
        <v/>
      </c>
      <c r="CB20" s="30" t="str">
        <f t="shared" si="73"/>
        <v/>
      </c>
      <c r="CC20" s="30" t="str">
        <f t="shared" si="74"/>
        <v/>
      </c>
      <c r="CD20" s="30" t="str">
        <f t="shared" si="75"/>
        <v/>
      </c>
    </row>
    <row r="21" spans="1:82" s="9" customFormat="1" ht="14.4" hidden="1">
      <c r="A21" s="321">
        <v>16</v>
      </c>
      <c r="B21" s="441"/>
      <c r="C21" s="338"/>
      <c r="D21" s="466"/>
      <c r="E21" s="466"/>
      <c r="F21" s="492"/>
      <c r="G21" s="493"/>
      <c r="H21" s="320"/>
      <c r="I21" s="466"/>
      <c r="J21" s="544"/>
      <c r="K21" s="466"/>
      <c r="L21" s="319"/>
      <c r="M21" s="319"/>
      <c r="N21" s="440"/>
      <c r="O21" s="7"/>
      <c r="P21" s="29" t="str">
        <f t="shared" si="20"/>
        <v/>
      </c>
      <c r="Q21" s="30" t="str">
        <f t="shared" si="21"/>
        <v/>
      </c>
      <c r="R21" s="30" t="str">
        <f t="shared" si="22"/>
        <v/>
      </c>
      <c r="S21" s="30" t="str">
        <f t="shared" si="23"/>
        <v/>
      </c>
      <c r="T21" s="30" t="str">
        <f t="shared" si="24"/>
        <v/>
      </c>
      <c r="U21" s="30" t="str">
        <f t="shared" si="25"/>
        <v/>
      </c>
      <c r="V21" s="30" t="str">
        <f t="shared" si="26"/>
        <v/>
      </c>
      <c r="W21" s="30" t="str">
        <f t="shared" si="27"/>
        <v/>
      </c>
      <c r="X21" s="31"/>
      <c r="Y21" s="30" t="str">
        <f t="shared" si="28"/>
        <v/>
      </c>
      <c r="Z21" s="30" t="str">
        <f t="shared" si="29"/>
        <v/>
      </c>
      <c r="AA21" s="30" t="str">
        <f t="shared" si="30"/>
        <v/>
      </c>
      <c r="AB21" s="30" t="str">
        <f t="shared" si="31"/>
        <v/>
      </c>
      <c r="AC21" s="30" t="str">
        <f t="shared" si="32"/>
        <v/>
      </c>
      <c r="AD21" s="30" t="str">
        <f t="shared" si="33"/>
        <v/>
      </c>
      <c r="AE21" s="30" t="str">
        <f t="shared" si="34"/>
        <v/>
      </c>
      <c r="AF21" s="30" t="str">
        <f t="shared" si="35"/>
        <v/>
      </c>
      <c r="AG21" s="31"/>
      <c r="AH21" s="30" t="str">
        <f t="shared" si="36"/>
        <v/>
      </c>
      <c r="AI21" s="30" t="str">
        <f t="shared" si="37"/>
        <v/>
      </c>
      <c r="AJ21" s="30" t="str">
        <f t="shared" si="38"/>
        <v/>
      </c>
      <c r="AK21" s="30" t="str">
        <f t="shared" si="39"/>
        <v/>
      </c>
      <c r="AL21" s="30" t="str">
        <f t="shared" si="40"/>
        <v/>
      </c>
      <c r="AM21" s="30" t="str">
        <f t="shared" si="41"/>
        <v/>
      </c>
      <c r="AN21" s="30" t="str">
        <f t="shared" si="42"/>
        <v/>
      </c>
      <c r="AO21" s="30" t="str">
        <f t="shared" si="43"/>
        <v/>
      </c>
      <c r="AP21" s="31"/>
      <c r="AQ21" s="30" t="str">
        <f t="shared" si="44"/>
        <v/>
      </c>
      <c r="AR21" s="30" t="str">
        <f t="shared" si="45"/>
        <v/>
      </c>
      <c r="AS21" s="30" t="str">
        <f t="shared" si="46"/>
        <v/>
      </c>
      <c r="AT21" s="30" t="str">
        <f t="shared" si="47"/>
        <v/>
      </c>
      <c r="AU21" s="30" t="str">
        <f t="shared" si="48"/>
        <v/>
      </c>
      <c r="AV21" s="30" t="str">
        <f t="shared" si="49"/>
        <v/>
      </c>
      <c r="AW21" s="30" t="str">
        <f t="shared" si="50"/>
        <v/>
      </c>
      <c r="AX21" s="30" t="str">
        <f t="shared" si="51"/>
        <v/>
      </c>
      <c r="AY21" s="31"/>
      <c r="AZ21" s="30" t="str">
        <f t="shared" si="52"/>
        <v/>
      </c>
      <c r="BA21" s="30" t="str">
        <f t="shared" si="53"/>
        <v/>
      </c>
      <c r="BB21" s="30" t="str">
        <f t="shared" si="54"/>
        <v/>
      </c>
      <c r="BC21" s="30" t="str">
        <f t="shared" si="55"/>
        <v/>
      </c>
      <c r="BD21" s="30" t="str">
        <f t="shared" si="56"/>
        <v/>
      </c>
      <c r="BE21" s="30" t="str">
        <f t="shared" si="57"/>
        <v/>
      </c>
      <c r="BF21" s="30" t="str">
        <f t="shared" si="58"/>
        <v/>
      </c>
      <c r="BG21" s="30" t="str">
        <f t="shared" si="59"/>
        <v/>
      </c>
      <c r="BH21" s="31"/>
      <c r="BI21" s="32"/>
      <c r="BJ21" s="33" t="str">
        <f t="shared" si="60"/>
        <v/>
      </c>
      <c r="BK21" s="31"/>
      <c r="BL21" s="30" t="str">
        <f t="shared" si="11"/>
        <v/>
      </c>
      <c r="BM21" s="30" t="str">
        <f t="shared" si="61"/>
        <v/>
      </c>
      <c r="BN21" s="30" t="str">
        <f t="shared" si="62"/>
        <v/>
      </c>
      <c r="BO21" s="30" t="str">
        <f t="shared" si="63"/>
        <v/>
      </c>
      <c r="BP21" s="30" t="str">
        <f t="shared" si="64"/>
        <v/>
      </c>
      <c r="BQ21" s="30" t="str">
        <f t="shared" si="65"/>
        <v/>
      </c>
      <c r="BR21" s="30" t="str">
        <f t="shared" si="66"/>
        <v/>
      </c>
      <c r="BS21" s="30" t="str">
        <f t="shared" si="67"/>
        <v/>
      </c>
      <c r="BT21" s="31"/>
      <c r="BU21" s="30" t="str">
        <f t="shared" si="19"/>
        <v/>
      </c>
      <c r="BV21" s="370"/>
      <c r="BW21" s="30" t="str">
        <f t="shared" si="68"/>
        <v/>
      </c>
      <c r="BX21" s="30" t="b">
        <f t="shared" si="69"/>
        <v>0</v>
      </c>
      <c r="BY21" s="30" t="b">
        <f t="shared" si="70"/>
        <v>0</v>
      </c>
      <c r="BZ21" s="30" t="b">
        <f t="shared" si="71"/>
        <v>0</v>
      </c>
      <c r="CA21" s="30" t="b">
        <f t="shared" si="72"/>
        <v>0</v>
      </c>
      <c r="CB21" s="30" t="b">
        <f t="shared" si="73"/>
        <v>0</v>
      </c>
      <c r="CC21" s="30" t="b">
        <f t="shared" si="74"/>
        <v>0</v>
      </c>
      <c r="CD21" s="30" t="b">
        <f t="shared" si="75"/>
        <v>0</v>
      </c>
    </row>
    <row r="22" spans="1:82" s="9" customFormat="1" ht="14.4" hidden="1">
      <c r="A22" s="321">
        <v>17</v>
      </c>
      <c r="B22" s="441"/>
      <c r="C22" s="338"/>
      <c r="D22" s="466"/>
      <c r="E22" s="466"/>
      <c r="F22" s="492"/>
      <c r="G22" s="493"/>
      <c r="H22" s="320"/>
      <c r="I22" s="466"/>
      <c r="J22" s="544"/>
      <c r="K22" s="466"/>
      <c r="L22" s="319"/>
      <c r="M22" s="319"/>
      <c r="N22" s="440"/>
      <c r="O22" s="7"/>
      <c r="P22" s="29" t="str">
        <f t="shared" si="20"/>
        <v/>
      </c>
      <c r="Q22" s="30" t="str">
        <f t="shared" si="21"/>
        <v/>
      </c>
      <c r="R22" s="30" t="str">
        <f t="shared" si="22"/>
        <v/>
      </c>
      <c r="S22" s="30" t="str">
        <f t="shared" si="23"/>
        <v/>
      </c>
      <c r="T22" s="30" t="str">
        <f t="shared" si="24"/>
        <v/>
      </c>
      <c r="U22" s="30" t="str">
        <f t="shared" si="25"/>
        <v/>
      </c>
      <c r="V22" s="30" t="str">
        <f t="shared" si="26"/>
        <v/>
      </c>
      <c r="W22" s="30" t="str">
        <f t="shared" si="27"/>
        <v/>
      </c>
      <c r="X22" s="31"/>
      <c r="Y22" s="30" t="str">
        <f t="shared" si="28"/>
        <v/>
      </c>
      <c r="Z22" s="30" t="str">
        <f t="shared" si="29"/>
        <v/>
      </c>
      <c r="AA22" s="30" t="str">
        <f t="shared" si="30"/>
        <v/>
      </c>
      <c r="AB22" s="30" t="str">
        <f t="shared" si="31"/>
        <v/>
      </c>
      <c r="AC22" s="30" t="str">
        <f t="shared" si="32"/>
        <v/>
      </c>
      <c r="AD22" s="30" t="str">
        <f t="shared" si="33"/>
        <v/>
      </c>
      <c r="AE22" s="30" t="str">
        <f t="shared" si="34"/>
        <v/>
      </c>
      <c r="AF22" s="30" t="str">
        <f t="shared" si="35"/>
        <v/>
      </c>
      <c r="AG22" s="31"/>
      <c r="AH22" s="30" t="str">
        <f t="shared" si="36"/>
        <v/>
      </c>
      <c r="AI22" s="30" t="str">
        <f t="shared" si="37"/>
        <v/>
      </c>
      <c r="AJ22" s="30" t="str">
        <f t="shared" si="38"/>
        <v/>
      </c>
      <c r="AK22" s="30" t="str">
        <f t="shared" si="39"/>
        <v/>
      </c>
      <c r="AL22" s="30" t="str">
        <f t="shared" si="40"/>
        <v/>
      </c>
      <c r="AM22" s="30" t="str">
        <f t="shared" si="41"/>
        <v/>
      </c>
      <c r="AN22" s="30" t="str">
        <f t="shared" si="42"/>
        <v/>
      </c>
      <c r="AO22" s="30" t="str">
        <f t="shared" si="43"/>
        <v/>
      </c>
      <c r="AP22" s="31"/>
      <c r="AQ22" s="30" t="str">
        <f t="shared" si="44"/>
        <v/>
      </c>
      <c r="AR22" s="30" t="str">
        <f t="shared" si="45"/>
        <v/>
      </c>
      <c r="AS22" s="30" t="str">
        <f t="shared" si="46"/>
        <v/>
      </c>
      <c r="AT22" s="30" t="str">
        <f t="shared" si="47"/>
        <v/>
      </c>
      <c r="AU22" s="30" t="str">
        <f t="shared" si="48"/>
        <v/>
      </c>
      <c r="AV22" s="30" t="str">
        <f t="shared" si="49"/>
        <v/>
      </c>
      <c r="AW22" s="30" t="str">
        <f t="shared" si="50"/>
        <v/>
      </c>
      <c r="AX22" s="30" t="str">
        <f t="shared" si="51"/>
        <v/>
      </c>
      <c r="AY22" s="31"/>
      <c r="AZ22" s="30" t="str">
        <f t="shared" si="52"/>
        <v/>
      </c>
      <c r="BA22" s="30" t="str">
        <f t="shared" si="53"/>
        <v/>
      </c>
      <c r="BB22" s="30" t="str">
        <f t="shared" si="54"/>
        <v/>
      </c>
      <c r="BC22" s="30" t="str">
        <f t="shared" si="55"/>
        <v/>
      </c>
      <c r="BD22" s="30" t="str">
        <f t="shared" si="56"/>
        <v/>
      </c>
      <c r="BE22" s="30" t="str">
        <f t="shared" si="57"/>
        <v/>
      </c>
      <c r="BF22" s="30" t="str">
        <f t="shared" si="58"/>
        <v/>
      </c>
      <c r="BG22" s="30" t="str">
        <f t="shared" si="59"/>
        <v/>
      </c>
      <c r="BH22" s="31"/>
      <c r="BI22" s="32"/>
      <c r="BJ22" s="33" t="str">
        <f t="shared" si="60"/>
        <v/>
      </c>
      <c r="BK22" s="31"/>
      <c r="BL22" s="30" t="str">
        <f t="shared" si="11"/>
        <v/>
      </c>
      <c r="BM22" s="30" t="str">
        <f t="shared" si="61"/>
        <v/>
      </c>
      <c r="BN22" s="30" t="str">
        <f t="shared" si="62"/>
        <v/>
      </c>
      <c r="BO22" s="30" t="str">
        <f t="shared" si="63"/>
        <v/>
      </c>
      <c r="BP22" s="30" t="str">
        <f t="shared" si="64"/>
        <v/>
      </c>
      <c r="BQ22" s="30" t="str">
        <f t="shared" si="65"/>
        <v/>
      </c>
      <c r="BR22" s="30" t="str">
        <f t="shared" si="66"/>
        <v/>
      </c>
      <c r="BS22" s="30" t="str">
        <f t="shared" si="67"/>
        <v/>
      </c>
      <c r="BT22" s="31"/>
      <c r="BU22" s="30" t="str">
        <f t="shared" si="19"/>
        <v/>
      </c>
      <c r="BV22" s="370"/>
      <c r="BW22" s="30" t="str">
        <f t="shared" si="68"/>
        <v/>
      </c>
      <c r="BX22" s="30" t="b">
        <f t="shared" si="69"/>
        <v>0</v>
      </c>
      <c r="BY22" s="30" t="b">
        <f t="shared" si="70"/>
        <v>0</v>
      </c>
      <c r="BZ22" s="30" t="b">
        <f t="shared" si="71"/>
        <v>0</v>
      </c>
      <c r="CA22" s="30" t="b">
        <f t="shared" si="72"/>
        <v>0</v>
      </c>
      <c r="CB22" s="30" t="b">
        <f t="shared" si="73"/>
        <v>0</v>
      </c>
      <c r="CC22" s="30" t="b">
        <f t="shared" si="74"/>
        <v>0</v>
      </c>
      <c r="CD22" s="30" t="b">
        <f t="shared" si="75"/>
        <v>0</v>
      </c>
    </row>
    <row r="23" spans="1:82" s="9" customFormat="1" ht="14.4" hidden="1">
      <c r="A23" s="321">
        <v>18</v>
      </c>
      <c r="B23" s="441"/>
      <c r="C23" s="338"/>
      <c r="D23" s="466"/>
      <c r="E23" s="466"/>
      <c r="F23" s="492"/>
      <c r="G23" s="493"/>
      <c r="H23" s="320"/>
      <c r="I23" s="466"/>
      <c r="J23" s="544"/>
      <c r="K23" s="466"/>
      <c r="L23" s="319"/>
      <c r="M23" s="319"/>
      <c r="N23" s="440"/>
      <c r="O23" s="7"/>
      <c r="P23" s="29" t="str">
        <f t="shared" si="20"/>
        <v/>
      </c>
      <c r="Q23" s="30" t="str">
        <f t="shared" si="21"/>
        <v/>
      </c>
      <c r="R23" s="30" t="str">
        <f t="shared" si="22"/>
        <v/>
      </c>
      <c r="S23" s="30" t="str">
        <f t="shared" si="23"/>
        <v/>
      </c>
      <c r="T23" s="30" t="str">
        <f t="shared" si="24"/>
        <v/>
      </c>
      <c r="U23" s="30" t="str">
        <f t="shared" si="25"/>
        <v/>
      </c>
      <c r="V23" s="30" t="str">
        <f t="shared" si="26"/>
        <v/>
      </c>
      <c r="W23" s="30" t="str">
        <f t="shared" si="27"/>
        <v/>
      </c>
      <c r="X23" s="31"/>
      <c r="Y23" s="30" t="str">
        <f t="shared" si="28"/>
        <v/>
      </c>
      <c r="Z23" s="30" t="str">
        <f t="shared" si="29"/>
        <v/>
      </c>
      <c r="AA23" s="30" t="str">
        <f t="shared" si="30"/>
        <v/>
      </c>
      <c r="AB23" s="30" t="str">
        <f t="shared" si="31"/>
        <v/>
      </c>
      <c r="AC23" s="30" t="str">
        <f t="shared" si="32"/>
        <v/>
      </c>
      <c r="AD23" s="30" t="str">
        <f t="shared" si="33"/>
        <v/>
      </c>
      <c r="AE23" s="30" t="str">
        <f t="shared" si="34"/>
        <v/>
      </c>
      <c r="AF23" s="30" t="str">
        <f t="shared" si="35"/>
        <v/>
      </c>
      <c r="AG23" s="31"/>
      <c r="AH23" s="30" t="str">
        <f t="shared" si="36"/>
        <v/>
      </c>
      <c r="AI23" s="30" t="str">
        <f t="shared" si="37"/>
        <v/>
      </c>
      <c r="AJ23" s="30" t="str">
        <f t="shared" si="38"/>
        <v/>
      </c>
      <c r="AK23" s="30" t="str">
        <f t="shared" si="39"/>
        <v/>
      </c>
      <c r="AL23" s="30" t="str">
        <f t="shared" si="40"/>
        <v/>
      </c>
      <c r="AM23" s="30" t="str">
        <f t="shared" si="41"/>
        <v/>
      </c>
      <c r="AN23" s="30" t="str">
        <f t="shared" si="42"/>
        <v/>
      </c>
      <c r="AO23" s="30" t="str">
        <f t="shared" si="43"/>
        <v/>
      </c>
      <c r="AP23" s="31"/>
      <c r="AQ23" s="30" t="str">
        <f t="shared" si="44"/>
        <v/>
      </c>
      <c r="AR23" s="30" t="str">
        <f t="shared" si="45"/>
        <v/>
      </c>
      <c r="AS23" s="30" t="str">
        <f t="shared" si="46"/>
        <v/>
      </c>
      <c r="AT23" s="30" t="str">
        <f t="shared" si="47"/>
        <v/>
      </c>
      <c r="AU23" s="30" t="str">
        <f t="shared" si="48"/>
        <v/>
      </c>
      <c r="AV23" s="30" t="str">
        <f t="shared" si="49"/>
        <v/>
      </c>
      <c r="AW23" s="30" t="str">
        <f t="shared" si="50"/>
        <v/>
      </c>
      <c r="AX23" s="30" t="str">
        <f t="shared" si="51"/>
        <v/>
      </c>
      <c r="AY23" s="31"/>
      <c r="AZ23" s="30" t="str">
        <f t="shared" si="52"/>
        <v/>
      </c>
      <c r="BA23" s="30" t="str">
        <f t="shared" si="53"/>
        <v/>
      </c>
      <c r="BB23" s="30" t="str">
        <f t="shared" si="54"/>
        <v/>
      </c>
      <c r="BC23" s="30" t="str">
        <f t="shared" si="55"/>
        <v/>
      </c>
      <c r="BD23" s="30" t="str">
        <f t="shared" si="56"/>
        <v/>
      </c>
      <c r="BE23" s="30" t="str">
        <f t="shared" si="57"/>
        <v/>
      </c>
      <c r="BF23" s="30" t="str">
        <f t="shared" si="58"/>
        <v/>
      </c>
      <c r="BG23" s="30" t="str">
        <f t="shared" si="59"/>
        <v/>
      </c>
      <c r="BH23" s="31"/>
      <c r="BI23" s="32"/>
      <c r="BJ23" s="33" t="str">
        <f t="shared" si="60"/>
        <v/>
      </c>
      <c r="BK23" s="31"/>
      <c r="BL23" s="30" t="str">
        <f t="shared" si="11"/>
        <v/>
      </c>
      <c r="BM23" s="30" t="str">
        <f t="shared" si="61"/>
        <v/>
      </c>
      <c r="BN23" s="30" t="str">
        <f t="shared" si="62"/>
        <v/>
      </c>
      <c r="BO23" s="30" t="str">
        <f t="shared" si="63"/>
        <v/>
      </c>
      <c r="BP23" s="30" t="str">
        <f t="shared" si="64"/>
        <v/>
      </c>
      <c r="BQ23" s="30" t="str">
        <f t="shared" si="65"/>
        <v/>
      </c>
      <c r="BR23" s="30" t="str">
        <f t="shared" si="66"/>
        <v/>
      </c>
      <c r="BS23" s="30" t="str">
        <f t="shared" si="67"/>
        <v/>
      </c>
      <c r="BT23" s="31"/>
      <c r="BU23" s="30" t="str">
        <f t="shared" si="19"/>
        <v/>
      </c>
      <c r="BV23" s="370"/>
      <c r="BW23" s="30" t="str">
        <f t="shared" si="68"/>
        <v/>
      </c>
      <c r="BX23" s="30" t="b">
        <f t="shared" si="69"/>
        <v>0</v>
      </c>
      <c r="BY23" s="30" t="b">
        <f t="shared" si="70"/>
        <v>0</v>
      </c>
      <c r="BZ23" s="30" t="b">
        <f t="shared" si="71"/>
        <v>0</v>
      </c>
      <c r="CA23" s="30" t="b">
        <f t="shared" si="72"/>
        <v>0</v>
      </c>
      <c r="CB23" s="30" t="b">
        <f t="shared" si="73"/>
        <v>0</v>
      </c>
      <c r="CC23" s="30" t="b">
        <f t="shared" si="74"/>
        <v>0</v>
      </c>
      <c r="CD23" s="30" t="b">
        <f t="shared" si="75"/>
        <v>0</v>
      </c>
    </row>
    <row r="24" spans="1:82" s="9" customFormat="1" ht="14.4" hidden="1">
      <c r="A24" s="321">
        <v>19</v>
      </c>
      <c r="B24" s="441"/>
      <c r="C24" s="338"/>
      <c r="D24" s="466"/>
      <c r="E24" s="466"/>
      <c r="F24" s="492"/>
      <c r="G24" s="493"/>
      <c r="H24" s="320"/>
      <c r="I24" s="466"/>
      <c r="J24" s="544"/>
      <c r="K24" s="466"/>
      <c r="L24" s="319"/>
      <c r="M24" s="319"/>
      <c r="N24" s="440"/>
      <c r="O24" s="7"/>
      <c r="P24" s="29" t="str">
        <f t="shared" si="20"/>
        <v/>
      </c>
      <c r="Q24" s="30" t="str">
        <f t="shared" si="21"/>
        <v/>
      </c>
      <c r="R24" s="30" t="str">
        <f t="shared" si="22"/>
        <v/>
      </c>
      <c r="S24" s="30" t="str">
        <f t="shared" si="23"/>
        <v/>
      </c>
      <c r="T24" s="30" t="str">
        <f t="shared" si="24"/>
        <v/>
      </c>
      <c r="U24" s="30" t="str">
        <f t="shared" si="25"/>
        <v/>
      </c>
      <c r="V24" s="30" t="str">
        <f t="shared" si="26"/>
        <v/>
      </c>
      <c r="W24" s="30" t="str">
        <f t="shared" si="27"/>
        <v/>
      </c>
      <c r="X24" s="31"/>
      <c r="Y24" s="30" t="str">
        <f t="shared" si="28"/>
        <v/>
      </c>
      <c r="Z24" s="30" t="str">
        <f t="shared" si="29"/>
        <v/>
      </c>
      <c r="AA24" s="30" t="str">
        <f t="shared" si="30"/>
        <v/>
      </c>
      <c r="AB24" s="30" t="str">
        <f t="shared" si="31"/>
        <v/>
      </c>
      <c r="AC24" s="30" t="str">
        <f t="shared" si="32"/>
        <v/>
      </c>
      <c r="AD24" s="30" t="str">
        <f t="shared" si="33"/>
        <v/>
      </c>
      <c r="AE24" s="30" t="str">
        <f t="shared" si="34"/>
        <v/>
      </c>
      <c r="AF24" s="30" t="str">
        <f t="shared" si="35"/>
        <v/>
      </c>
      <c r="AG24" s="31"/>
      <c r="AH24" s="30" t="str">
        <f t="shared" si="36"/>
        <v/>
      </c>
      <c r="AI24" s="30" t="str">
        <f t="shared" si="37"/>
        <v/>
      </c>
      <c r="AJ24" s="30" t="str">
        <f t="shared" si="38"/>
        <v/>
      </c>
      <c r="AK24" s="30" t="str">
        <f t="shared" si="39"/>
        <v/>
      </c>
      <c r="AL24" s="30" t="str">
        <f t="shared" si="40"/>
        <v/>
      </c>
      <c r="AM24" s="30" t="str">
        <f t="shared" si="41"/>
        <v/>
      </c>
      <c r="AN24" s="30" t="str">
        <f t="shared" si="42"/>
        <v/>
      </c>
      <c r="AO24" s="30" t="str">
        <f t="shared" si="43"/>
        <v/>
      </c>
      <c r="AP24" s="31"/>
      <c r="AQ24" s="30" t="str">
        <f t="shared" si="44"/>
        <v/>
      </c>
      <c r="AR24" s="30" t="str">
        <f t="shared" si="45"/>
        <v/>
      </c>
      <c r="AS24" s="30" t="str">
        <f t="shared" si="46"/>
        <v/>
      </c>
      <c r="AT24" s="30" t="str">
        <f t="shared" si="47"/>
        <v/>
      </c>
      <c r="AU24" s="30" t="str">
        <f t="shared" si="48"/>
        <v/>
      </c>
      <c r="AV24" s="30" t="str">
        <f t="shared" si="49"/>
        <v/>
      </c>
      <c r="AW24" s="30" t="str">
        <f t="shared" si="50"/>
        <v/>
      </c>
      <c r="AX24" s="30" t="str">
        <f t="shared" si="51"/>
        <v/>
      </c>
      <c r="AY24" s="31"/>
      <c r="AZ24" s="30" t="str">
        <f t="shared" si="52"/>
        <v/>
      </c>
      <c r="BA24" s="30" t="str">
        <f t="shared" si="53"/>
        <v/>
      </c>
      <c r="BB24" s="30" t="str">
        <f t="shared" si="54"/>
        <v/>
      </c>
      <c r="BC24" s="30" t="str">
        <f t="shared" si="55"/>
        <v/>
      </c>
      <c r="BD24" s="30" t="str">
        <f t="shared" si="56"/>
        <v/>
      </c>
      <c r="BE24" s="30" t="str">
        <f t="shared" si="57"/>
        <v/>
      </c>
      <c r="BF24" s="30" t="str">
        <f t="shared" si="58"/>
        <v/>
      </c>
      <c r="BG24" s="30" t="str">
        <f t="shared" si="59"/>
        <v/>
      </c>
      <c r="BH24" s="31"/>
      <c r="BI24" s="32"/>
      <c r="BJ24" s="33" t="str">
        <f t="shared" si="60"/>
        <v/>
      </c>
      <c r="BK24" s="31"/>
      <c r="BL24" s="30" t="str">
        <f t="shared" si="11"/>
        <v/>
      </c>
      <c r="BM24" s="30" t="str">
        <f t="shared" si="61"/>
        <v/>
      </c>
      <c r="BN24" s="30" t="str">
        <f t="shared" si="62"/>
        <v/>
      </c>
      <c r="BO24" s="30" t="str">
        <f t="shared" si="63"/>
        <v/>
      </c>
      <c r="BP24" s="30" t="str">
        <f t="shared" si="64"/>
        <v/>
      </c>
      <c r="BQ24" s="30" t="str">
        <f t="shared" si="65"/>
        <v/>
      </c>
      <c r="BR24" s="30" t="str">
        <f t="shared" si="66"/>
        <v/>
      </c>
      <c r="BS24" s="30" t="str">
        <f t="shared" si="67"/>
        <v/>
      </c>
      <c r="BT24" s="31"/>
      <c r="BU24" s="30" t="str">
        <f t="shared" si="19"/>
        <v/>
      </c>
      <c r="BV24" s="370"/>
      <c r="BW24" s="30" t="str">
        <f t="shared" si="68"/>
        <v/>
      </c>
      <c r="BX24" s="30" t="b">
        <f t="shared" si="69"/>
        <v>0</v>
      </c>
      <c r="BY24" s="30" t="b">
        <f t="shared" si="70"/>
        <v>0</v>
      </c>
      <c r="BZ24" s="30" t="b">
        <f t="shared" si="71"/>
        <v>0</v>
      </c>
      <c r="CA24" s="30" t="b">
        <f t="shared" si="72"/>
        <v>0</v>
      </c>
      <c r="CB24" s="30" t="b">
        <f t="shared" si="73"/>
        <v>0</v>
      </c>
      <c r="CC24" s="30" t="b">
        <f t="shared" si="74"/>
        <v>0</v>
      </c>
      <c r="CD24" s="30" t="b">
        <f t="shared" si="75"/>
        <v>0</v>
      </c>
    </row>
    <row r="25" spans="1:82" s="9" customFormat="1" ht="14.4" hidden="1">
      <c r="A25" s="321">
        <v>20</v>
      </c>
      <c r="B25" s="441"/>
      <c r="C25" s="338"/>
      <c r="D25" s="466"/>
      <c r="E25" s="466"/>
      <c r="F25" s="492"/>
      <c r="G25" s="493"/>
      <c r="H25" s="320"/>
      <c r="I25" s="466"/>
      <c r="J25" s="544"/>
      <c r="K25" s="466"/>
      <c r="L25" s="319"/>
      <c r="M25" s="319"/>
      <c r="N25" s="440"/>
      <c r="O25" s="7"/>
      <c r="P25" s="29" t="str">
        <f t="shared" si="20"/>
        <v/>
      </c>
      <c r="Q25" s="30" t="str">
        <f t="shared" si="21"/>
        <v/>
      </c>
      <c r="R25" s="30" t="str">
        <f t="shared" si="22"/>
        <v/>
      </c>
      <c r="S25" s="30" t="str">
        <f t="shared" si="23"/>
        <v/>
      </c>
      <c r="T25" s="30" t="str">
        <f t="shared" si="24"/>
        <v/>
      </c>
      <c r="U25" s="30" t="str">
        <f t="shared" si="25"/>
        <v/>
      </c>
      <c r="V25" s="30" t="str">
        <f t="shared" si="26"/>
        <v/>
      </c>
      <c r="W25" s="30" t="str">
        <f t="shared" si="27"/>
        <v/>
      </c>
      <c r="X25" s="31"/>
      <c r="Y25" s="30" t="str">
        <f t="shared" si="28"/>
        <v/>
      </c>
      <c r="Z25" s="30" t="str">
        <f t="shared" si="29"/>
        <v/>
      </c>
      <c r="AA25" s="30" t="str">
        <f t="shared" si="30"/>
        <v/>
      </c>
      <c r="AB25" s="30" t="str">
        <f t="shared" si="31"/>
        <v/>
      </c>
      <c r="AC25" s="30" t="str">
        <f t="shared" si="32"/>
        <v/>
      </c>
      <c r="AD25" s="30" t="str">
        <f t="shared" si="33"/>
        <v/>
      </c>
      <c r="AE25" s="30" t="str">
        <f t="shared" si="34"/>
        <v/>
      </c>
      <c r="AF25" s="30" t="str">
        <f t="shared" si="35"/>
        <v/>
      </c>
      <c r="AG25" s="31"/>
      <c r="AH25" s="30" t="str">
        <f t="shared" si="36"/>
        <v/>
      </c>
      <c r="AI25" s="30" t="str">
        <f t="shared" si="37"/>
        <v/>
      </c>
      <c r="AJ25" s="30" t="str">
        <f t="shared" si="38"/>
        <v/>
      </c>
      <c r="AK25" s="30" t="str">
        <f t="shared" si="39"/>
        <v/>
      </c>
      <c r="AL25" s="30" t="str">
        <f t="shared" si="40"/>
        <v/>
      </c>
      <c r="AM25" s="30" t="str">
        <f t="shared" si="41"/>
        <v/>
      </c>
      <c r="AN25" s="30" t="str">
        <f t="shared" si="42"/>
        <v/>
      </c>
      <c r="AO25" s="30" t="str">
        <f t="shared" si="43"/>
        <v/>
      </c>
      <c r="AP25" s="31"/>
      <c r="AQ25" s="30" t="str">
        <f t="shared" si="44"/>
        <v/>
      </c>
      <c r="AR25" s="30" t="str">
        <f t="shared" si="45"/>
        <v/>
      </c>
      <c r="AS25" s="30" t="str">
        <f t="shared" si="46"/>
        <v/>
      </c>
      <c r="AT25" s="30" t="str">
        <f t="shared" si="47"/>
        <v/>
      </c>
      <c r="AU25" s="30" t="str">
        <f t="shared" si="48"/>
        <v/>
      </c>
      <c r="AV25" s="30" t="str">
        <f t="shared" si="49"/>
        <v/>
      </c>
      <c r="AW25" s="30" t="str">
        <f t="shared" si="50"/>
        <v/>
      </c>
      <c r="AX25" s="30" t="str">
        <f t="shared" si="51"/>
        <v/>
      </c>
      <c r="AY25" s="31"/>
      <c r="AZ25" s="30" t="str">
        <f t="shared" si="52"/>
        <v/>
      </c>
      <c r="BA25" s="30" t="str">
        <f t="shared" si="53"/>
        <v/>
      </c>
      <c r="BB25" s="30" t="str">
        <f t="shared" si="54"/>
        <v/>
      </c>
      <c r="BC25" s="30" t="str">
        <f t="shared" si="55"/>
        <v/>
      </c>
      <c r="BD25" s="30" t="str">
        <f t="shared" si="56"/>
        <v/>
      </c>
      <c r="BE25" s="30" t="str">
        <f t="shared" si="57"/>
        <v/>
      </c>
      <c r="BF25" s="30" t="str">
        <f t="shared" si="58"/>
        <v/>
      </c>
      <c r="BG25" s="30" t="str">
        <f t="shared" si="59"/>
        <v/>
      </c>
      <c r="BH25" s="31"/>
      <c r="BI25" s="32"/>
      <c r="BJ25" s="33" t="str">
        <f t="shared" si="60"/>
        <v/>
      </c>
      <c r="BK25" s="31"/>
      <c r="BL25" s="30" t="str">
        <f t="shared" si="11"/>
        <v/>
      </c>
      <c r="BM25" s="30" t="str">
        <f t="shared" si="61"/>
        <v/>
      </c>
      <c r="BN25" s="30" t="str">
        <f t="shared" si="62"/>
        <v/>
      </c>
      <c r="BO25" s="30" t="str">
        <f t="shared" si="63"/>
        <v/>
      </c>
      <c r="BP25" s="30" t="str">
        <f t="shared" si="64"/>
        <v/>
      </c>
      <c r="BQ25" s="30" t="str">
        <f t="shared" si="65"/>
        <v/>
      </c>
      <c r="BR25" s="30" t="str">
        <f t="shared" si="66"/>
        <v/>
      </c>
      <c r="BS25" s="30" t="str">
        <f t="shared" si="67"/>
        <v/>
      </c>
      <c r="BT25" s="31"/>
      <c r="BU25" s="30" t="str">
        <f t="shared" si="19"/>
        <v/>
      </c>
      <c r="BV25" s="370"/>
      <c r="BW25" s="30" t="str">
        <f t="shared" si="68"/>
        <v/>
      </c>
      <c r="BX25" s="30" t="b">
        <f t="shared" si="69"/>
        <v>0</v>
      </c>
      <c r="BY25" s="30" t="b">
        <f t="shared" si="70"/>
        <v>0</v>
      </c>
      <c r="BZ25" s="30" t="b">
        <f t="shared" si="71"/>
        <v>0</v>
      </c>
      <c r="CA25" s="30" t="b">
        <f t="shared" si="72"/>
        <v>0</v>
      </c>
      <c r="CB25" s="30" t="b">
        <f t="shared" si="73"/>
        <v>0</v>
      </c>
      <c r="CC25" s="30" t="b">
        <f t="shared" si="74"/>
        <v>0</v>
      </c>
      <c r="CD25" s="30" t="b">
        <f t="shared" si="75"/>
        <v>0</v>
      </c>
    </row>
    <row r="26" spans="1:82" s="9" customFormat="1" ht="14.4" hidden="1">
      <c r="A26" s="321">
        <v>21</v>
      </c>
      <c r="B26" s="441"/>
      <c r="C26" s="338"/>
      <c r="D26" s="466"/>
      <c r="E26" s="466"/>
      <c r="F26" s="492"/>
      <c r="G26" s="493"/>
      <c r="H26" s="320"/>
      <c r="I26" s="466"/>
      <c r="J26" s="544"/>
      <c r="K26" s="466"/>
      <c r="L26" s="319"/>
      <c r="M26" s="319"/>
      <c r="N26" s="440"/>
      <c r="O26" s="7"/>
      <c r="P26" s="29" t="str">
        <f t="shared" si="20"/>
        <v/>
      </c>
      <c r="Q26" s="30" t="str">
        <f t="shared" si="21"/>
        <v/>
      </c>
      <c r="R26" s="30" t="str">
        <f t="shared" si="22"/>
        <v/>
      </c>
      <c r="S26" s="30" t="str">
        <f t="shared" si="23"/>
        <v/>
      </c>
      <c r="T26" s="30" t="str">
        <f t="shared" si="24"/>
        <v/>
      </c>
      <c r="U26" s="30" t="str">
        <f t="shared" si="25"/>
        <v/>
      </c>
      <c r="V26" s="30" t="str">
        <f t="shared" si="26"/>
        <v/>
      </c>
      <c r="W26" s="30" t="str">
        <f t="shared" si="27"/>
        <v/>
      </c>
      <c r="X26" s="31"/>
      <c r="Y26" s="30" t="str">
        <f t="shared" si="28"/>
        <v/>
      </c>
      <c r="Z26" s="30" t="str">
        <f t="shared" si="29"/>
        <v/>
      </c>
      <c r="AA26" s="30" t="str">
        <f t="shared" si="30"/>
        <v/>
      </c>
      <c r="AB26" s="30" t="str">
        <f t="shared" si="31"/>
        <v/>
      </c>
      <c r="AC26" s="30" t="str">
        <f t="shared" si="32"/>
        <v/>
      </c>
      <c r="AD26" s="30" t="str">
        <f t="shared" si="33"/>
        <v/>
      </c>
      <c r="AE26" s="30" t="str">
        <f t="shared" si="34"/>
        <v/>
      </c>
      <c r="AF26" s="30" t="str">
        <f t="shared" si="35"/>
        <v/>
      </c>
      <c r="AG26" s="31"/>
      <c r="AH26" s="30" t="str">
        <f t="shared" si="36"/>
        <v/>
      </c>
      <c r="AI26" s="30" t="str">
        <f t="shared" si="37"/>
        <v/>
      </c>
      <c r="AJ26" s="30" t="str">
        <f t="shared" si="38"/>
        <v/>
      </c>
      <c r="AK26" s="30" t="str">
        <f t="shared" si="39"/>
        <v/>
      </c>
      <c r="AL26" s="30" t="str">
        <f t="shared" si="40"/>
        <v/>
      </c>
      <c r="AM26" s="30" t="str">
        <f t="shared" si="41"/>
        <v/>
      </c>
      <c r="AN26" s="30" t="str">
        <f t="shared" si="42"/>
        <v/>
      </c>
      <c r="AO26" s="30" t="str">
        <f t="shared" si="43"/>
        <v/>
      </c>
      <c r="AP26" s="31"/>
      <c r="AQ26" s="30" t="str">
        <f t="shared" si="44"/>
        <v/>
      </c>
      <c r="AR26" s="30" t="str">
        <f t="shared" si="45"/>
        <v/>
      </c>
      <c r="AS26" s="30" t="str">
        <f t="shared" si="46"/>
        <v/>
      </c>
      <c r="AT26" s="30" t="str">
        <f t="shared" si="47"/>
        <v/>
      </c>
      <c r="AU26" s="30" t="str">
        <f t="shared" si="48"/>
        <v/>
      </c>
      <c r="AV26" s="30" t="str">
        <f t="shared" si="49"/>
        <v/>
      </c>
      <c r="AW26" s="30" t="str">
        <f t="shared" si="50"/>
        <v/>
      </c>
      <c r="AX26" s="30" t="str">
        <f t="shared" si="51"/>
        <v/>
      </c>
      <c r="AY26" s="31"/>
      <c r="AZ26" s="30" t="str">
        <f t="shared" si="52"/>
        <v/>
      </c>
      <c r="BA26" s="30" t="str">
        <f t="shared" si="53"/>
        <v/>
      </c>
      <c r="BB26" s="30" t="str">
        <f t="shared" si="54"/>
        <v/>
      </c>
      <c r="BC26" s="30" t="str">
        <f t="shared" si="55"/>
        <v/>
      </c>
      <c r="BD26" s="30" t="str">
        <f t="shared" si="56"/>
        <v/>
      </c>
      <c r="BE26" s="30" t="str">
        <f t="shared" si="57"/>
        <v/>
      </c>
      <c r="BF26" s="30" t="str">
        <f t="shared" si="58"/>
        <v/>
      </c>
      <c r="BG26" s="30" t="str">
        <f t="shared" si="59"/>
        <v/>
      </c>
      <c r="BH26" s="31"/>
      <c r="BI26" s="32"/>
      <c r="BJ26" s="33" t="str">
        <f t="shared" si="60"/>
        <v/>
      </c>
      <c r="BK26" s="31"/>
      <c r="BL26" s="30" t="str">
        <f t="shared" si="11"/>
        <v/>
      </c>
      <c r="BM26" s="30" t="str">
        <f t="shared" si="61"/>
        <v/>
      </c>
      <c r="BN26" s="30" t="str">
        <f t="shared" si="62"/>
        <v/>
      </c>
      <c r="BO26" s="30" t="str">
        <f t="shared" si="63"/>
        <v/>
      </c>
      <c r="BP26" s="30" t="str">
        <f t="shared" si="64"/>
        <v/>
      </c>
      <c r="BQ26" s="30" t="str">
        <f t="shared" si="65"/>
        <v/>
      </c>
      <c r="BR26" s="30" t="str">
        <f t="shared" si="66"/>
        <v/>
      </c>
      <c r="BS26" s="30" t="str">
        <f t="shared" si="67"/>
        <v/>
      </c>
      <c r="BT26" s="31"/>
      <c r="BU26" s="30" t="str">
        <f t="shared" si="19"/>
        <v/>
      </c>
      <c r="BV26" s="370"/>
      <c r="BW26" s="30" t="str">
        <f t="shared" si="68"/>
        <v/>
      </c>
      <c r="BX26" s="30" t="b">
        <f t="shared" si="69"/>
        <v>0</v>
      </c>
      <c r="BY26" s="30" t="b">
        <f t="shared" si="70"/>
        <v>0</v>
      </c>
      <c r="BZ26" s="30" t="b">
        <f t="shared" si="71"/>
        <v>0</v>
      </c>
      <c r="CA26" s="30" t="b">
        <f t="shared" si="72"/>
        <v>0</v>
      </c>
      <c r="CB26" s="30" t="b">
        <f t="shared" si="73"/>
        <v>0</v>
      </c>
      <c r="CC26" s="30" t="b">
        <f t="shared" si="74"/>
        <v>0</v>
      </c>
      <c r="CD26" s="30" t="b">
        <f t="shared" si="75"/>
        <v>0</v>
      </c>
    </row>
    <row r="27" spans="1:82" s="9" customFormat="1" ht="14.4" hidden="1">
      <c r="A27" s="321">
        <v>22</v>
      </c>
      <c r="B27" s="441"/>
      <c r="C27" s="338"/>
      <c r="D27" s="466"/>
      <c r="E27" s="466"/>
      <c r="F27" s="492"/>
      <c r="G27" s="493"/>
      <c r="H27" s="320"/>
      <c r="I27" s="466"/>
      <c r="J27" s="544"/>
      <c r="K27" s="466"/>
      <c r="L27" s="319"/>
      <c r="M27" s="319"/>
      <c r="N27" s="440"/>
      <c r="O27" s="7"/>
      <c r="P27" s="29" t="str">
        <f t="shared" si="20"/>
        <v/>
      </c>
      <c r="Q27" s="30" t="str">
        <f t="shared" si="21"/>
        <v/>
      </c>
      <c r="R27" s="30" t="str">
        <f t="shared" si="22"/>
        <v/>
      </c>
      <c r="S27" s="30" t="str">
        <f t="shared" si="23"/>
        <v/>
      </c>
      <c r="T27" s="30" t="str">
        <f t="shared" si="24"/>
        <v/>
      </c>
      <c r="U27" s="30" t="str">
        <f t="shared" si="25"/>
        <v/>
      </c>
      <c r="V27" s="30" t="str">
        <f t="shared" si="26"/>
        <v/>
      </c>
      <c r="W27" s="30" t="str">
        <f t="shared" si="27"/>
        <v/>
      </c>
      <c r="X27" s="31"/>
      <c r="Y27" s="30" t="str">
        <f t="shared" si="28"/>
        <v/>
      </c>
      <c r="Z27" s="30" t="str">
        <f t="shared" si="29"/>
        <v/>
      </c>
      <c r="AA27" s="30" t="str">
        <f t="shared" si="30"/>
        <v/>
      </c>
      <c r="AB27" s="30" t="str">
        <f t="shared" si="31"/>
        <v/>
      </c>
      <c r="AC27" s="30" t="str">
        <f t="shared" si="32"/>
        <v/>
      </c>
      <c r="AD27" s="30" t="str">
        <f t="shared" si="33"/>
        <v/>
      </c>
      <c r="AE27" s="30" t="str">
        <f t="shared" si="34"/>
        <v/>
      </c>
      <c r="AF27" s="30" t="str">
        <f t="shared" si="35"/>
        <v/>
      </c>
      <c r="AG27" s="31"/>
      <c r="AH27" s="30" t="str">
        <f t="shared" si="36"/>
        <v/>
      </c>
      <c r="AI27" s="30" t="str">
        <f t="shared" si="37"/>
        <v/>
      </c>
      <c r="AJ27" s="30" t="str">
        <f t="shared" si="38"/>
        <v/>
      </c>
      <c r="AK27" s="30" t="str">
        <f t="shared" si="39"/>
        <v/>
      </c>
      <c r="AL27" s="30" t="str">
        <f t="shared" si="40"/>
        <v/>
      </c>
      <c r="AM27" s="30" t="str">
        <f t="shared" si="41"/>
        <v/>
      </c>
      <c r="AN27" s="30" t="str">
        <f t="shared" si="42"/>
        <v/>
      </c>
      <c r="AO27" s="30" t="str">
        <f t="shared" si="43"/>
        <v/>
      </c>
      <c r="AP27" s="31"/>
      <c r="AQ27" s="30" t="str">
        <f t="shared" si="44"/>
        <v/>
      </c>
      <c r="AR27" s="30" t="str">
        <f t="shared" si="45"/>
        <v/>
      </c>
      <c r="AS27" s="30" t="str">
        <f t="shared" si="46"/>
        <v/>
      </c>
      <c r="AT27" s="30" t="str">
        <f t="shared" si="47"/>
        <v/>
      </c>
      <c r="AU27" s="30" t="str">
        <f t="shared" si="48"/>
        <v/>
      </c>
      <c r="AV27" s="30" t="str">
        <f t="shared" si="49"/>
        <v/>
      </c>
      <c r="AW27" s="30" t="str">
        <f t="shared" si="50"/>
        <v/>
      </c>
      <c r="AX27" s="30" t="str">
        <f t="shared" si="51"/>
        <v/>
      </c>
      <c r="AY27" s="31"/>
      <c r="AZ27" s="30" t="str">
        <f t="shared" si="52"/>
        <v/>
      </c>
      <c r="BA27" s="30" t="str">
        <f t="shared" si="53"/>
        <v/>
      </c>
      <c r="BB27" s="30" t="str">
        <f t="shared" si="54"/>
        <v/>
      </c>
      <c r="BC27" s="30" t="str">
        <f t="shared" si="55"/>
        <v/>
      </c>
      <c r="BD27" s="30" t="str">
        <f t="shared" si="56"/>
        <v/>
      </c>
      <c r="BE27" s="30" t="str">
        <f t="shared" si="57"/>
        <v/>
      </c>
      <c r="BF27" s="30" t="str">
        <f t="shared" si="58"/>
        <v/>
      </c>
      <c r="BG27" s="30" t="str">
        <f t="shared" si="59"/>
        <v/>
      </c>
      <c r="BH27" s="31"/>
      <c r="BI27" s="32"/>
      <c r="BJ27" s="33" t="str">
        <f t="shared" si="60"/>
        <v/>
      </c>
      <c r="BK27" s="31"/>
      <c r="BL27" s="30" t="str">
        <f t="shared" si="11"/>
        <v/>
      </c>
      <c r="BM27" s="30" t="str">
        <f t="shared" si="61"/>
        <v/>
      </c>
      <c r="BN27" s="30" t="str">
        <f t="shared" si="62"/>
        <v/>
      </c>
      <c r="BO27" s="30" t="str">
        <f t="shared" si="63"/>
        <v/>
      </c>
      <c r="BP27" s="30" t="str">
        <f t="shared" si="64"/>
        <v/>
      </c>
      <c r="BQ27" s="30" t="str">
        <f t="shared" si="65"/>
        <v/>
      </c>
      <c r="BR27" s="30" t="str">
        <f t="shared" si="66"/>
        <v/>
      </c>
      <c r="BS27" s="30" t="str">
        <f t="shared" si="67"/>
        <v/>
      </c>
      <c r="BT27" s="31"/>
      <c r="BU27" s="30" t="str">
        <f t="shared" si="19"/>
        <v/>
      </c>
      <c r="BV27" s="370"/>
      <c r="BW27" s="30" t="str">
        <f t="shared" si="68"/>
        <v/>
      </c>
      <c r="BX27" s="30" t="b">
        <f t="shared" si="69"/>
        <v>0</v>
      </c>
      <c r="BY27" s="30" t="b">
        <f t="shared" si="70"/>
        <v>0</v>
      </c>
      <c r="BZ27" s="30" t="b">
        <f t="shared" si="71"/>
        <v>0</v>
      </c>
      <c r="CA27" s="30" t="b">
        <f t="shared" si="72"/>
        <v>0</v>
      </c>
      <c r="CB27" s="30" t="b">
        <f t="shared" si="73"/>
        <v>0</v>
      </c>
      <c r="CC27" s="30" t="b">
        <f t="shared" si="74"/>
        <v>0</v>
      </c>
      <c r="CD27" s="30" t="b">
        <f t="shared" si="75"/>
        <v>0</v>
      </c>
    </row>
    <row r="28" spans="1:82" s="9" customFormat="1" ht="14.4" hidden="1">
      <c r="A28" s="321">
        <v>23</v>
      </c>
      <c r="B28" s="441"/>
      <c r="C28" s="338"/>
      <c r="D28" s="466"/>
      <c r="E28" s="466"/>
      <c r="F28" s="492"/>
      <c r="G28" s="493"/>
      <c r="H28" s="320"/>
      <c r="I28" s="466"/>
      <c r="J28" s="544"/>
      <c r="K28" s="466"/>
      <c r="L28" s="319"/>
      <c r="M28" s="319"/>
      <c r="N28" s="440"/>
      <c r="O28" s="7"/>
      <c r="P28" s="29" t="str">
        <f t="shared" si="20"/>
        <v/>
      </c>
      <c r="Q28" s="30" t="str">
        <f t="shared" si="21"/>
        <v/>
      </c>
      <c r="R28" s="30" t="str">
        <f t="shared" si="22"/>
        <v/>
      </c>
      <c r="S28" s="30" t="str">
        <f t="shared" si="23"/>
        <v/>
      </c>
      <c r="T28" s="30" t="str">
        <f t="shared" si="24"/>
        <v/>
      </c>
      <c r="U28" s="30" t="str">
        <f t="shared" si="25"/>
        <v/>
      </c>
      <c r="V28" s="30" t="str">
        <f t="shared" si="26"/>
        <v/>
      </c>
      <c r="W28" s="30" t="str">
        <f t="shared" si="27"/>
        <v/>
      </c>
      <c r="X28" s="31"/>
      <c r="Y28" s="30" t="str">
        <f t="shared" si="28"/>
        <v/>
      </c>
      <c r="Z28" s="30" t="str">
        <f t="shared" si="29"/>
        <v/>
      </c>
      <c r="AA28" s="30" t="str">
        <f t="shared" si="30"/>
        <v/>
      </c>
      <c r="AB28" s="30" t="str">
        <f t="shared" si="31"/>
        <v/>
      </c>
      <c r="AC28" s="30" t="str">
        <f t="shared" si="32"/>
        <v/>
      </c>
      <c r="AD28" s="30" t="str">
        <f t="shared" si="33"/>
        <v/>
      </c>
      <c r="AE28" s="30" t="str">
        <f t="shared" si="34"/>
        <v/>
      </c>
      <c r="AF28" s="30" t="str">
        <f t="shared" si="35"/>
        <v/>
      </c>
      <c r="AG28" s="31"/>
      <c r="AH28" s="30" t="str">
        <f t="shared" si="36"/>
        <v/>
      </c>
      <c r="AI28" s="30" t="str">
        <f t="shared" si="37"/>
        <v/>
      </c>
      <c r="AJ28" s="30" t="str">
        <f t="shared" si="38"/>
        <v/>
      </c>
      <c r="AK28" s="30" t="str">
        <f t="shared" si="39"/>
        <v/>
      </c>
      <c r="AL28" s="30" t="str">
        <f t="shared" si="40"/>
        <v/>
      </c>
      <c r="AM28" s="30" t="str">
        <f t="shared" si="41"/>
        <v/>
      </c>
      <c r="AN28" s="30" t="str">
        <f t="shared" si="42"/>
        <v/>
      </c>
      <c r="AO28" s="30" t="str">
        <f t="shared" si="43"/>
        <v/>
      </c>
      <c r="AP28" s="31"/>
      <c r="AQ28" s="30" t="str">
        <f t="shared" si="44"/>
        <v/>
      </c>
      <c r="AR28" s="30" t="str">
        <f t="shared" si="45"/>
        <v/>
      </c>
      <c r="AS28" s="30" t="str">
        <f t="shared" si="46"/>
        <v/>
      </c>
      <c r="AT28" s="30" t="str">
        <f t="shared" si="47"/>
        <v/>
      </c>
      <c r="AU28" s="30" t="str">
        <f t="shared" si="48"/>
        <v/>
      </c>
      <c r="AV28" s="30" t="str">
        <f t="shared" si="49"/>
        <v/>
      </c>
      <c r="AW28" s="30" t="str">
        <f t="shared" si="50"/>
        <v/>
      </c>
      <c r="AX28" s="30" t="str">
        <f t="shared" si="51"/>
        <v/>
      </c>
      <c r="AY28" s="31"/>
      <c r="AZ28" s="30" t="str">
        <f t="shared" si="52"/>
        <v/>
      </c>
      <c r="BA28" s="30" t="str">
        <f t="shared" si="53"/>
        <v/>
      </c>
      <c r="BB28" s="30" t="str">
        <f t="shared" si="54"/>
        <v/>
      </c>
      <c r="BC28" s="30" t="str">
        <f t="shared" si="55"/>
        <v/>
      </c>
      <c r="BD28" s="30" t="str">
        <f t="shared" si="56"/>
        <v/>
      </c>
      <c r="BE28" s="30" t="str">
        <f t="shared" si="57"/>
        <v/>
      </c>
      <c r="BF28" s="30" t="str">
        <f t="shared" si="58"/>
        <v/>
      </c>
      <c r="BG28" s="30" t="str">
        <f t="shared" si="59"/>
        <v/>
      </c>
      <c r="BH28" s="31"/>
      <c r="BI28" s="32"/>
      <c r="BJ28" s="33" t="str">
        <f t="shared" si="60"/>
        <v/>
      </c>
      <c r="BK28" s="31"/>
      <c r="BL28" s="30" t="str">
        <f t="shared" si="11"/>
        <v/>
      </c>
      <c r="BM28" s="30" t="str">
        <f t="shared" si="61"/>
        <v/>
      </c>
      <c r="BN28" s="30" t="str">
        <f t="shared" si="62"/>
        <v/>
      </c>
      <c r="BO28" s="30" t="str">
        <f t="shared" si="63"/>
        <v/>
      </c>
      <c r="BP28" s="30" t="str">
        <f t="shared" si="64"/>
        <v/>
      </c>
      <c r="BQ28" s="30" t="str">
        <f t="shared" si="65"/>
        <v/>
      </c>
      <c r="BR28" s="30" t="str">
        <f t="shared" si="66"/>
        <v/>
      </c>
      <c r="BS28" s="30" t="str">
        <f t="shared" si="67"/>
        <v/>
      </c>
      <c r="BT28" s="31"/>
      <c r="BU28" s="30" t="str">
        <f t="shared" si="19"/>
        <v/>
      </c>
      <c r="BV28" s="370"/>
      <c r="BW28" s="30" t="str">
        <f t="shared" si="68"/>
        <v/>
      </c>
      <c r="BX28" s="30" t="b">
        <f t="shared" si="69"/>
        <v>0</v>
      </c>
      <c r="BY28" s="30" t="b">
        <f t="shared" si="70"/>
        <v>0</v>
      </c>
      <c r="BZ28" s="30" t="b">
        <f t="shared" si="71"/>
        <v>0</v>
      </c>
      <c r="CA28" s="30" t="b">
        <f t="shared" si="72"/>
        <v>0</v>
      </c>
      <c r="CB28" s="30" t="b">
        <f t="shared" si="73"/>
        <v>0</v>
      </c>
      <c r="CC28" s="30" t="b">
        <f t="shared" si="74"/>
        <v>0</v>
      </c>
      <c r="CD28" s="30" t="b">
        <f t="shared" si="75"/>
        <v>0</v>
      </c>
    </row>
    <row r="29" spans="1:82" s="9" customFormat="1" ht="14.4" hidden="1">
      <c r="A29" s="321">
        <v>24</v>
      </c>
      <c r="B29" s="441"/>
      <c r="C29" s="338"/>
      <c r="D29" s="466"/>
      <c r="E29" s="466"/>
      <c r="F29" s="492"/>
      <c r="G29" s="493"/>
      <c r="H29" s="320"/>
      <c r="I29" s="466"/>
      <c r="J29" s="544"/>
      <c r="K29" s="466"/>
      <c r="L29" s="319"/>
      <c r="M29" s="319"/>
      <c r="N29" s="440"/>
      <c r="O29" s="7"/>
      <c r="P29" s="29" t="str">
        <f t="shared" si="20"/>
        <v/>
      </c>
      <c r="Q29" s="30" t="str">
        <f t="shared" si="21"/>
        <v/>
      </c>
      <c r="R29" s="30" t="str">
        <f t="shared" si="22"/>
        <v/>
      </c>
      <c r="S29" s="30" t="str">
        <f t="shared" si="23"/>
        <v/>
      </c>
      <c r="T29" s="30" t="str">
        <f t="shared" si="24"/>
        <v/>
      </c>
      <c r="U29" s="30" t="str">
        <f t="shared" si="25"/>
        <v/>
      </c>
      <c r="V29" s="30" t="str">
        <f t="shared" si="26"/>
        <v/>
      </c>
      <c r="W29" s="30" t="str">
        <f t="shared" si="27"/>
        <v/>
      </c>
      <c r="X29" s="31"/>
      <c r="Y29" s="30" t="str">
        <f t="shared" si="28"/>
        <v/>
      </c>
      <c r="Z29" s="30" t="str">
        <f t="shared" si="29"/>
        <v/>
      </c>
      <c r="AA29" s="30" t="str">
        <f t="shared" si="30"/>
        <v/>
      </c>
      <c r="AB29" s="30" t="str">
        <f t="shared" si="31"/>
        <v/>
      </c>
      <c r="AC29" s="30" t="str">
        <f t="shared" si="32"/>
        <v/>
      </c>
      <c r="AD29" s="30" t="str">
        <f t="shared" si="33"/>
        <v/>
      </c>
      <c r="AE29" s="30" t="str">
        <f t="shared" si="34"/>
        <v/>
      </c>
      <c r="AF29" s="30" t="str">
        <f t="shared" si="35"/>
        <v/>
      </c>
      <c r="AG29" s="31"/>
      <c r="AH29" s="30" t="str">
        <f t="shared" si="36"/>
        <v/>
      </c>
      <c r="AI29" s="30" t="str">
        <f t="shared" si="37"/>
        <v/>
      </c>
      <c r="AJ29" s="30" t="str">
        <f t="shared" si="38"/>
        <v/>
      </c>
      <c r="AK29" s="30" t="str">
        <f t="shared" si="39"/>
        <v/>
      </c>
      <c r="AL29" s="30" t="str">
        <f t="shared" si="40"/>
        <v/>
      </c>
      <c r="AM29" s="30" t="str">
        <f t="shared" si="41"/>
        <v/>
      </c>
      <c r="AN29" s="30" t="str">
        <f t="shared" si="42"/>
        <v/>
      </c>
      <c r="AO29" s="30" t="str">
        <f t="shared" si="43"/>
        <v/>
      </c>
      <c r="AP29" s="31"/>
      <c r="AQ29" s="30" t="str">
        <f t="shared" si="44"/>
        <v/>
      </c>
      <c r="AR29" s="30" t="str">
        <f t="shared" si="45"/>
        <v/>
      </c>
      <c r="AS29" s="30" t="str">
        <f t="shared" si="46"/>
        <v/>
      </c>
      <c r="AT29" s="30" t="str">
        <f t="shared" si="47"/>
        <v/>
      </c>
      <c r="AU29" s="30" t="str">
        <f t="shared" si="48"/>
        <v/>
      </c>
      <c r="AV29" s="30" t="str">
        <f t="shared" si="49"/>
        <v/>
      </c>
      <c r="AW29" s="30" t="str">
        <f t="shared" si="50"/>
        <v/>
      </c>
      <c r="AX29" s="30" t="str">
        <f t="shared" si="51"/>
        <v/>
      </c>
      <c r="AY29" s="31"/>
      <c r="AZ29" s="30" t="str">
        <f t="shared" si="52"/>
        <v/>
      </c>
      <c r="BA29" s="30" t="str">
        <f t="shared" si="53"/>
        <v/>
      </c>
      <c r="BB29" s="30" t="str">
        <f t="shared" si="54"/>
        <v/>
      </c>
      <c r="BC29" s="30" t="str">
        <f t="shared" si="55"/>
        <v/>
      </c>
      <c r="BD29" s="30" t="str">
        <f t="shared" si="56"/>
        <v/>
      </c>
      <c r="BE29" s="30" t="str">
        <f t="shared" si="57"/>
        <v/>
      </c>
      <c r="BF29" s="30" t="str">
        <f t="shared" si="58"/>
        <v/>
      </c>
      <c r="BG29" s="30" t="str">
        <f t="shared" si="59"/>
        <v/>
      </c>
      <c r="BH29" s="31"/>
      <c r="BI29" s="32"/>
      <c r="BJ29" s="33" t="str">
        <f t="shared" si="60"/>
        <v/>
      </c>
      <c r="BK29" s="31"/>
      <c r="BL29" s="30" t="str">
        <f t="shared" si="11"/>
        <v/>
      </c>
      <c r="BM29" s="30" t="str">
        <f t="shared" si="61"/>
        <v/>
      </c>
      <c r="BN29" s="30" t="str">
        <f t="shared" si="62"/>
        <v/>
      </c>
      <c r="BO29" s="30" t="str">
        <f t="shared" si="63"/>
        <v/>
      </c>
      <c r="BP29" s="30" t="str">
        <f t="shared" si="64"/>
        <v/>
      </c>
      <c r="BQ29" s="30" t="str">
        <f t="shared" si="65"/>
        <v/>
      </c>
      <c r="BR29" s="30" t="str">
        <f t="shared" si="66"/>
        <v/>
      </c>
      <c r="BS29" s="30" t="str">
        <f t="shared" si="67"/>
        <v/>
      </c>
      <c r="BT29" s="31"/>
      <c r="BU29" s="30" t="str">
        <f t="shared" si="19"/>
        <v/>
      </c>
      <c r="BV29" s="370"/>
      <c r="BW29" s="30" t="str">
        <f t="shared" si="68"/>
        <v/>
      </c>
      <c r="BX29" s="30" t="b">
        <f t="shared" si="69"/>
        <v>0</v>
      </c>
      <c r="BY29" s="30" t="b">
        <f t="shared" si="70"/>
        <v>0</v>
      </c>
      <c r="BZ29" s="30" t="b">
        <f t="shared" si="71"/>
        <v>0</v>
      </c>
      <c r="CA29" s="30" t="b">
        <f t="shared" si="72"/>
        <v>0</v>
      </c>
      <c r="CB29" s="30" t="b">
        <f t="shared" si="73"/>
        <v>0</v>
      </c>
      <c r="CC29" s="30" t="b">
        <f t="shared" si="74"/>
        <v>0</v>
      </c>
      <c r="CD29" s="30" t="b">
        <f t="shared" si="75"/>
        <v>0</v>
      </c>
    </row>
    <row r="30" spans="1:82" s="9" customFormat="1" ht="14.4" hidden="1">
      <c r="A30" s="321">
        <v>25</v>
      </c>
      <c r="B30" s="441"/>
      <c r="C30" s="338"/>
      <c r="D30" s="466"/>
      <c r="E30" s="466"/>
      <c r="F30" s="492"/>
      <c r="G30" s="493"/>
      <c r="H30" s="320"/>
      <c r="I30" s="466"/>
      <c r="J30" s="544"/>
      <c r="K30" s="466"/>
      <c r="L30" s="319"/>
      <c r="M30" s="319"/>
      <c r="N30" s="440"/>
      <c r="O30" s="7"/>
      <c r="P30" s="29" t="str">
        <f t="shared" si="20"/>
        <v/>
      </c>
      <c r="Q30" s="30" t="str">
        <f t="shared" si="21"/>
        <v/>
      </c>
      <c r="R30" s="30" t="str">
        <f t="shared" si="22"/>
        <v/>
      </c>
      <c r="S30" s="30" t="str">
        <f t="shared" si="23"/>
        <v/>
      </c>
      <c r="T30" s="30" t="str">
        <f t="shared" si="24"/>
        <v/>
      </c>
      <c r="U30" s="30" t="str">
        <f t="shared" si="25"/>
        <v/>
      </c>
      <c r="V30" s="30" t="str">
        <f t="shared" si="26"/>
        <v/>
      </c>
      <c r="W30" s="30" t="str">
        <f t="shared" si="27"/>
        <v/>
      </c>
      <c r="X30" s="31"/>
      <c r="Y30" s="30" t="str">
        <f t="shared" si="28"/>
        <v/>
      </c>
      <c r="Z30" s="30" t="str">
        <f t="shared" si="29"/>
        <v/>
      </c>
      <c r="AA30" s="30" t="str">
        <f t="shared" si="30"/>
        <v/>
      </c>
      <c r="AB30" s="30" t="str">
        <f t="shared" si="31"/>
        <v/>
      </c>
      <c r="AC30" s="30" t="str">
        <f t="shared" si="32"/>
        <v/>
      </c>
      <c r="AD30" s="30" t="str">
        <f t="shared" si="33"/>
        <v/>
      </c>
      <c r="AE30" s="30" t="str">
        <f t="shared" si="34"/>
        <v/>
      </c>
      <c r="AF30" s="30" t="str">
        <f t="shared" si="35"/>
        <v/>
      </c>
      <c r="AG30" s="31"/>
      <c r="AH30" s="30" t="str">
        <f t="shared" si="36"/>
        <v/>
      </c>
      <c r="AI30" s="30" t="str">
        <f t="shared" si="37"/>
        <v/>
      </c>
      <c r="AJ30" s="30" t="str">
        <f t="shared" si="38"/>
        <v/>
      </c>
      <c r="AK30" s="30" t="str">
        <f t="shared" si="39"/>
        <v/>
      </c>
      <c r="AL30" s="30" t="str">
        <f t="shared" si="40"/>
        <v/>
      </c>
      <c r="AM30" s="30" t="str">
        <f t="shared" si="41"/>
        <v/>
      </c>
      <c r="AN30" s="30" t="str">
        <f t="shared" si="42"/>
        <v/>
      </c>
      <c r="AO30" s="30" t="str">
        <f t="shared" si="43"/>
        <v/>
      </c>
      <c r="AP30" s="31"/>
      <c r="AQ30" s="30" t="str">
        <f t="shared" si="44"/>
        <v/>
      </c>
      <c r="AR30" s="30" t="str">
        <f t="shared" si="45"/>
        <v/>
      </c>
      <c r="AS30" s="30" t="str">
        <f t="shared" si="46"/>
        <v/>
      </c>
      <c r="AT30" s="30" t="str">
        <f t="shared" si="47"/>
        <v/>
      </c>
      <c r="AU30" s="30" t="str">
        <f t="shared" si="48"/>
        <v/>
      </c>
      <c r="AV30" s="30" t="str">
        <f t="shared" si="49"/>
        <v/>
      </c>
      <c r="AW30" s="30" t="str">
        <f t="shared" si="50"/>
        <v/>
      </c>
      <c r="AX30" s="30" t="str">
        <f t="shared" si="51"/>
        <v/>
      </c>
      <c r="AY30" s="31"/>
      <c r="AZ30" s="30" t="str">
        <f t="shared" si="52"/>
        <v/>
      </c>
      <c r="BA30" s="30" t="str">
        <f t="shared" si="53"/>
        <v/>
      </c>
      <c r="BB30" s="30" t="str">
        <f t="shared" si="54"/>
        <v/>
      </c>
      <c r="BC30" s="30" t="str">
        <f t="shared" si="55"/>
        <v/>
      </c>
      <c r="BD30" s="30" t="str">
        <f t="shared" si="56"/>
        <v/>
      </c>
      <c r="BE30" s="30" t="str">
        <f t="shared" si="57"/>
        <v/>
      </c>
      <c r="BF30" s="30" t="str">
        <f t="shared" si="58"/>
        <v/>
      </c>
      <c r="BG30" s="30" t="str">
        <f t="shared" si="59"/>
        <v/>
      </c>
      <c r="BH30" s="31"/>
      <c r="BI30" s="32"/>
      <c r="BJ30" s="33" t="str">
        <f t="shared" si="60"/>
        <v/>
      </c>
      <c r="BK30" s="31"/>
      <c r="BL30" s="30" t="str">
        <f t="shared" si="11"/>
        <v/>
      </c>
      <c r="BM30" s="30" t="str">
        <f t="shared" si="61"/>
        <v/>
      </c>
      <c r="BN30" s="30" t="str">
        <f t="shared" si="62"/>
        <v/>
      </c>
      <c r="BO30" s="30" t="str">
        <f t="shared" si="63"/>
        <v/>
      </c>
      <c r="BP30" s="30" t="str">
        <f t="shared" si="64"/>
        <v/>
      </c>
      <c r="BQ30" s="30" t="str">
        <f t="shared" si="65"/>
        <v/>
      </c>
      <c r="BR30" s="30" t="str">
        <f t="shared" si="66"/>
        <v/>
      </c>
      <c r="BS30" s="30" t="str">
        <f t="shared" si="67"/>
        <v/>
      </c>
      <c r="BT30" s="31"/>
      <c r="BU30" s="30" t="str">
        <f t="shared" si="19"/>
        <v/>
      </c>
      <c r="BV30" s="370"/>
      <c r="BW30" s="30" t="str">
        <f t="shared" si="68"/>
        <v/>
      </c>
      <c r="BX30" s="30" t="b">
        <f t="shared" si="69"/>
        <v>0</v>
      </c>
      <c r="BY30" s="30" t="b">
        <f t="shared" si="70"/>
        <v>0</v>
      </c>
      <c r="BZ30" s="30" t="b">
        <f t="shared" si="71"/>
        <v>0</v>
      </c>
      <c r="CA30" s="30" t="b">
        <f t="shared" si="72"/>
        <v>0</v>
      </c>
      <c r="CB30" s="30" t="b">
        <f t="shared" si="73"/>
        <v>0</v>
      </c>
      <c r="CC30" s="30" t="b">
        <f t="shared" si="74"/>
        <v>0</v>
      </c>
      <c r="CD30" s="30" t="b">
        <f t="shared" si="75"/>
        <v>0</v>
      </c>
    </row>
    <row r="31" spans="1:82" s="9" customFormat="1" ht="15" hidden="1" thickBot="1">
      <c r="A31" s="321">
        <v>26</v>
      </c>
      <c r="B31" s="442"/>
      <c r="C31" s="338"/>
      <c r="D31" s="467"/>
      <c r="E31" s="467"/>
      <c r="F31" s="494"/>
      <c r="G31" s="495"/>
      <c r="H31" s="320"/>
      <c r="I31" s="467"/>
      <c r="J31" s="545"/>
      <c r="K31" s="467"/>
      <c r="L31" s="319"/>
      <c r="M31" s="319"/>
      <c r="N31" s="440"/>
      <c r="O31" s="7"/>
      <c r="P31" s="29" t="str">
        <f t="shared" si="20"/>
        <v/>
      </c>
      <c r="Q31" s="30" t="str">
        <f t="shared" si="21"/>
        <v/>
      </c>
      <c r="R31" s="30" t="str">
        <f t="shared" si="22"/>
        <v/>
      </c>
      <c r="S31" s="30" t="str">
        <f t="shared" si="23"/>
        <v/>
      </c>
      <c r="T31" s="30" t="str">
        <f t="shared" si="24"/>
        <v/>
      </c>
      <c r="U31" s="30" t="str">
        <f t="shared" si="25"/>
        <v/>
      </c>
      <c r="V31" s="30" t="str">
        <f t="shared" si="26"/>
        <v/>
      </c>
      <c r="W31" s="30" t="str">
        <f t="shared" si="27"/>
        <v/>
      </c>
      <c r="X31" s="31"/>
      <c r="Y31" s="30" t="str">
        <f t="shared" si="28"/>
        <v/>
      </c>
      <c r="Z31" s="30" t="str">
        <f t="shared" si="29"/>
        <v/>
      </c>
      <c r="AA31" s="30" t="str">
        <f t="shared" si="30"/>
        <v/>
      </c>
      <c r="AB31" s="30" t="str">
        <f t="shared" si="31"/>
        <v/>
      </c>
      <c r="AC31" s="30" t="str">
        <f t="shared" si="32"/>
        <v/>
      </c>
      <c r="AD31" s="30" t="str">
        <f t="shared" si="33"/>
        <v/>
      </c>
      <c r="AE31" s="30" t="str">
        <f t="shared" si="34"/>
        <v/>
      </c>
      <c r="AF31" s="30" t="str">
        <f t="shared" si="35"/>
        <v/>
      </c>
      <c r="AG31" s="31"/>
      <c r="AH31" s="30" t="str">
        <f t="shared" si="36"/>
        <v/>
      </c>
      <c r="AI31" s="30" t="str">
        <f t="shared" si="37"/>
        <v/>
      </c>
      <c r="AJ31" s="30" t="str">
        <f t="shared" si="38"/>
        <v/>
      </c>
      <c r="AK31" s="30" t="str">
        <f t="shared" si="39"/>
        <v/>
      </c>
      <c r="AL31" s="30" t="str">
        <f t="shared" si="40"/>
        <v/>
      </c>
      <c r="AM31" s="30" t="str">
        <f t="shared" si="41"/>
        <v/>
      </c>
      <c r="AN31" s="30" t="str">
        <f t="shared" si="42"/>
        <v/>
      </c>
      <c r="AO31" s="30" t="str">
        <f t="shared" si="43"/>
        <v/>
      </c>
      <c r="AP31" s="31"/>
      <c r="AQ31" s="30" t="str">
        <f t="shared" si="44"/>
        <v/>
      </c>
      <c r="AR31" s="30" t="str">
        <f t="shared" si="45"/>
        <v/>
      </c>
      <c r="AS31" s="30" t="str">
        <f t="shared" si="46"/>
        <v/>
      </c>
      <c r="AT31" s="30" t="str">
        <f t="shared" si="47"/>
        <v/>
      </c>
      <c r="AU31" s="30" t="str">
        <f t="shared" si="48"/>
        <v/>
      </c>
      <c r="AV31" s="30" t="str">
        <f t="shared" si="49"/>
        <v/>
      </c>
      <c r="AW31" s="30" t="str">
        <f t="shared" si="50"/>
        <v/>
      </c>
      <c r="AX31" s="30" t="str">
        <f t="shared" si="51"/>
        <v/>
      </c>
      <c r="AY31" s="31"/>
      <c r="AZ31" s="30" t="str">
        <f t="shared" si="52"/>
        <v/>
      </c>
      <c r="BA31" s="30" t="str">
        <f t="shared" si="53"/>
        <v/>
      </c>
      <c r="BB31" s="30" t="str">
        <f t="shared" si="54"/>
        <v/>
      </c>
      <c r="BC31" s="30" t="str">
        <f t="shared" si="55"/>
        <v/>
      </c>
      <c r="BD31" s="30" t="str">
        <f t="shared" si="56"/>
        <v/>
      </c>
      <c r="BE31" s="30" t="str">
        <f t="shared" si="57"/>
        <v/>
      </c>
      <c r="BF31" s="30" t="str">
        <f t="shared" si="58"/>
        <v/>
      </c>
      <c r="BG31" s="30" t="str">
        <f t="shared" si="59"/>
        <v/>
      </c>
      <c r="BH31" s="31"/>
      <c r="BI31" s="32"/>
      <c r="BJ31" s="33" t="str">
        <f t="shared" si="60"/>
        <v/>
      </c>
      <c r="BK31" s="31"/>
      <c r="BL31" s="30" t="str">
        <f t="shared" si="11"/>
        <v/>
      </c>
      <c r="BM31" s="30" t="str">
        <f t="shared" si="61"/>
        <v/>
      </c>
      <c r="BN31" s="30" t="str">
        <f t="shared" si="62"/>
        <v/>
      </c>
      <c r="BO31" s="30" t="str">
        <f t="shared" si="63"/>
        <v/>
      </c>
      <c r="BP31" s="30" t="str">
        <f t="shared" si="64"/>
        <v/>
      </c>
      <c r="BQ31" s="30" t="str">
        <f t="shared" si="65"/>
        <v/>
      </c>
      <c r="BR31" s="30" t="str">
        <f t="shared" si="66"/>
        <v/>
      </c>
      <c r="BS31" s="30" t="str">
        <f t="shared" si="67"/>
        <v/>
      </c>
      <c r="BT31" s="31"/>
      <c r="BU31" s="30" t="str">
        <f t="shared" si="19"/>
        <v/>
      </c>
      <c r="BV31" s="370"/>
      <c r="BW31" s="30" t="str">
        <f t="shared" si="68"/>
        <v/>
      </c>
      <c r="BX31" s="30" t="b">
        <f t="shared" si="69"/>
        <v>0</v>
      </c>
      <c r="BY31" s="30" t="b">
        <f t="shared" si="70"/>
        <v>0</v>
      </c>
      <c r="BZ31" s="30" t="b">
        <f t="shared" si="71"/>
        <v>0</v>
      </c>
      <c r="CA31" s="30" t="b">
        <f t="shared" si="72"/>
        <v>0</v>
      </c>
      <c r="CB31" s="30" t="b">
        <f t="shared" si="73"/>
        <v>0</v>
      </c>
      <c r="CC31" s="30" t="b">
        <f t="shared" si="74"/>
        <v>0</v>
      </c>
      <c r="CD31" s="30" t="b">
        <f t="shared" si="75"/>
        <v>0</v>
      </c>
    </row>
    <row r="32" spans="1:82" s="9" customFormat="1" hidden="1">
      <c r="A32" s="321">
        <v>27</v>
      </c>
      <c r="B32" s="443"/>
      <c r="C32" s="338"/>
      <c r="D32" s="468"/>
      <c r="E32" s="468"/>
      <c r="F32" s="496"/>
      <c r="G32" s="497"/>
      <c r="H32" s="320"/>
      <c r="I32" s="468"/>
      <c r="J32" s="546"/>
      <c r="K32" s="468"/>
      <c r="L32" s="319"/>
      <c r="M32" s="319"/>
      <c r="O32" s="7"/>
      <c r="P32" s="29" t="str">
        <f t="shared" si="20"/>
        <v/>
      </c>
      <c r="Q32" s="30" t="str">
        <f t="shared" si="21"/>
        <v/>
      </c>
      <c r="R32" s="30" t="str">
        <f t="shared" si="22"/>
        <v/>
      </c>
      <c r="S32" s="30" t="str">
        <f t="shared" si="23"/>
        <v/>
      </c>
      <c r="T32" s="30" t="str">
        <f t="shared" si="24"/>
        <v/>
      </c>
      <c r="U32" s="30" t="str">
        <f t="shared" si="25"/>
        <v/>
      </c>
      <c r="V32" s="30" t="str">
        <f t="shared" si="26"/>
        <v/>
      </c>
      <c r="W32" s="30" t="str">
        <f t="shared" si="27"/>
        <v/>
      </c>
      <c r="X32" s="31"/>
      <c r="Y32" s="30" t="str">
        <f t="shared" si="28"/>
        <v/>
      </c>
      <c r="Z32" s="30" t="str">
        <f t="shared" si="29"/>
        <v/>
      </c>
      <c r="AA32" s="30" t="str">
        <f t="shared" si="30"/>
        <v/>
      </c>
      <c r="AB32" s="30" t="str">
        <f t="shared" si="31"/>
        <v/>
      </c>
      <c r="AC32" s="30" t="str">
        <f t="shared" si="32"/>
        <v/>
      </c>
      <c r="AD32" s="30" t="str">
        <f t="shared" si="33"/>
        <v/>
      </c>
      <c r="AE32" s="30" t="str">
        <f t="shared" si="34"/>
        <v/>
      </c>
      <c r="AF32" s="30" t="str">
        <f t="shared" si="35"/>
        <v/>
      </c>
      <c r="AG32" s="31"/>
      <c r="AH32" s="30" t="str">
        <f t="shared" si="36"/>
        <v/>
      </c>
      <c r="AI32" s="30" t="str">
        <f t="shared" si="37"/>
        <v/>
      </c>
      <c r="AJ32" s="30" t="str">
        <f t="shared" si="38"/>
        <v/>
      </c>
      <c r="AK32" s="30" t="str">
        <f t="shared" si="39"/>
        <v/>
      </c>
      <c r="AL32" s="30" t="str">
        <f t="shared" si="40"/>
        <v/>
      </c>
      <c r="AM32" s="30" t="str">
        <f t="shared" si="41"/>
        <v/>
      </c>
      <c r="AN32" s="30" t="str">
        <f t="shared" si="42"/>
        <v/>
      </c>
      <c r="AO32" s="30" t="str">
        <f t="shared" si="43"/>
        <v/>
      </c>
      <c r="AP32" s="31"/>
      <c r="AQ32" s="30" t="str">
        <f t="shared" si="44"/>
        <v/>
      </c>
      <c r="AR32" s="30" t="str">
        <f t="shared" si="45"/>
        <v/>
      </c>
      <c r="AS32" s="30" t="str">
        <f t="shared" si="46"/>
        <v/>
      </c>
      <c r="AT32" s="30" t="str">
        <f t="shared" si="47"/>
        <v/>
      </c>
      <c r="AU32" s="30" t="str">
        <f t="shared" si="48"/>
        <v/>
      </c>
      <c r="AV32" s="30" t="str">
        <f t="shared" si="49"/>
        <v/>
      </c>
      <c r="AW32" s="30" t="str">
        <f t="shared" si="50"/>
        <v/>
      </c>
      <c r="AX32" s="30" t="str">
        <f t="shared" si="51"/>
        <v/>
      </c>
      <c r="AY32" s="31"/>
      <c r="AZ32" s="30" t="str">
        <f t="shared" si="52"/>
        <v/>
      </c>
      <c r="BA32" s="30" t="str">
        <f t="shared" si="53"/>
        <v/>
      </c>
      <c r="BB32" s="30" t="str">
        <f t="shared" si="54"/>
        <v/>
      </c>
      <c r="BC32" s="30" t="str">
        <f t="shared" si="55"/>
        <v/>
      </c>
      <c r="BD32" s="30" t="str">
        <f t="shared" si="56"/>
        <v/>
      </c>
      <c r="BE32" s="30" t="str">
        <f t="shared" si="57"/>
        <v/>
      </c>
      <c r="BF32" s="30" t="str">
        <f t="shared" si="58"/>
        <v/>
      </c>
      <c r="BG32" s="30" t="str">
        <f t="shared" si="59"/>
        <v/>
      </c>
      <c r="BH32" s="31"/>
      <c r="BI32" s="32"/>
      <c r="BJ32" s="33" t="str">
        <f t="shared" si="60"/>
        <v/>
      </c>
      <c r="BK32" s="31"/>
      <c r="BL32" s="30" t="str">
        <f t="shared" si="11"/>
        <v/>
      </c>
      <c r="BM32" s="30" t="str">
        <f t="shared" si="61"/>
        <v/>
      </c>
      <c r="BN32" s="30" t="str">
        <f t="shared" si="62"/>
        <v/>
      </c>
      <c r="BO32" s="30" t="str">
        <f t="shared" si="63"/>
        <v/>
      </c>
      <c r="BP32" s="30" t="str">
        <f t="shared" si="64"/>
        <v/>
      </c>
      <c r="BQ32" s="30" t="str">
        <f t="shared" si="65"/>
        <v/>
      </c>
      <c r="BR32" s="30" t="str">
        <f t="shared" si="66"/>
        <v/>
      </c>
      <c r="BS32" s="30" t="str">
        <f t="shared" si="67"/>
        <v/>
      </c>
      <c r="BT32" s="31"/>
      <c r="BU32" s="30" t="str">
        <f t="shared" si="19"/>
        <v/>
      </c>
      <c r="BV32" s="370"/>
      <c r="BW32" s="30" t="str">
        <f t="shared" si="68"/>
        <v/>
      </c>
      <c r="BX32" s="30" t="b">
        <f t="shared" si="69"/>
        <v>0</v>
      </c>
      <c r="BY32" s="30" t="b">
        <f t="shared" si="70"/>
        <v>0</v>
      </c>
      <c r="BZ32" s="30" t="b">
        <f t="shared" si="71"/>
        <v>0</v>
      </c>
      <c r="CA32" s="30" t="b">
        <f t="shared" si="72"/>
        <v>0</v>
      </c>
      <c r="CB32" s="30" t="b">
        <f t="shared" si="73"/>
        <v>0</v>
      </c>
      <c r="CC32" s="30" t="b">
        <f t="shared" si="74"/>
        <v>0</v>
      </c>
      <c r="CD32" s="30" t="b">
        <f t="shared" si="75"/>
        <v>0</v>
      </c>
    </row>
    <row r="33" spans="1:82" s="9" customFormat="1" ht="14.4" hidden="1">
      <c r="A33" s="321">
        <v>28</v>
      </c>
      <c r="B33" s="444"/>
      <c r="C33" s="338"/>
      <c r="D33" s="469"/>
      <c r="E33" s="469"/>
      <c r="F33" s="498"/>
      <c r="G33" s="499"/>
      <c r="H33" s="320"/>
      <c r="I33" s="469"/>
      <c r="J33" s="547"/>
      <c r="K33" s="469"/>
      <c r="L33" s="319"/>
      <c r="M33" s="319"/>
      <c r="N33" s="440"/>
      <c r="O33" s="7"/>
      <c r="P33" s="29" t="str">
        <f t="shared" si="20"/>
        <v/>
      </c>
      <c r="Q33" s="30" t="str">
        <f t="shared" si="21"/>
        <v/>
      </c>
      <c r="R33" s="30" t="str">
        <f t="shared" si="22"/>
        <v/>
      </c>
      <c r="S33" s="30" t="str">
        <f t="shared" si="23"/>
        <v/>
      </c>
      <c r="T33" s="30" t="str">
        <f t="shared" si="24"/>
        <v/>
      </c>
      <c r="U33" s="30" t="str">
        <f t="shared" si="25"/>
        <v/>
      </c>
      <c r="V33" s="30" t="str">
        <f t="shared" si="26"/>
        <v/>
      </c>
      <c r="W33" s="30" t="str">
        <f t="shared" si="27"/>
        <v/>
      </c>
      <c r="X33" s="31"/>
      <c r="Y33" s="30" t="str">
        <f t="shared" si="28"/>
        <v/>
      </c>
      <c r="Z33" s="30" t="str">
        <f t="shared" si="29"/>
        <v/>
      </c>
      <c r="AA33" s="30" t="str">
        <f t="shared" si="30"/>
        <v/>
      </c>
      <c r="AB33" s="30" t="str">
        <f t="shared" si="31"/>
        <v/>
      </c>
      <c r="AC33" s="30" t="str">
        <f t="shared" si="32"/>
        <v/>
      </c>
      <c r="AD33" s="30" t="str">
        <f t="shared" si="33"/>
        <v/>
      </c>
      <c r="AE33" s="30" t="str">
        <f t="shared" si="34"/>
        <v/>
      </c>
      <c r="AF33" s="30" t="str">
        <f t="shared" si="35"/>
        <v/>
      </c>
      <c r="AG33" s="31"/>
      <c r="AH33" s="30" t="str">
        <f t="shared" si="36"/>
        <v/>
      </c>
      <c r="AI33" s="30" t="str">
        <f t="shared" si="37"/>
        <v/>
      </c>
      <c r="AJ33" s="30" t="str">
        <f t="shared" si="38"/>
        <v/>
      </c>
      <c r="AK33" s="30" t="str">
        <f t="shared" si="39"/>
        <v/>
      </c>
      <c r="AL33" s="30" t="str">
        <f t="shared" si="40"/>
        <v/>
      </c>
      <c r="AM33" s="30" t="str">
        <f t="shared" si="41"/>
        <v/>
      </c>
      <c r="AN33" s="30" t="str">
        <f t="shared" si="42"/>
        <v/>
      </c>
      <c r="AO33" s="30" t="str">
        <f t="shared" si="43"/>
        <v/>
      </c>
      <c r="AP33" s="31"/>
      <c r="AQ33" s="30" t="str">
        <f t="shared" si="44"/>
        <v/>
      </c>
      <c r="AR33" s="30" t="str">
        <f t="shared" si="45"/>
        <v/>
      </c>
      <c r="AS33" s="30" t="str">
        <f t="shared" si="46"/>
        <v/>
      </c>
      <c r="AT33" s="30" t="str">
        <f t="shared" si="47"/>
        <v/>
      </c>
      <c r="AU33" s="30" t="str">
        <f t="shared" si="48"/>
        <v/>
      </c>
      <c r="AV33" s="30" t="str">
        <f t="shared" si="49"/>
        <v/>
      </c>
      <c r="AW33" s="30" t="str">
        <f t="shared" si="50"/>
        <v/>
      </c>
      <c r="AX33" s="30" t="str">
        <f t="shared" si="51"/>
        <v/>
      </c>
      <c r="AY33" s="31"/>
      <c r="AZ33" s="30" t="str">
        <f t="shared" si="52"/>
        <v/>
      </c>
      <c r="BA33" s="30" t="str">
        <f t="shared" si="53"/>
        <v/>
      </c>
      <c r="BB33" s="30" t="str">
        <f t="shared" si="54"/>
        <v/>
      </c>
      <c r="BC33" s="30" t="str">
        <f t="shared" si="55"/>
        <v/>
      </c>
      <c r="BD33" s="30" t="str">
        <f t="shared" si="56"/>
        <v/>
      </c>
      <c r="BE33" s="30" t="str">
        <f t="shared" si="57"/>
        <v/>
      </c>
      <c r="BF33" s="30" t="str">
        <f t="shared" si="58"/>
        <v/>
      </c>
      <c r="BG33" s="30" t="str">
        <f t="shared" si="59"/>
        <v/>
      </c>
      <c r="BH33" s="31"/>
      <c r="BI33" s="32"/>
      <c r="BJ33" s="33" t="str">
        <f t="shared" si="60"/>
        <v/>
      </c>
      <c r="BK33" s="31"/>
      <c r="BL33" s="30" t="str">
        <f t="shared" si="11"/>
        <v/>
      </c>
      <c r="BM33" s="30" t="str">
        <f t="shared" si="61"/>
        <v/>
      </c>
      <c r="BN33" s="30" t="str">
        <f t="shared" si="62"/>
        <v/>
      </c>
      <c r="BO33" s="30" t="str">
        <f t="shared" si="63"/>
        <v/>
      </c>
      <c r="BP33" s="30" t="str">
        <f t="shared" si="64"/>
        <v/>
      </c>
      <c r="BQ33" s="30" t="str">
        <f t="shared" si="65"/>
        <v/>
      </c>
      <c r="BR33" s="30" t="str">
        <f t="shared" si="66"/>
        <v/>
      </c>
      <c r="BS33" s="30" t="str">
        <f t="shared" si="67"/>
        <v/>
      </c>
      <c r="BT33" s="31"/>
      <c r="BU33" s="30" t="str">
        <f t="shared" si="19"/>
        <v/>
      </c>
      <c r="BV33" s="370"/>
      <c r="BW33" s="30" t="str">
        <f t="shared" si="68"/>
        <v/>
      </c>
      <c r="BX33" s="30" t="b">
        <f t="shared" si="69"/>
        <v>0</v>
      </c>
      <c r="BY33" s="30" t="b">
        <f t="shared" si="70"/>
        <v>0</v>
      </c>
      <c r="BZ33" s="30" t="b">
        <f t="shared" si="71"/>
        <v>0</v>
      </c>
      <c r="CA33" s="30" t="b">
        <f t="shared" si="72"/>
        <v>0</v>
      </c>
      <c r="CB33" s="30" t="b">
        <f t="shared" si="73"/>
        <v>0</v>
      </c>
      <c r="CC33" s="30" t="b">
        <f t="shared" si="74"/>
        <v>0</v>
      </c>
      <c r="CD33" s="30" t="b">
        <f t="shared" si="75"/>
        <v>0</v>
      </c>
    </row>
    <row r="34" spans="1:82" s="9" customFormat="1" ht="14.4" hidden="1">
      <c r="A34" s="321">
        <v>29</v>
      </c>
      <c r="B34" s="444"/>
      <c r="C34" s="338"/>
      <c r="D34" s="469"/>
      <c r="E34" s="469"/>
      <c r="F34" s="498"/>
      <c r="G34" s="499"/>
      <c r="H34" s="320"/>
      <c r="I34" s="469"/>
      <c r="J34" s="547"/>
      <c r="K34" s="469"/>
      <c r="L34" s="319"/>
      <c r="M34" s="319"/>
      <c r="N34" s="440"/>
      <c r="O34" s="7"/>
      <c r="P34" s="29" t="str">
        <f t="shared" si="20"/>
        <v/>
      </c>
      <c r="Q34" s="30" t="str">
        <f t="shared" si="21"/>
        <v/>
      </c>
      <c r="R34" s="30" t="str">
        <f t="shared" si="22"/>
        <v/>
      </c>
      <c r="S34" s="30" t="str">
        <f t="shared" si="23"/>
        <v/>
      </c>
      <c r="T34" s="30" t="str">
        <f t="shared" si="24"/>
        <v/>
      </c>
      <c r="U34" s="30" t="str">
        <f t="shared" si="25"/>
        <v/>
      </c>
      <c r="V34" s="30" t="str">
        <f t="shared" si="26"/>
        <v/>
      </c>
      <c r="W34" s="30" t="str">
        <f t="shared" si="27"/>
        <v/>
      </c>
      <c r="X34" s="31"/>
      <c r="Y34" s="30" t="str">
        <f t="shared" si="28"/>
        <v/>
      </c>
      <c r="Z34" s="30" t="str">
        <f t="shared" si="29"/>
        <v/>
      </c>
      <c r="AA34" s="30" t="str">
        <f t="shared" si="30"/>
        <v/>
      </c>
      <c r="AB34" s="30" t="str">
        <f t="shared" si="31"/>
        <v/>
      </c>
      <c r="AC34" s="30" t="str">
        <f t="shared" si="32"/>
        <v/>
      </c>
      <c r="AD34" s="30" t="str">
        <f t="shared" si="33"/>
        <v/>
      </c>
      <c r="AE34" s="30" t="str">
        <f t="shared" si="34"/>
        <v/>
      </c>
      <c r="AF34" s="30" t="str">
        <f t="shared" si="35"/>
        <v/>
      </c>
      <c r="AG34" s="31"/>
      <c r="AH34" s="30" t="str">
        <f t="shared" si="36"/>
        <v/>
      </c>
      <c r="AI34" s="30" t="str">
        <f t="shared" si="37"/>
        <v/>
      </c>
      <c r="AJ34" s="30" t="str">
        <f t="shared" si="38"/>
        <v/>
      </c>
      <c r="AK34" s="30" t="str">
        <f t="shared" si="39"/>
        <v/>
      </c>
      <c r="AL34" s="30" t="str">
        <f t="shared" si="40"/>
        <v/>
      </c>
      <c r="AM34" s="30" t="str">
        <f t="shared" si="41"/>
        <v/>
      </c>
      <c r="AN34" s="30" t="str">
        <f t="shared" si="42"/>
        <v/>
      </c>
      <c r="AO34" s="30" t="str">
        <f t="shared" si="43"/>
        <v/>
      </c>
      <c r="AP34" s="31"/>
      <c r="AQ34" s="30" t="str">
        <f t="shared" si="44"/>
        <v/>
      </c>
      <c r="AR34" s="30" t="str">
        <f t="shared" si="45"/>
        <v/>
      </c>
      <c r="AS34" s="30" t="str">
        <f t="shared" si="46"/>
        <v/>
      </c>
      <c r="AT34" s="30" t="str">
        <f t="shared" si="47"/>
        <v/>
      </c>
      <c r="AU34" s="30" t="str">
        <f t="shared" si="48"/>
        <v/>
      </c>
      <c r="AV34" s="30" t="str">
        <f t="shared" si="49"/>
        <v/>
      </c>
      <c r="AW34" s="30" t="str">
        <f t="shared" si="50"/>
        <v/>
      </c>
      <c r="AX34" s="30" t="str">
        <f t="shared" si="51"/>
        <v/>
      </c>
      <c r="AY34" s="31"/>
      <c r="AZ34" s="30" t="str">
        <f t="shared" si="52"/>
        <v/>
      </c>
      <c r="BA34" s="30" t="str">
        <f t="shared" si="53"/>
        <v/>
      </c>
      <c r="BB34" s="30" t="str">
        <f t="shared" si="54"/>
        <v/>
      </c>
      <c r="BC34" s="30" t="str">
        <f t="shared" si="55"/>
        <v/>
      </c>
      <c r="BD34" s="30" t="str">
        <f t="shared" si="56"/>
        <v/>
      </c>
      <c r="BE34" s="30" t="str">
        <f t="shared" si="57"/>
        <v/>
      </c>
      <c r="BF34" s="30" t="str">
        <f t="shared" si="58"/>
        <v/>
      </c>
      <c r="BG34" s="30" t="str">
        <f t="shared" si="59"/>
        <v/>
      </c>
      <c r="BH34" s="31"/>
      <c r="BI34" s="32"/>
      <c r="BJ34" s="33" t="str">
        <f t="shared" si="60"/>
        <v/>
      </c>
      <c r="BK34" s="31"/>
      <c r="BL34" s="30" t="str">
        <f t="shared" si="11"/>
        <v/>
      </c>
      <c r="BM34" s="30" t="str">
        <f t="shared" si="61"/>
        <v/>
      </c>
      <c r="BN34" s="30" t="str">
        <f t="shared" si="62"/>
        <v/>
      </c>
      <c r="BO34" s="30" t="str">
        <f t="shared" si="63"/>
        <v/>
      </c>
      <c r="BP34" s="30" t="str">
        <f t="shared" si="64"/>
        <v/>
      </c>
      <c r="BQ34" s="30" t="str">
        <f t="shared" si="65"/>
        <v/>
      </c>
      <c r="BR34" s="30" t="str">
        <f t="shared" si="66"/>
        <v/>
      </c>
      <c r="BS34" s="30" t="str">
        <f t="shared" si="67"/>
        <v/>
      </c>
      <c r="BT34" s="31"/>
      <c r="BU34" s="30" t="str">
        <f t="shared" si="19"/>
        <v/>
      </c>
      <c r="BV34" s="370"/>
      <c r="BW34" s="30" t="str">
        <f t="shared" si="68"/>
        <v/>
      </c>
      <c r="BX34" s="30" t="b">
        <f t="shared" si="69"/>
        <v>0</v>
      </c>
      <c r="BY34" s="30" t="b">
        <f t="shared" si="70"/>
        <v>0</v>
      </c>
      <c r="BZ34" s="30" t="b">
        <f t="shared" si="71"/>
        <v>0</v>
      </c>
      <c r="CA34" s="30" t="b">
        <f t="shared" si="72"/>
        <v>0</v>
      </c>
      <c r="CB34" s="30" t="b">
        <f t="shared" si="73"/>
        <v>0</v>
      </c>
      <c r="CC34" s="30" t="b">
        <f t="shared" si="74"/>
        <v>0</v>
      </c>
      <c r="CD34" s="30" t="b">
        <f t="shared" si="75"/>
        <v>0</v>
      </c>
    </row>
    <row r="35" spans="1:82" s="9" customFormat="1" ht="14.4" hidden="1">
      <c r="A35" s="321">
        <v>30</v>
      </c>
      <c r="B35" s="444"/>
      <c r="C35" s="338"/>
      <c r="D35" s="469"/>
      <c r="E35" s="469"/>
      <c r="F35" s="498"/>
      <c r="G35" s="499"/>
      <c r="H35" s="320"/>
      <c r="I35" s="469"/>
      <c r="J35" s="547"/>
      <c r="K35" s="469"/>
      <c r="L35" s="319"/>
      <c r="M35" s="319"/>
      <c r="N35" s="440"/>
      <c r="O35" s="7"/>
      <c r="P35" s="29" t="str">
        <f>IF(F35&lt;10,IF(F35&gt;=1,"X",""),"")</f>
        <v/>
      </c>
      <c r="Q35" s="30" t="str">
        <f t="shared" si="21"/>
        <v/>
      </c>
      <c r="R35" s="30" t="str">
        <f t="shared" si="22"/>
        <v/>
      </c>
      <c r="S35" s="30" t="str">
        <f t="shared" si="23"/>
        <v/>
      </c>
      <c r="T35" s="30" t="str">
        <f t="shared" si="24"/>
        <v/>
      </c>
      <c r="U35" s="30" t="str">
        <f t="shared" si="25"/>
        <v/>
      </c>
      <c r="V35" s="30" t="str">
        <f t="shared" si="26"/>
        <v/>
      </c>
      <c r="W35" s="30" t="str">
        <f t="shared" si="27"/>
        <v/>
      </c>
      <c r="X35" s="31"/>
      <c r="Y35" s="30" t="str">
        <f t="shared" si="28"/>
        <v/>
      </c>
      <c r="Z35" s="30" t="str">
        <f t="shared" si="29"/>
        <v/>
      </c>
      <c r="AA35" s="30" t="str">
        <f t="shared" si="30"/>
        <v/>
      </c>
      <c r="AB35" s="30" t="str">
        <f t="shared" si="31"/>
        <v/>
      </c>
      <c r="AC35" s="30" t="str">
        <f t="shared" si="32"/>
        <v/>
      </c>
      <c r="AD35" s="30" t="str">
        <f t="shared" si="33"/>
        <v/>
      </c>
      <c r="AE35" s="30" t="str">
        <f t="shared" si="34"/>
        <v/>
      </c>
      <c r="AF35" s="30" t="str">
        <f t="shared" si="35"/>
        <v/>
      </c>
      <c r="AG35" s="31"/>
      <c r="AH35" s="30" t="str">
        <f t="shared" si="36"/>
        <v/>
      </c>
      <c r="AI35" s="30" t="str">
        <f t="shared" si="37"/>
        <v/>
      </c>
      <c r="AJ35" s="30" t="str">
        <f t="shared" si="38"/>
        <v/>
      </c>
      <c r="AK35" s="30" t="str">
        <f t="shared" si="39"/>
        <v/>
      </c>
      <c r="AL35" s="30" t="str">
        <f t="shared" si="40"/>
        <v/>
      </c>
      <c r="AM35" s="30" t="str">
        <f t="shared" si="41"/>
        <v/>
      </c>
      <c r="AN35" s="30" t="str">
        <f t="shared" si="42"/>
        <v/>
      </c>
      <c r="AO35" s="30" t="str">
        <f t="shared" si="43"/>
        <v/>
      </c>
      <c r="AP35" s="31"/>
      <c r="AQ35" s="30" t="str">
        <f t="shared" si="44"/>
        <v/>
      </c>
      <c r="AR35" s="30" t="str">
        <f t="shared" si="45"/>
        <v/>
      </c>
      <c r="AS35" s="30" t="str">
        <f t="shared" si="46"/>
        <v/>
      </c>
      <c r="AT35" s="30" t="str">
        <f t="shared" si="47"/>
        <v/>
      </c>
      <c r="AU35" s="30" t="str">
        <f t="shared" si="48"/>
        <v/>
      </c>
      <c r="AV35" s="30" t="str">
        <f t="shared" si="49"/>
        <v/>
      </c>
      <c r="AW35" s="30" t="str">
        <f t="shared" si="50"/>
        <v/>
      </c>
      <c r="AX35" s="30" t="str">
        <f t="shared" si="51"/>
        <v/>
      </c>
      <c r="AY35" s="31"/>
      <c r="AZ35" s="30" t="str">
        <f t="shared" si="52"/>
        <v/>
      </c>
      <c r="BA35" s="30" t="str">
        <f t="shared" si="53"/>
        <v/>
      </c>
      <c r="BB35" s="30" t="str">
        <f t="shared" si="54"/>
        <v/>
      </c>
      <c r="BC35" s="30" t="str">
        <f t="shared" si="55"/>
        <v/>
      </c>
      <c r="BD35" s="30" t="str">
        <f t="shared" si="56"/>
        <v/>
      </c>
      <c r="BE35" s="30" t="str">
        <f t="shared" si="57"/>
        <v/>
      </c>
      <c r="BF35" s="30" t="str">
        <f t="shared" si="58"/>
        <v/>
      </c>
      <c r="BG35" s="30" t="str">
        <f t="shared" si="59"/>
        <v/>
      </c>
      <c r="BH35" s="31"/>
      <c r="BI35" s="32"/>
      <c r="BJ35" s="33" t="str">
        <f t="shared" si="60"/>
        <v/>
      </c>
      <c r="BK35" s="31"/>
      <c r="BL35" s="30" t="str">
        <f t="shared" si="11"/>
        <v/>
      </c>
      <c r="BM35" s="30" t="str">
        <f t="shared" si="61"/>
        <v/>
      </c>
      <c r="BN35" s="30" t="str">
        <f t="shared" si="62"/>
        <v/>
      </c>
      <c r="BO35" s="30" t="str">
        <f t="shared" si="63"/>
        <v/>
      </c>
      <c r="BP35" s="30" t="str">
        <f t="shared" si="64"/>
        <v/>
      </c>
      <c r="BQ35" s="30" t="str">
        <f t="shared" si="65"/>
        <v/>
      </c>
      <c r="BR35" s="30" t="str">
        <f t="shared" si="66"/>
        <v/>
      </c>
      <c r="BS35" s="30" t="str">
        <f t="shared" si="67"/>
        <v/>
      </c>
      <c r="BT35" s="31"/>
      <c r="BU35" s="30" t="str">
        <f t="shared" si="19"/>
        <v/>
      </c>
      <c r="BV35" s="370"/>
      <c r="BW35" s="30" t="str">
        <f t="shared" si="68"/>
        <v/>
      </c>
      <c r="BX35" s="30" t="b">
        <f t="shared" si="69"/>
        <v>0</v>
      </c>
      <c r="BY35" s="30" t="b">
        <f t="shared" si="70"/>
        <v>0</v>
      </c>
      <c r="BZ35" s="30" t="b">
        <f t="shared" si="71"/>
        <v>0</v>
      </c>
      <c r="CA35" s="30" t="b">
        <f t="shared" si="72"/>
        <v>0</v>
      </c>
      <c r="CB35" s="30" t="b">
        <f t="shared" si="73"/>
        <v>0</v>
      </c>
      <c r="CC35" s="30" t="b">
        <f t="shared" si="74"/>
        <v>0</v>
      </c>
      <c r="CD35" s="30" t="b">
        <f t="shared" si="75"/>
        <v>0</v>
      </c>
    </row>
    <row r="36" spans="1:82" s="9" customFormat="1" ht="14.4" hidden="1">
      <c r="A36" s="321">
        <v>31</v>
      </c>
      <c r="B36" s="444"/>
      <c r="C36" s="338"/>
      <c r="D36" s="469"/>
      <c r="E36" s="469"/>
      <c r="F36" s="498"/>
      <c r="G36" s="499"/>
      <c r="H36" s="320"/>
      <c r="I36" s="469"/>
      <c r="J36" s="547"/>
      <c r="K36" s="469"/>
      <c r="L36" s="319"/>
      <c r="M36" s="319"/>
      <c r="N36" s="440"/>
      <c r="O36" s="7"/>
      <c r="P36" s="29" t="str">
        <f t="shared" ref="P36:P99" si="77">IF(F36&lt;10,IF(F36&gt;=1,"X",""),"")</f>
        <v/>
      </c>
      <c r="Q36" s="30" t="str">
        <f t="shared" si="21"/>
        <v/>
      </c>
      <c r="R36" s="30" t="str">
        <f t="shared" si="22"/>
        <v/>
      </c>
      <c r="S36" s="30" t="str">
        <f t="shared" si="23"/>
        <v/>
      </c>
      <c r="T36" s="30" t="str">
        <f t="shared" si="24"/>
        <v/>
      </c>
      <c r="U36" s="30" t="str">
        <f t="shared" si="25"/>
        <v/>
      </c>
      <c r="V36" s="30" t="str">
        <f t="shared" si="26"/>
        <v/>
      </c>
      <c r="W36" s="30" t="str">
        <f t="shared" si="27"/>
        <v/>
      </c>
      <c r="X36" s="31"/>
      <c r="Y36" s="30" t="str">
        <f t="shared" si="28"/>
        <v/>
      </c>
      <c r="Z36" s="30" t="str">
        <f t="shared" si="29"/>
        <v/>
      </c>
      <c r="AA36" s="30" t="str">
        <f t="shared" si="30"/>
        <v/>
      </c>
      <c r="AB36" s="30" t="str">
        <f t="shared" si="31"/>
        <v/>
      </c>
      <c r="AC36" s="30" t="str">
        <f t="shared" si="32"/>
        <v/>
      </c>
      <c r="AD36" s="30" t="str">
        <f t="shared" si="33"/>
        <v/>
      </c>
      <c r="AE36" s="30" t="str">
        <f t="shared" si="34"/>
        <v/>
      </c>
      <c r="AF36" s="30" t="str">
        <f t="shared" si="35"/>
        <v/>
      </c>
      <c r="AG36" s="31"/>
      <c r="AH36" s="30" t="str">
        <f t="shared" si="36"/>
        <v/>
      </c>
      <c r="AI36" s="30" t="str">
        <f t="shared" si="37"/>
        <v/>
      </c>
      <c r="AJ36" s="30" t="str">
        <f t="shared" si="38"/>
        <v/>
      </c>
      <c r="AK36" s="30" t="str">
        <f t="shared" si="39"/>
        <v/>
      </c>
      <c r="AL36" s="30" t="str">
        <f t="shared" si="40"/>
        <v/>
      </c>
      <c r="AM36" s="30" t="str">
        <f t="shared" si="41"/>
        <v/>
      </c>
      <c r="AN36" s="30" t="str">
        <f t="shared" si="42"/>
        <v/>
      </c>
      <c r="AO36" s="30" t="str">
        <f t="shared" si="43"/>
        <v/>
      </c>
      <c r="AP36" s="31"/>
      <c r="AQ36" s="30" t="str">
        <f t="shared" si="44"/>
        <v/>
      </c>
      <c r="AR36" s="30" t="str">
        <f t="shared" si="45"/>
        <v/>
      </c>
      <c r="AS36" s="30" t="str">
        <f t="shared" si="46"/>
        <v/>
      </c>
      <c r="AT36" s="30" t="str">
        <f t="shared" si="47"/>
        <v/>
      </c>
      <c r="AU36" s="30" t="str">
        <f t="shared" si="48"/>
        <v/>
      </c>
      <c r="AV36" s="30" t="str">
        <f t="shared" si="49"/>
        <v/>
      </c>
      <c r="AW36" s="30" t="str">
        <f t="shared" si="50"/>
        <v/>
      </c>
      <c r="AX36" s="30" t="str">
        <f t="shared" si="51"/>
        <v/>
      </c>
      <c r="AY36" s="31"/>
      <c r="AZ36" s="30" t="str">
        <f t="shared" si="52"/>
        <v/>
      </c>
      <c r="BA36" s="30" t="str">
        <f t="shared" si="53"/>
        <v/>
      </c>
      <c r="BB36" s="30" t="str">
        <f t="shared" si="54"/>
        <v/>
      </c>
      <c r="BC36" s="30" t="str">
        <f t="shared" si="55"/>
        <v/>
      </c>
      <c r="BD36" s="30" t="str">
        <f t="shared" si="56"/>
        <v/>
      </c>
      <c r="BE36" s="30" t="str">
        <f t="shared" si="57"/>
        <v/>
      </c>
      <c r="BF36" s="30" t="str">
        <f t="shared" si="58"/>
        <v/>
      </c>
      <c r="BG36" s="30" t="str">
        <f t="shared" si="59"/>
        <v/>
      </c>
      <c r="BH36" s="31"/>
      <c r="BI36" s="32"/>
      <c r="BJ36" s="33" t="str">
        <f t="shared" si="60"/>
        <v/>
      </c>
      <c r="BK36" s="31"/>
      <c r="BL36" s="30" t="str">
        <f t="shared" si="11"/>
        <v/>
      </c>
      <c r="BM36" s="30" t="str">
        <f t="shared" si="61"/>
        <v/>
      </c>
      <c r="BN36" s="30" t="str">
        <f t="shared" si="62"/>
        <v/>
      </c>
      <c r="BO36" s="30" t="str">
        <f t="shared" si="63"/>
        <v/>
      </c>
      <c r="BP36" s="30" t="str">
        <f t="shared" si="64"/>
        <v/>
      </c>
      <c r="BQ36" s="30" t="str">
        <f t="shared" si="65"/>
        <v/>
      </c>
      <c r="BR36" s="30" t="str">
        <f t="shared" si="66"/>
        <v/>
      </c>
      <c r="BS36" s="30" t="str">
        <f t="shared" si="67"/>
        <v/>
      </c>
      <c r="BT36" s="31"/>
      <c r="BU36" s="30" t="str">
        <f t="shared" si="19"/>
        <v/>
      </c>
      <c r="BV36" s="370"/>
      <c r="BW36" s="30" t="str">
        <f t="shared" si="68"/>
        <v/>
      </c>
      <c r="BX36" s="30" t="b">
        <f t="shared" si="69"/>
        <v>0</v>
      </c>
      <c r="BY36" s="30" t="b">
        <f t="shared" si="70"/>
        <v>0</v>
      </c>
      <c r="BZ36" s="30" t="b">
        <f t="shared" si="71"/>
        <v>0</v>
      </c>
      <c r="CA36" s="30" t="b">
        <f t="shared" si="72"/>
        <v>0</v>
      </c>
      <c r="CB36" s="30" t="b">
        <f t="shared" si="73"/>
        <v>0</v>
      </c>
      <c r="CC36" s="30" t="b">
        <f t="shared" si="74"/>
        <v>0</v>
      </c>
      <c r="CD36" s="30" t="b">
        <f t="shared" si="75"/>
        <v>0</v>
      </c>
    </row>
    <row r="37" spans="1:82" s="9" customFormat="1" ht="14.4" hidden="1">
      <c r="A37" s="321">
        <v>32</v>
      </c>
      <c r="B37" s="444"/>
      <c r="C37" s="338"/>
      <c r="D37" s="469"/>
      <c r="E37" s="469"/>
      <c r="F37" s="498"/>
      <c r="G37" s="499"/>
      <c r="H37" s="320"/>
      <c r="I37" s="469"/>
      <c r="J37" s="547"/>
      <c r="K37" s="469"/>
      <c r="L37" s="319"/>
      <c r="M37" s="319"/>
      <c r="N37" s="440"/>
      <c r="O37" s="7"/>
      <c r="P37" s="29" t="str">
        <f t="shared" si="77"/>
        <v/>
      </c>
      <c r="Q37" s="30" t="str">
        <f t="shared" si="21"/>
        <v/>
      </c>
      <c r="R37" s="30" t="str">
        <f t="shared" si="22"/>
        <v/>
      </c>
      <c r="S37" s="30" t="str">
        <f t="shared" si="23"/>
        <v/>
      </c>
      <c r="T37" s="30" t="str">
        <f t="shared" si="24"/>
        <v/>
      </c>
      <c r="U37" s="30" t="str">
        <f t="shared" si="25"/>
        <v/>
      </c>
      <c r="V37" s="30" t="str">
        <f t="shared" si="26"/>
        <v/>
      </c>
      <c r="W37" s="30" t="str">
        <f t="shared" si="27"/>
        <v/>
      </c>
      <c r="X37" s="31"/>
      <c r="Y37" s="30" t="str">
        <f t="shared" si="28"/>
        <v/>
      </c>
      <c r="Z37" s="30" t="str">
        <f t="shared" si="29"/>
        <v/>
      </c>
      <c r="AA37" s="30" t="str">
        <f t="shared" si="30"/>
        <v/>
      </c>
      <c r="AB37" s="30" t="str">
        <f t="shared" si="31"/>
        <v/>
      </c>
      <c r="AC37" s="30" t="str">
        <f t="shared" si="32"/>
        <v/>
      </c>
      <c r="AD37" s="30" t="str">
        <f t="shared" si="33"/>
        <v/>
      </c>
      <c r="AE37" s="30" t="str">
        <f t="shared" si="34"/>
        <v/>
      </c>
      <c r="AF37" s="30" t="str">
        <f t="shared" si="35"/>
        <v/>
      </c>
      <c r="AG37" s="31"/>
      <c r="AH37" s="30" t="str">
        <f t="shared" si="36"/>
        <v/>
      </c>
      <c r="AI37" s="30" t="str">
        <f t="shared" si="37"/>
        <v/>
      </c>
      <c r="AJ37" s="30" t="str">
        <f t="shared" si="38"/>
        <v/>
      </c>
      <c r="AK37" s="30" t="str">
        <f t="shared" si="39"/>
        <v/>
      </c>
      <c r="AL37" s="30" t="str">
        <f t="shared" si="40"/>
        <v/>
      </c>
      <c r="AM37" s="30" t="str">
        <f t="shared" si="41"/>
        <v/>
      </c>
      <c r="AN37" s="30" t="str">
        <f t="shared" si="42"/>
        <v/>
      </c>
      <c r="AO37" s="30" t="str">
        <f t="shared" si="43"/>
        <v/>
      </c>
      <c r="AP37" s="31"/>
      <c r="AQ37" s="30" t="str">
        <f t="shared" si="44"/>
        <v/>
      </c>
      <c r="AR37" s="30" t="str">
        <f t="shared" si="45"/>
        <v/>
      </c>
      <c r="AS37" s="30" t="str">
        <f t="shared" si="46"/>
        <v/>
      </c>
      <c r="AT37" s="30" t="str">
        <f t="shared" si="47"/>
        <v/>
      </c>
      <c r="AU37" s="30" t="str">
        <f t="shared" si="48"/>
        <v/>
      </c>
      <c r="AV37" s="30" t="str">
        <f t="shared" si="49"/>
        <v/>
      </c>
      <c r="AW37" s="30" t="str">
        <f t="shared" si="50"/>
        <v/>
      </c>
      <c r="AX37" s="30" t="str">
        <f t="shared" si="51"/>
        <v/>
      </c>
      <c r="AY37" s="31"/>
      <c r="AZ37" s="30" t="str">
        <f t="shared" si="52"/>
        <v/>
      </c>
      <c r="BA37" s="30" t="str">
        <f t="shared" si="53"/>
        <v/>
      </c>
      <c r="BB37" s="30" t="str">
        <f t="shared" si="54"/>
        <v/>
      </c>
      <c r="BC37" s="30" t="str">
        <f t="shared" si="55"/>
        <v/>
      </c>
      <c r="BD37" s="30" t="str">
        <f t="shared" si="56"/>
        <v/>
      </c>
      <c r="BE37" s="30" t="str">
        <f t="shared" si="57"/>
        <v/>
      </c>
      <c r="BF37" s="30" t="str">
        <f t="shared" si="58"/>
        <v/>
      </c>
      <c r="BG37" s="30" t="str">
        <f t="shared" si="59"/>
        <v/>
      </c>
      <c r="BH37" s="31"/>
      <c r="BI37" s="32"/>
      <c r="BJ37" s="33" t="str">
        <f t="shared" si="60"/>
        <v/>
      </c>
      <c r="BK37" s="31"/>
      <c r="BL37" s="30" t="str">
        <f t="shared" si="11"/>
        <v/>
      </c>
      <c r="BM37" s="30" t="str">
        <f t="shared" si="61"/>
        <v/>
      </c>
      <c r="BN37" s="30" t="str">
        <f t="shared" si="62"/>
        <v/>
      </c>
      <c r="BO37" s="30" t="str">
        <f t="shared" si="63"/>
        <v/>
      </c>
      <c r="BP37" s="30" t="str">
        <f t="shared" si="64"/>
        <v/>
      </c>
      <c r="BQ37" s="30" t="str">
        <f t="shared" si="65"/>
        <v/>
      </c>
      <c r="BR37" s="30" t="str">
        <f t="shared" si="66"/>
        <v/>
      </c>
      <c r="BS37" s="30" t="str">
        <f t="shared" si="67"/>
        <v/>
      </c>
      <c r="BT37" s="31"/>
      <c r="BU37" s="30" t="str">
        <f t="shared" si="19"/>
        <v/>
      </c>
      <c r="BV37" s="370"/>
      <c r="BW37" s="30" t="str">
        <f t="shared" si="68"/>
        <v/>
      </c>
      <c r="BX37" s="30" t="b">
        <f t="shared" si="69"/>
        <v>0</v>
      </c>
      <c r="BY37" s="30" t="b">
        <f t="shared" si="70"/>
        <v>0</v>
      </c>
      <c r="BZ37" s="30" t="b">
        <f t="shared" si="71"/>
        <v>0</v>
      </c>
      <c r="CA37" s="30" t="b">
        <f t="shared" si="72"/>
        <v>0</v>
      </c>
      <c r="CB37" s="30" t="b">
        <f t="shared" si="73"/>
        <v>0</v>
      </c>
      <c r="CC37" s="30" t="b">
        <f t="shared" si="74"/>
        <v>0</v>
      </c>
      <c r="CD37" s="30" t="b">
        <f t="shared" si="75"/>
        <v>0</v>
      </c>
    </row>
    <row r="38" spans="1:82" s="9" customFormat="1" ht="14.4" hidden="1">
      <c r="A38" s="321">
        <v>33</v>
      </c>
      <c r="B38" s="444"/>
      <c r="C38" s="338"/>
      <c r="D38" s="469"/>
      <c r="E38" s="469"/>
      <c r="F38" s="498"/>
      <c r="G38" s="499"/>
      <c r="H38" s="320"/>
      <c r="I38" s="469"/>
      <c r="J38" s="547"/>
      <c r="K38" s="469"/>
      <c r="L38" s="319"/>
      <c r="M38" s="319"/>
      <c r="N38" s="440"/>
      <c r="O38" s="7"/>
      <c r="P38" s="29" t="str">
        <f t="shared" si="77"/>
        <v/>
      </c>
      <c r="Q38" s="30" t="str">
        <f t="shared" si="21"/>
        <v/>
      </c>
      <c r="R38" s="30" t="str">
        <f t="shared" si="22"/>
        <v/>
      </c>
      <c r="S38" s="30" t="str">
        <f t="shared" si="23"/>
        <v/>
      </c>
      <c r="T38" s="30" t="str">
        <f t="shared" si="24"/>
        <v/>
      </c>
      <c r="U38" s="30" t="str">
        <f t="shared" si="25"/>
        <v/>
      </c>
      <c r="V38" s="30" t="str">
        <f t="shared" si="26"/>
        <v/>
      </c>
      <c r="W38" s="30" t="str">
        <f t="shared" si="27"/>
        <v/>
      </c>
      <c r="X38" s="31"/>
      <c r="Y38" s="30" t="str">
        <f t="shared" si="28"/>
        <v/>
      </c>
      <c r="Z38" s="30" t="str">
        <f t="shared" si="29"/>
        <v/>
      </c>
      <c r="AA38" s="30" t="str">
        <f t="shared" si="30"/>
        <v/>
      </c>
      <c r="AB38" s="30" t="str">
        <f t="shared" si="31"/>
        <v/>
      </c>
      <c r="AC38" s="30" t="str">
        <f t="shared" si="32"/>
        <v/>
      </c>
      <c r="AD38" s="30" t="str">
        <f t="shared" si="33"/>
        <v/>
      </c>
      <c r="AE38" s="30" t="str">
        <f t="shared" si="34"/>
        <v/>
      </c>
      <c r="AF38" s="30" t="str">
        <f t="shared" si="35"/>
        <v/>
      </c>
      <c r="AG38" s="31"/>
      <c r="AH38" s="30" t="str">
        <f t="shared" si="36"/>
        <v/>
      </c>
      <c r="AI38" s="30" t="str">
        <f t="shared" si="37"/>
        <v/>
      </c>
      <c r="AJ38" s="30" t="str">
        <f t="shared" si="38"/>
        <v/>
      </c>
      <c r="AK38" s="30" t="str">
        <f t="shared" si="39"/>
        <v/>
      </c>
      <c r="AL38" s="30" t="str">
        <f t="shared" si="40"/>
        <v/>
      </c>
      <c r="AM38" s="30" t="str">
        <f t="shared" si="41"/>
        <v/>
      </c>
      <c r="AN38" s="30" t="str">
        <f t="shared" si="42"/>
        <v/>
      </c>
      <c r="AO38" s="30" t="str">
        <f t="shared" si="43"/>
        <v/>
      </c>
      <c r="AP38" s="31"/>
      <c r="AQ38" s="30" t="str">
        <f t="shared" si="44"/>
        <v/>
      </c>
      <c r="AR38" s="30" t="str">
        <f t="shared" si="45"/>
        <v/>
      </c>
      <c r="AS38" s="30" t="str">
        <f t="shared" si="46"/>
        <v/>
      </c>
      <c r="AT38" s="30" t="str">
        <f t="shared" si="47"/>
        <v/>
      </c>
      <c r="AU38" s="30" t="str">
        <f t="shared" si="48"/>
        <v/>
      </c>
      <c r="AV38" s="30" t="str">
        <f t="shared" si="49"/>
        <v/>
      </c>
      <c r="AW38" s="30" t="str">
        <f t="shared" si="50"/>
        <v/>
      </c>
      <c r="AX38" s="30" t="str">
        <f t="shared" si="51"/>
        <v/>
      </c>
      <c r="AY38" s="31"/>
      <c r="AZ38" s="30" t="str">
        <f t="shared" si="52"/>
        <v/>
      </c>
      <c r="BA38" s="30" t="str">
        <f t="shared" si="53"/>
        <v/>
      </c>
      <c r="BB38" s="30" t="str">
        <f t="shared" si="54"/>
        <v/>
      </c>
      <c r="BC38" s="30" t="str">
        <f t="shared" si="55"/>
        <v/>
      </c>
      <c r="BD38" s="30" t="str">
        <f t="shared" si="56"/>
        <v/>
      </c>
      <c r="BE38" s="30" t="str">
        <f t="shared" si="57"/>
        <v/>
      </c>
      <c r="BF38" s="30" t="str">
        <f t="shared" si="58"/>
        <v/>
      </c>
      <c r="BG38" s="30" t="str">
        <f t="shared" si="59"/>
        <v/>
      </c>
      <c r="BH38" s="31"/>
      <c r="BI38" s="32"/>
      <c r="BJ38" s="33" t="str">
        <f t="shared" si="60"/>
        <v/>
      </c>
      <c r="BK38" s="31"/>
      <c r="BL38" s="30" t="str">
        <f t="shared" si="11"/>
        <v/>
      </c>
      <c r="BM38" s="30" t="str">
        <f t="shared" si="61"/>
        <v/>
      </c>
      <c r="BN38" s="30" t="str">
        <f t="shared" si="62"/>
        <v/>
      </c>
      <c r="BO38" s="30" t="str">
        <f t="shared" si="63"/>
        <v/>
      </c>
      <c r="BP38" s="30" t="str">
        <f t="shared" si="64"/>
        <v/>
      </c>
      <c r="BQ38" s="30" t="str">
        <f t="shared" si="65"/>
        <v/>
      </c>
      <c r="BR38" s="30" t="str">
        <f t="shared" si="66"/>
        <v/>
      </c>
      <c r="BS38" s="30" t="str">
        <f t="shared" si="67"/>
        <v/>
      </c>
      <c r="BT38" s="31"/>
      <c r="BU38" s="30" t="str">
        <f t="shared" si="19"/>
        <v/>
      </c>
      <c r="BV38" s="370"/>
      <c r="BW38" s="30" t="str">
        <f t="shared" si="68"/>
        <v/>
      </c>
      <c r="BX38" s="30" t="b">
        <f t="shared" si="69"/>
        <v>0</v>
      </c>
      <c r="BY38" s="30" t="b">
        <f t="shared" si="70"/>
        <v>0</v>
      </c>
      <c r="BZ38" s="30" t="b">
        <f t="shared" si="71"/>
        <v>0</v>
      </c>
      <c r="CA38" s="30" t="b">
        <f t="shared" si="72"/>
        <v>0</v>
      </c>
      <c r="CB38" s="30" t="b">
        <f t="shared" si="73"/>
        <v>0</v>
      </c>
      <c r="CC38" s="30" t="b">
        <f t="shared" si="74"/>
        <v>0</v>
      </c>
      <c r="CD38" s="30" t="b">
        <f t="shared" si="75"/>
        <v>0</v>
      </c>
    </row>
    <row r="39" spans="1:82" s="9" customFormat="1" ht="14.4" hidden="1">
      <c r="A39" s="321">
        <v>34</v>
      </c>
      <c r="B39" s="444"/>
      <c r="C39" s="338"/>
      <c r="D39" s="469"/>
      <c r="E39" s="469"/>
      <c r="F39" s="498"/>
      <c r="G39" s="499"/>
      <c r="H39" s="320"/>
      <c r="I39" s="469"/>
      <c r="J39" s="547"/>
      <c r="K39" s="469"/>
      <c r="L39" s="319"/>
      <c r="M39" s="319"/>
      <c r="N39" s="440"/>
      <c r="O39" s="7"/>
      <c r="P39" s="29" t="str">
        <f t="shared" si="77"/>
        <v/>
      </c>
      <c r="Q39" s="30" t="str">
        <f t="shared" si="21"/>
        <v/>
      </c>
      <c r="R39" s="30" t="str">
        <f t="shared" si="22"/>
        <v/>
      </c>
      <c r="S39" s="30" t="str">
        <f t="shared" si="23"/>
        <v/>
      </c>
      <c r="T39" s="30" t="str">
        <f t="shared" si="24"/>
        <v/>
      </c>
      <c r="U39" s="30" t="str">
        <f t="shared" si="25"/>
        <v/>
      </c>
      <c r="V39" s="30" t="str">
        <f t="shared" si="26"/>
        <v/>
      </c>
      <c r="W39" s="30" t="str">
        <f t="shared" si="27"/>
        <v/>
      </c>
      <c r="X39" s="31"/>
      <c r="Y39" s="30" t="str">
        <f t="shared" si="28"/>
        <v/>
      </c>
      <c r="Z39" s="30" t="str">
        <f t="shared" si="29"/>
        <v/>
      </c>
      <c r="AA39" s="30" t="str">
        <f t="shared" si="30"/>
        <v/>
      </c>
      <c r="AB39" s="30" t="str">
        <f t="shared" si="31"/>
        <v/>
      </c>
      <c r="AC39" s="30" t="str">
        <f t="shared" si="32"/>
        <v/>
      </c>
      <c r="AD39" s="30" t="str">
        <f t="shared" si="33"/>
        <v/>
      </c>
      <c r="AE39" s="30" t="str">
        <f t="shared" si="34"/>
        <v/>
      </c>
      <c r="AF39" s="30" t="str">
        <f t="shared" si="35"/>
        <v/>
      </c>
      <c r="AG39" s="31"/>
      <c r="AH39" s="30" t="str">
        <f t="shared" si="36"/>
        <v/>
      </c>
      <c r="AI39" s="30" t="str">
        <f t="shared" si="37"/>
        <v/>
      </c>
      <c r="AJ39" s="30" t="str">
        <f t="shared" si="38"/>
        <v/>
      </c>
      <c r="AK39" s="30" t="str">
        <f t="shared" si="39"/>
        <v/>
      </c>
      <c r="AL39" s="30" t="str">
        <f t="shared" si="40"/>
        <v/>
      </c>
      <c r="AM39" s="30" t="str">
        <f t="shared" si="41"/>
        <v/>
      </c>
      <c r="AN39" s="30" t="str">
        <f t="shared" si="42"/>
        <v/>
      </c>
      <c r="AO39" s="30" t="str">
        <f t="shared" si="43"/>
        <v/>
      </c>
      <c r="AP39" s="31"/>
      <c r="AQ39" s="30" t="str">
        <f t="shared" si="44"/>
        <v/>
      </c>
      <c r="AR39" s="30" t="str">
        <f t="shared" si="45"/>
        <v/>
      </c>
      <c r="AS39" s="30" t="str">
        <f t="shared" si="46"/>
        <v/>
      </c>
      <c r="AT39" s="30" t="str">
        <f t="shared" si="47"/>
        <v/>
      </c>
      <c r="AU39" s="30" t="str">
        <f t="shared" si="48"/>
        <v/>
      </c>
      <c r="AV39" s="30" t="str">
        <f t="shared" si="49"/>
        <v/>
      </c>
      <c r="AW39" s="30" t="str">
        <f t="shared" si="50"/>
        <v/>
      </c>
      <c r="AX39" s="30" t="str">
        <f t="shared" si="51"/>
        <v/>
      </c>
      <c r="AY39" s="31"/>
      <c r="AZ39" s="30" t="str">
        <f t="shared" si="52"/>
        <v/>
      </c>
      <c r="BA39" s="30" t="str">
        <f t="shared" si="53"/>
        <v/>
      </c>
      <c r="BB39" s="30" t="str">
        <f t="shared" si="54"/>
        <v/>
      </c>
      <c r="BC39" s="30" t="str">
        <f t="shared" si="55"/>
        <v/>
      </c>
      <c r="BD39" s="30" t="str">
        <f t="shared" si="56"/>
        <v/>
      </c>
      <c r="BE39" s="30" t="str">
        <f t="shared" si="57"/>
        <v/>
      </c>
      <c r="BF39" s="30" t="str">
        <f t="shared" si="58"/>
        <v/>
      </c>
      <c r="BG39" s="30" t="str">
        <f t="shared" si="59"/>
        <v/>
      </c>
      <c r="BH39" s="31"/>
      <c r="BI39" s="32"/>
      <c r="BJ39" s="33" t="str">
        <f t="shared" si="60"/>
        <v/>
      </c>
      <c r="BK39" s="31"/>
      <c r="BL39" s="30" t="str">
        <f t="shared" si="11"/>
        <v/>
      </c>
      <c r="BM39" s="30" t="str">
        <f t="shared" si="61"/>
        <v/>
      </c>
      <c r="BN39" s="30" t="str">
        <f t="shared" si="62"/>
        <v/>
      </c>
      <c r="BO39" s="30" t="str">
        <f t="shared" si="63"/>
        <v/>
      </c>
      <c r="BP39" s="30" t="str">
        <f t="shared" si="64"/>
        <v/>
      </c>
      <c r="BQ39" s="30" t="str">
        <f t="shared" si="65"/>
        <v/>
      </c>
      <c r="BR39" s="30" t="str">
        <f t="shared" si="66"/>
        <v/>
      </c>
      <c r="BS39" s="30" t="str">
        <f t="shared" si="67"/>
        <v/>
      </c>
      <c r="BT39" s="31"/>
      <c r="BU39" s="30" t="str">
        <f t="shared" si="19"/>
        <v/>
      </c>
      <c r="BV39" s="370"/>
      <c r="BW39" s="30" t="str">
        <f t="shared" si="68"/>
        <v/>
      </c>
      <c r="BX39" s="30" t="b">
        <f t="shared" si="69"/>
        <v>0</v>
      </c>
      <c r="BY39" s="30" t="b">
        <f t="shared" si="70"/>
        <v>0</v>
      </c>
      <c r="BZ39" s="30" t="b">
        <f t="shared" si="71"/>
        <v>0</v>
      </c>
      <c r="CA39" s="30" t="b">
        <f t="shared" si="72"/>
        <v>0</v>
      </c>
      <c r="CB39" s="30" t="b">
        <f t="shared" si="73"/>
        <v>0</v>
      </c>
      <c r="CC39" s="30" t="b">
        <f t="shared" si="74"/>
        <v>0</v>
      </c>
      <c r="CD39" s="30" t="b">
        <f t="shared" si="75"/>
        <v>0</v>
      </c>
    </row>
    <row r="40" spans="1:82" s="9" customFormat="1" ht="14.4" hidden="1">
      <c r="A40" s="321">
        <v>35</v>
      </c>
      <c r="B40" s="444"/>
      <c r="C40" s="338"/>
      <c r="D40" s="469"/>
      <c r="E40" s="469"/>
      <c r="F40" s="498"/>
      <c r="G40" s="499"/>
      <c r="H40" s="320"/>
      <c r="I40" s="469"/>
      <c r="J40" s="547"/>
      <c r="K40" s="469"/>
      <c r="L40" s="319"/>
      <c r="M40" s="319"/>
      <c r="N40" s="440"/>
      <c r="O40" s="7"/>
      <c r="P40" s="29" t="str">
        <f t="shared" si="77"/>
        <v/>
      </c>
      <c r="Q40" s="30" t="str">
        <f t="shared" si="21"/>
        <v/>
      </c>
      <c r="R40" s="30" t="str">
        <f t="shared" si="22"/>
        <v/>
      </c>
      <c r="S40" s="30" t="str">
        <f t="shared" si="23"/>
        <v/>
      </c>
      <c r="T40" s="30" t="str">
        <f t="shared" si="24"/>
        <v/>
      </c>
      <c r="U40" s="30" t="str">
        <f t="shared" si="25"/>
        <v/>
      </c>
      <c r="V40" s="30" t="str">
        <f t="shared" si="26"/>
        <v/>
      </c>
      <c r="W40" s="30" t="str">
        <f t="shared" si="27"/>
        <v/>
      </c>
      <c r="X40" s="31"/>
      <c r="Y40" s="30" t="str">
        <f t="shared" si="28"/>
        <v/>
      </c>
      <c r="Z40" s="30" t="str">
        <f t="shared" si="29"/>
        <v/>
      </c>
      <c r="AA40" s="30" t="str">
        <f t="shared" si="30"/>
        <v/>
      </c>
      <c r="AB40" s="30" t="str">
        <f t="shared" si="31"/>
        <v/>
      </c>
      <c r="AC40" s="30" t="str">
        <f t="shared" si="32"/>
        <v/>
      </c>
      <c r="AD40" s="30" t="str">
        <f t="shared" si="33"/>
        <v/>
      </c>
      <c r="AE40" s="30" t="str">
        <f t="shared" si="34"/>
        <v/>
      </c>
      <c r="AF40" s="30" t="str">
        <f t="shared" si="35"/>
        <v/>
      </c>
      <c r="AG40" s="31"/>
      <c r="AH40" s="30" t="str">
        <f t="shared" si="36"/>
        <v/>
      </c>
      <c r="AI40" s="30" t="str">
        <f t="shared" si="37"/>
        <v/>
      </c>
      <c r="AJ40" s="30" t="str">
        <f t="shared" si="38"/>
        <v/>
      </c>
      <c r="AK40" s="30" t="str">
        <f t="shared" si="39"/>
        <v/>
      </c>
      <c r="AL40" s="30" t="str">
        <f t="shared" si="40"/>
        <v/>
      </c>
      <c r="AM40" s="30" t="str">
        <f t="shared" si="41"/>
        <v/>
      </c>
      <c r="AN40" s="30" t="str">
        <f t="shared" si="42"/>
        <v/>
      </c>
      <c r="AO40" s="30" t="str">
        <f t="shared" si="43"/>
        <v/>
      </c>
      <c r="AP40" s="31"/>
      <c r="AQ40" s="30" t="str">
        <f t="shared" si="44"/>
        <v/>
      </c>
      <c r="AR40" s="30" t="str">
        <f t="shared" si="45"/>
        <v/>
      </c>
      <c r="AS40" s="30" t="str">
        <f t="shared" si="46"/>
        <v/>
      </c>
      <c r="AT40" s="30" t="str">
        <f t="shared" si="47"/>
        <v/>
      </c>
      <c r="AU40" s="30" t="str">
        <f t="shared" si="48"/>
        <v/>
      </c>
      <c r="AV40" s="30" t="str">
        <f t="shared" si="49"/>
        <v/>
      </c>
      <c r="AW40" s="30" t="str">
        <f t="shared" si="50"/>
        <v/>
      </c>
      <c r="AX40" s="30" t="str">
        <f t="shared" si="51"/>
        <v/>
      </c>
      <c r="AY40" s="31"/>
      <c r="AZ40" s="30" t="str">
        <f t="shared" si="52"/>
        <v/>
      </c>
      <c r="BA40" s="30" t="str">
        <f t="shared" si="53"/>
        <v/>
      </c>
      <c r="BB40" s="30" t="str">
        <f t="shared" si="54"/>
        <v/>
      </c>
      <c r="BC40" s="30" t="str">
        <f t="shared" si="55"/>
        <v/>
      </c>
      <c r="BD40" s="30" t="str">
        <f t="shared" si="56"/>
        <v/>
      </c>
      <c r="BE40" s="30" t="str">
        <f t="shared" si="57"/>
        <v/>
      </c>
      <c r="BF40" s="30" t="str">
        <f t="shared" si="58"/>
        <v/>
      </c>
      <c r="BG40" s="30" t="str">
        <f t="shared" si="59"/>
        <v/>
      </c>
      <c r="BH40" s="31"/>
      <c r="BI40" s="32"/>
      <c r="BJ40" s="33" t="str">
        <f t="shared" si="60"/>
        <v/>
      </c>
      <c r="BK40" s="31"/>
      <c r="BL40" s="30" t="str">
        <f t="shared" si="11"/>
        <v/>
      </c>
      <c r="BM40" s="30" t="str">
        <f t="shared" si="61"/>
        <v/>
      </c>
      <c r="BN40" s="30" t="str">
        <f t="shared" si="62"/>
        <v/>
      </c>
      <c r="BO40" s="30" t="str">
        <f t="shared" si="63"/>
        <v/>
      </c>
      <c r="BP40" s="30" t="str">
        <f t="shared" si="64"/>
        <v/>
      </c>
      <c r="BQ40" s="30" t="str">
        <f t="shared" si="65"/>
        <v/>
      </c>
      <c r="BR40" s="30" t="str">
        <f t="shared" si="66"/>
        <v/>
      </c>
      <c r="BS40" s="30" t="str">
        <f t="shared" si="67"/>
        <v/>
      </c>
      <c r="BT40" s="31"/>
      <c r="BU40" s="30" t="str">
        <f t="shared" si="19"/>
        <v/>
      </c>
      <c r="BV40" s="370"/>
      <c r="BW40" s="30" t="str">
        <f t="shared" si="68"/>
        <v/>
      </c>
      <c r="BX40" s="30" t="b">
        <f t="shared" si="69"/>
        <v>0</v>
      </c>
      <c r="BY40" s="30" t="b">
        <f t="shared" si="70"/>
        <v>0</v>
      </c>
      <c r="BZ40" s="30" t="b">
        <f t="shared" si="71"/>
        <v>0</v>
      </c>
      <c r="CA40" s="30" t="b">
        <f t="shared" si="72"/>
        <v>0</v>
      </c>
      <c r="CB40" s="30" t="b">
        <f t="shared" si="73"/>
        <v>0</v>
      </c>
      <c r="CC40" s="30" t="b">
        <f t="shared" si="74"/>
        <v>0</v>
      </c>
      <c r="CD40" s="30" t="b">
        <f t="shared" si="75"/>
        <v>0</v>
      </c>
    </row>
    <row r="41" spans="1:82" s="9" customFormat="1" ht="14.4" hidden="1">
      <c r="A41" s="321">
        <v>36</v>
      </c>
      <c r="B41" s="444"/>
      <c r="C41" s="338"/>
      <c r="D41" s="469"/>
      <c r="E41" s="469"/>
      <c r="F41" s="498"/>
      <c r="G41" s="499"/>
      <c r="H41" s="320"/>
      <c r="I41" s="469"/>
      <c r="J41" s="547"/>
      <c r="K41" s="469"/>
      <c r="L41" s="319"/>
      <c r="M41" s="319"/>
      <c r="N41" s="440"/>
      <c r="O41" s="7"/>
      <c r="P41" s="29" t="str">
        <f t="shared" si="77"/>
        <v/>
      </c>
      <c r="Q41" s="30" t="str">
        <f t="shared" si="21"/>
        <v/>
      </c>
      <c r="R41" s="30" t="str">
        <f t="shared" si="22"/>
        <v/>
      </c>
      <c r="S41" s="30" t="str">
        <f t="shared" si="23"/>
        <v/>
      </c>
      <c r="T41" s="30" t="str">
        <f t="shared" si="24"/>
        <v/>
      </c>
      <c r="U41" s="30" t="str">
        <f t="shared" si="25"/>
        <v/>
      </c>
      <c r="V41" s="30" t="str">
        <f t="shared" si="26"/>
        <v/>
      </c>
      <c r="W41" s="30" t="str">
        <f t="shared" si="27"/>
        <v/>
      </c>
      <c r="X41" s="31"/>
      <c r="Y41" s="30" t="str">
        <f t="shared" si="28"/>
        <v/>
      </c>
      <c r="Z41" s="30" t="str">
        <f t="shared" si="29"/>
        <v/>
      </c>
      <c r="AA41" s="30" t="str">
        <f t="shared" si="30"/>
        <v/>
      </c>
      <c r="AB41" s="30" t="str">
        <f t="shared" si="31"/>
        <v/>
      </c>
      <c r="AC41" s="30" t="str">
        <f t="shared" si="32"/>
        <v/>
      </c>
      <c r="AD41" s="30" t="str">
        <f t="shared" si="33"/>
        <v/>
      </c>
      <c r="AE41" s="30" t="str">
        <f t="shared" si="34"/>
        <v/>
      </c>
      <c r="AF41" s="30" t="str">
        <f t="shared" si="35"/>
        <v/>
      </c>
      <c r="AG41" s="31"/>
      <c r="AH41" s="30" t="str">
        <f t="shared" si="36"/>
        <v/>
      </c>
      <c r="AI41" s="30" t="str">
        <f t="shared" si="37"/>
        <v/>
      </c>
      <c r="AJ41" s="30" t="str">
        <f t="shared" si="38"/>
        <v/>
      </c>
      <c r="AK41" s="30" t="str">
        <f t="shared" si="39"/>
        <v/>
      </c>
      <c r="AL41" s="30" t="str">
        <f t="shared" si="40"/>
        <v/>
      </c>
      <c r="AM41" s="30" t="str">
        <f t="shared" si="41"/>
        <v/>
      </c>
      <c r="AN41" s="30" t="str">
        <f t="shared" si="42"/>
        <v/>
      </c>
      <c r="AO41" s="30" t="str">
        <f t="shared" si="43"/>
        <v/>
      </c>
      <c r="AP41" s="31"/>
      <c r="AQ41" s="30" t="str">
        <f t="shared" si="44"/>
        <v/>
      </c>
      <c r="AR41" s="30" t="str">
        <f t="shared" si="45"/>
        <v/>
      </c>
      <c r="AS41" s="30" t="str">
        <f t="shared" si="46"/>
        <v/>
      </c>
      <c r="AT41" s="30" t="str">
        <f t="shared" si="47"/>
        <v/>
      </c>
      <c r="AU41" s="30" t="str">
        <f t="shared" si="48"/>
        <v/>
      </c>
      <c r="AV41" s="30" t="str">
        <f t="shared" si="49"/>
        <v/>
      </c>
      <c r="AW41" s="30" t="str">
        <f t="shared" si="50"/>
        <v/>
      </c>
      <c r="AX41" s="30" t="str">
        <f t="shared" si="51"/>
        <v/>
      </c>
      <c r="AY41" s="31"/>
      <c r="AZ41" s="30" t="str">
        <f t="shared" si="52"/>
        <v/>
      </c>
      <c r="BA41" s="30" t="str">
        <f t="shared" si="53"/>
        <v/>
      </c>
      <c r="BB41" s="30" t="str">
        <f t="shared" si="54"/>
        <v/>
      </c>
      <c r="BC41" s="30" t="str">
        <f t="shared" si="55"/>
        <v/>
      </c>
      <c r="BD41" s="30" t="str">
        <f t="shared" si="56"/>
        <v/>
      </c>
      <c r="BE41" s="30" t="str">
        <f t="shared" si="57"/>
        <v/>
      </c>
      <c r="BF41" s="30" t="str">
        <f t="shared" si="58"/>
        <v/>
      </c>
      <c r="BG41" s="30" t="str">
        <f t="shared" si="59"/>
        <v/>
      </c>
      <c r="BH41" s="31"/>
      <c r="BI41" s="32"/>
      <c r="BJ41" s="33" t="str">
        <f t="shared" si="60"/>
        <v/>
      </c>
      <c r="BK41" s="31"/>
      <c r="BL41" s="30" t="str">
        <f t="shared" si="11"/>
        <v/>
      </c>
      <c r="BM41" s="30" t="str">
        <f t="shared" si="61"/>
        <v/>
      </c>
      <c r="BN41" s="30" t="str">
        <f t="shared" si="62"/>
        <v/>
      </c>
      <c r="BO41" s="30" t="str">
        <f t="shared" si="63"/>
        <v/>
      </c>
      <c r="BP41" s="30" t="str">
        <f t="shared" si="64"/>
        <v/>
      </c>
      <c r="BQ41" s="30" t="str">
        <f t="shared" si="65"/>
        <v/>
      </c>
      <c r="BR41" s="30" t="str">
        <f t="shared" si="66"/>
        <v/>
      </c>
      <c r="BS41" s="30" t="str">
        <f t="shared" si="67"/>
        <v/>
      </c>
      <c r="BT41" s="31"/>
      <c r="BU41" s="30" t="str">
        <f t="shared" si="19"/>
        <v/>
      </c>
      <c r="BV41" s="370"/>
      <c r="BW41" s="30" t="str">
        <f t="shared" si="68"/>
        <v/>
      </c>
      <c r="BX41" s="30" t="b">
        <f t="shared" si="69"/>
        <v>0</v>
      </c>
      <c r="BY41" s="30" t="b">
        <f t="shared" si="70"/>
        <v>0</v>
      </c>
      <c r="BZ41" s="30" t="b">
        <f t="shared" si="71"/>
        <v>0</v>
      </c>
      <c r="CA41" s="30" t="b">
        <f t="shared" si="72"/>
        <v>0</v>
      </c>
      <c r="CB41" s="30" t="b">
        <f t="shared" si="73"/>
        <v>0</v>
      </c>
      <c r="CC41" s="30" t="b">
        <f t="shared" si="74"/>
        <v>0</v>
      </c>
      <c r="CD41" s="30" t="b">
        <f t="shared" si="75"/>
        <v>0</v>
      </c>
    </row>
    <row r="42" spans="1:82" s="9" customFormat="1" ht="14.4" hidden="1">
      <c r="A42" s="321">
        <v>37</v>
      </c>
      <c r="B42" s="444"/>
      <c r="C42" s="338"/>
      <c r="D42" s="469"/>
      <c r="E42" s="469"/>
      <c r="F42" s="498"/>
      <c r="G42" s="499"/>
      <c r="H42" s="320"/>
      <c r="I42" s="469"/>
      <c r="J42" s="547"/>
      <c r="K42" s="469"/>
      <c r="L42" s="319"/>
      <c r="M42" s="319"/>
      <c r="N42" s="440"/>
      <c r="O42" s="7"/>
      <c r="P42" s="29" t="str">
        <f t="shared" si="77"/>
        <v/>
      </c>
      <c r="Q42" s="30" t="str">
        <f t="shared" si="21"/>
        <v/>
      </c>
      <c r="R42" s="30" t="str">
        <f t="shared" si="22"/>
        <v/>
      </c>
      <c r="S42" s="30" t="str">
        <f t="shared" si="23"/>
        <v/>
      </c>
      <c r="T42" s="30" t="str">
        <f t="shared" si="24"/>
        <v/>
      </c>
      <c r="U42" s="30" t="str">
        <f t="shared" si="25"/>
        <v/>
      </c>
      <c r="V42" s="30" t="str">
        <f t="shared" si="26"/>
        <v/>
      </c>
      <c r="W42" s="30" t="str">
        <f t="shared" si="27"/>
        <v/>
      </c>
      <c r="X42" s="31"/>
      <c r="Y42" s="30" t="str">
        <f t="shared" si="28"/>
        <v/>
      </c>
      <c r="Z42" s="30" t="str">
        <f t="shared" si="29"/>
        <v/>
      </c>
      <c r="AA42" s="30" t="str">
        <f t="shared" si="30"/>
        <v/>
      </c>
      <c r="AB42" s="30" t="str">
        <f t="shared" si="31"/>
        <v/>
      </c>
      <c r="AC42" s="30" t="str">
        <f t="shared" si="32"/>
        <v/>
      </c>
      <c r="AD42" s="30" t="str">
        <f t="shared" si="33"/>
        <v/>
      </c>
      <c r="AE42" s="30" t="str">
        <f t="shared" si="34"/>
        <v/>
      </c>
      <c r="AF42" s="30" t="str">
        <f t="shared" si="35"/>
        <v/>
      </c>
      <c r="AG42" s="31"/>
      <c r="AH42" s="30" t="str">
        <f t="shared" si="36"/>
        <v/>
      </c>
      <c r="AI42" s="30" t="str">
        <f t="shared" si="37"/>
        <v/>
      </c>
      <c r="AJ42" s="30" t="str">
        <f t="shared" si="38"/>
        <v/>
      </c>
      <c r="AK42" s="30" t="str">
        <f t="shared" si="39"/>
        <v/>
      </c>
      <c r="AL42" s="30" t="str">
        <f t="shared" si="40"/>
        <v/>
      </c>
      <c r="AM42" s="30" t="str">
        <f t="shared" si="41"/>
        <v/>
      </c>
      <c r="AN42" s="30" t="str">
        <f t="shared" si="42"/>
        <v/>
      </c>
      <c r="AO42" s="30" t="str">
        <f t="shared" si="43"/>
        <v/>
      </c>
      <c r="AP42" s="31"/>
      <c r="AQ42" s="30" t="str">
        <f t="shared" si="44"/>
        <v/>
      </c>
      <c r="AR42" s="30" t="str">
        <f t="shared" si="45"/>
        <v/>
      </c>
      <c r="AS42" s="30" t="str">
        <f t="shared" si="46"/>
        <v/>
      </c>
      <c r="AT42" s="30" t="str">
        <f t="shared" si="47"/>
        <v/>
      </c>
      <c r="AU42" s="30" t="str">
        <f t="shared" si="48"/>
        <v/>
      </c>
      <c r="AV42" s="30" t="str">
        <f t="shared" si="49"/>
        <v/>
      </c>
      <c r="AW42" s="30" t="str">
        <f t="shared" si="50"/>
        <v/>
      </c>
      <c r="AX42" s="30" t="str">
        <f t="shared" si="51"/>
        <v/>
      </c>
      <c r="AY42" s="31"/>
      <c r="AZ42" s="30" t="str">
        <f t="shared" si="52"/>
        <v/>
      </c>
      <c r="BA42" s="30" t="str">
        <f t="shared" si="53"/>
        <v/>
      </c>
      <c r="BB42" s="30" t="str">
        <f t="shared" si="54"/>
        <v/>
      </c>
      <c r="BC42" s="30" t="str">
        <f t="shared" si="55"/>
        <v/>
      </c>
      <c r="BD42" s="30" t="str">
        <f t="shared" si="56"/>
        <v/>
      </c>
      <c r="BE42" s="30" t="str">
        <f t="shared" si="57"/>
        <v/>
      </c>
      <c r="BF42" s="30" t="str">
        <f t="shared" si="58"/>
        <v/>
      </c>
      <c r="BG42" s="30" t="str">
        <f t="shared" si="59"/>
        <v/>
      </c>
      <c r="BH42" s="31"/>
      <c r="BI42" s="32"/>
      <c r="BJ42" s="33" t="str">
        <f t="shared" si="60"/>
        <v/>
      </c>
      <c r="BK42" s="31"/>
      <c r="BL42" s="30" t="str">
        <f t="shared" si="11"/>
        <v/>
      </c>
      <c r="BM42" s="30" t="str">
        <f t="shared" si="61"/>
        <v/>
      </c>
      <c r="BN42" s="30" t="str">
        <f t="shared" si="62"/>
        <v/>
      </c>
      <c r="BO42" s="30" t="str">
        <f t="shared" si="63"/>
        <v/>
      </c>
      <c r="BP42" s="30" t="str">
        <f t="shared" si="64"/>
        <v/>
      </c>
      <c r="BQ42" s="30" t="str">
        <f t="shared" si="65"/>
        <v/>
      </c>
      <c r="BR42" s="30" t="str">
        <f t="shared" si="66"/>
        <v/>
      </c>
      <c r="BS42" s="30" t="str">
        <f t="shared" si="67"/>
        <v/>
      </c>
      <c r="BT42" s="31"/>
      <c r="BU42" s="30" t="str">
        <f t="shared" si="19"/>
        <v/>
      </c>
      <c r="BV42" s="370"/>
      <c r="BW42" s="30" t="str">
        <f t="shared" si="68"/>
        <v/>
      </c>
      <c r="BX42" s="30" t="b">
        <f t="shared" si="69"/>
        <v>0</v>
      </c>
      <c r="BY42" s="30" t="b">
        <f t="shared" si="70"/>
        <v>0</v>
      </c>
      <c r="BZ42" s="30" t="b">
        <f t="shared" si="71"/>
        <v>0</v>
      </c>
      <c r="CA42" s="30" t="b">
        <f t="shared" si="72"/>
        <v>0</v>
      </c>
      <c r="CB42" s="30" t="b">
        <f t="shared" si="73"/>
        <v>0</v>
      </c>
      <c r="CC42" s="30" t="b">
        <f t="shared" si="74"/>
        <v>0</v>
      </c>
      <c r="CD42" s="30" t="b">
        <f t="shared" si="75"/>
        <v>0</v>
      </c>
    </row>
    <row r="43" spans="1:82" s="9" customFormat="1" ht="14.4" hidden="1">
      <c r="A43" s="321">
        <v>38</v>
      </c>
      <c r="B43" s="444"/>
      <c r="C43" s="338"/>
      <c r="D43" s="469"/>
      <c r="E43" s="469"/>
      <c r="F43" s="498"/>
      <c r="G43" s="499"/>
      <c r="H43" s="320"/>
      <c r="I43" s="469"/>
      <c r="J43" s="547"/>
      <c r="K43" s="469"/>
      <c r="L43" s="319"/>
      <c r="M43" s="319"/>
      <c r="N43" s="440"/>
      <c r="O43" s="7"/>
      <c r="P43" s="29" t="str">
        <f t="shared" si="77"/>
        <v/>
      </c>
      <c r="Q43" s="30" t="str">
        <f t="shared" si="21"/>
        <v/>
      </c>
      <c r="R43" s="30" t="str">
        <f t="shared" si="22"/>
        <v/>
      </c>
      <c r="S43" s="30" t="str">
        <f t="shared" si="23"/>
        <v/>
      </c>
      <c r="T43" s="30" t="str">
        <f t="shared" si="24"/>
        <v/>
      </c>
      <c r="U43" s="30" t="str">
        <f t="shared" si="25"/>
        <v/>
      </c>
      <c r="V43" s="30" t="str">
        <f t="shared" si="26"/>
        <v/>
      </c>
      <c r="W43" s="30" t="str">
        <f t="shared" si="27"/>
        <v/>
      </c>
      <c r="X43" s="31"/>
      <c r="Y43" s="30" t="str">
        <f t="shared" si="28"/>
        <v/>
      </c>
      <c r="Z43" s="30" t="str">
        <f t="shared" si="29"/>
        <v/>
      </c>
      <c r="AA43" s="30" t="str">
        <f t="shared" si="30"/>
        <v/>
      </c>
      <c r="AB43" s="30" t="str">
        <f t="shared" si="31"/>
        <v/>
      </c>
      <c r="AC43" s="30" t="str">
        <f t="shared" si="32"/>
        <v/>
      </c>
      <c r="AD43" s="30" t="str">
        <f t="shared" si="33"/>
        <v/>
      </c>
      <c r="AE43" s="30" t="str">
        <f t="shared" si="34"/>
        <v/>
      </c>
      <c r="AF43" s="30" t="str">
        <f t="shared" si="35"/>
        <v/>
      </c>
      <c r="AG43" s="31"/>
      <c r="AH43" s="30" t="str">
        <f t="shared" si="36"/>
        <v/>
      </c>
      <c r="AI43" s="30" t="str">
        <f t="shared" si="37"/>
        <v/>
      </c>
      <c r="AJ43" s="30" t="str">
        <f t="shared" si="38"/>
        <v/>
      </c>
      <c r="AK43" s="30" t="str">
        <f t="shared" si="39"/>
        <v/>
      </c>
      <c r="AL43" s="30" t="str">
        <f t="shared" si="40"/>
        <v/>
      </c>
      <c r="AM43" s="30" t="str">
        <f t="shared" si="41"/>
        <v/>
      </c>
      <c r="AN43" s="30" t="str">
        <f t="shared" si="42"/>
        <v/>
      </c>
      <c r="AO43" s="30" t="str">
        <f t="shared" si="43"/>
        <v/>
      </c>
      <c r="AP43" s="31"/>
      <c r="AQ43" s="30" t="str">
        <f t="shared" si="44"/>
        <v/>
      </c>
      <c r="AR43" s="30" t="str">
        <f t="shared" si="45"/>
        <v/>
      </c>
      <c r="AS43" s="30" t="str">
        <f t="shared" si="46"/>
        <v/>
      </c>
      <c r="AT43" s="30" t="str">
        <f t="shared" si="47"/>
        <v/>
      </c>
      <c r="AU43" s="30" t="str">
        <f t="shared" si="48"/>
        <v/>
      </c>
      <c r="AV43" s="30" t="str">
        <f t="shared" si="49"/>
        <v/>
      </c>
      <c r="AW43" s="30" t="str">
        <f t="shared" si="50"/>
        <v/>
      </c>
      <c r="AX43" s="30" t="str">
        <f t="shared" si="51"/>
        <v/>
      </c>
      <c r="AY43" s="31"/>
      <c r="AZ43" s="30" t="str">
        <f t="shared" si="52"/>
        <v/>
      </c>
      <c r="BA43" s="30" t="str">
        <f t="shared" si="53"/>
        <v/>
      </c>
      <c r="BB43" s="30" t="str">
        <f t="shared" si="54"/>
        <v/>
      </c>
      <c r="BC43" s="30" t="str">
        <f t="shared" si="55"/>
        <v/>
      </c>
      <c r="BD43" s="30" t="str">
        <f t="shared" si="56"/>
        <v/>
      </c>
      <c r="BE43" s="30" t="str">
        <f t="shared" si="57"/>
        <v/>
      </c>
      <c r="BF43" s="30" t="str">
        <f t="shared" si="58"/>
        <v/>
      </c>
      <c r="BG43" s="30" t="str">
        <f t="shared" si="59"/>
        <v/>
      </c>
      <c r="BH43" s="31"/>
      <c r="BI43" s="32"/>
      <c r="BJ43" s="33" t="str">
        <f t="shared" si="60"/>
        <v/>
      </c>
      <c r="BK43" s="31"/>
      <c r="BL43" s="30" t="str">
        <f t="shared" si="11"/>
        <v/>
      </c>
      <c r="BM43" s="30" t="str">
        <f t="shared" si="61"/>
        <v/>
      </c>
      <c r="BN43" s="30" t="str">
        <f t="shared" si="62"/>
        <v/>
      </c>
      <c r="BO43" s="30" t="str">
        <f t="shared" si="63"/>
        <v/>
      </c>
      <c r="BP43" s="30" t="str">
        <f t="shared" si="64"/>
        <v/>
      </c>
      <c r="BQ43" s="30" t="str">
        <f t="shared" si="65"/>
        <v/>
      </c>
      <c r="BR43" s="30" t="str">
        <f t="shared" si="66"/>
        <v/>
      </c>
      <c r="BS43" s="30" t="str">
        <f t="shared" si="67"/>
        <v/>
      </c>
      <c r="BT43" s="31"/>
      <c r="BU43" s="30" t="str">
        <f t="shared" si="19"/>
        <v/>
      </c>
      <c r="BV43" s="370"/>
      <c r="BW43" s="30" t="str">
        <f t="shared" si="68"/>
        <v/>
      </c>
      <c r="BX43" s="30" t="b">
        <f t="shared" si="69"/>
        <v>0</v>
      </c>
      <c r="BY43" s="30" t="b">
        <f t="shared" si="70"/>
        <v>0</v>
      </c>
      <c r="BZ43" s="30" t="b">
        <f t="shared" si="71"/>
        <v>0</v>
      </c>
      <c r="CA43" s="30" t="b">
        <f t="shared" si="72"/>
        <v>0</v>
      </c>
      <c r="CB43" s="30" t="b">
        <f t="shared" si="73"/>
        <v>0</v>
      </c>
      <c r="CC43" s="30" t="b">
        <f t="shared" si="74"/>
        <v>0</v>
      </c>
      <c r="CD43" s="30" t="b">
        <f t="shared" si="75"/>
        <v>0</v>
      </c>
    </row>
    <row r="44" spans="1:82" s="9" customFormat="1" ht="14.4" hidden="1">
      <c r="A44" s="321">
        <v>39</v>
      </c>
      <c r="B44" s="444"/>
      <c r="C44" s="338"/>
      <c r="D44" s="469"/>
      <c r="E44" s="469"/>
      <c r="F44" s="498"/>
      <c r="G44" s="499"/>
      <c r="H44" s="320"/>
      <c r="I44" s="469"/>
      <c r="J44" s="547"/>
      <c r="K44" s="469"/>
      <c r="L44" s="319"/>
      <c r="M44" s="319"/>
      <c r="N44" s="440"/>
      <c r="O44" s="7"/>
      <c r="P44" s="29" t="str">
        <f t="shared" si="77"/>
        <v/>
      </c>
      <c r="Q44" s="30" t="str">
        <f t="shared" si="21"/>
        <v/>
      </c>
      <c r="R44" s="30" t="str">
        <f t="shared" si="22"/>
        <v/>
      </c>
      <c r="S44" s="30" t="str">
        <f t="shared" si="23"/>
        <v/>
      </c>
      <c r="T44" s="30" t="str">
        <f t="shared" si="24"/>
        <v/>
      </c>
      <c r="U44" s="30" t="str">
        <f t="shared" si="25"/>
        <v/>
      </c>
      <c r="V44" s="30" t="str">
        <f t="shared" si="26"/>
        <v/>
      </c>
      <c r="W44" s="30" t="str">
        <f t="shared" si="27"/>
        <v/>
      </c>
      <c r="X44" s="31"/>
      <c r="Y44" s="30" t="str">
        <f t="shared" si="28"/>
        <v/>
      </c>
      <c r="Z44" s="30" t="str">
        <f t="shared" si="29"/>
        <v/>
      </c>
      <c r="AA44" s="30" t="str">
        <f t="shared" si="30"/>
        <v/>
      </c>
      <c r="AB44" s="30" t="str">
        <f t="shared" si="31"/>
        <v/>
      </c>
      <c r="AC44" s="30" t="str">
        <f t="shared" si="32"/>
        <v/>
      </c>
      <c r="AD44" s="30" t="str">
        <f t="shared" si="33"/>
        <v/>
      </c>
      <c r="AE44" s="30" t="str">
        <f t="shared" si="34"/>
        <v/>
      </c>
      <c r="AF44" s="30" t="str">
        <f t="shared" si="35"/>
        <v/>
      </c>
      <c r="AG44" s="31"/>
      <c r="AH44" s="30" t="str">
        <f t="shared" si="36"/>
        <v/>
      </c>
      <c r="AI44" s="30" t="str">
        <f t="shared" si="37"/>
        <v/>
      </c>
      <c r="AJ44" s="30" t="str">
        <f t="shared" si="38"/>
        <v/>
      </c>
      <c r="AK44" s="30" t="str">
        <f t="shared" si="39"/>
        <v/>
      </c>
      <c r="AL44" s="30" t="str">
        <f t="shared" si="40"/>
        <v/>
      </c>
      <c r="AM44" s="30" t="str">
        <f t="shared" si="41"/>
        <v/>
      </c>
      <c r="AN44" s="30" t="str">
        <f t="shared" si="42"/>
        <v/>
      </c>
      <c r="AO44" s="30" t="str">
        <f t="shared" si="43"/>
        <v/>
      </c>
      <c r="AP44" s="31"/>
      <c r="AQ44" s="30" t="str">
        <f t="shared" si="44"/>
        <v/>
      </c>
      <c r="AR44" s="30" t="str">
        <f t="shared" si="45"/>
        <v/>
      </c>
      <c r="AS44" s="30" t="str">
        <f t="shared" si="46"/>
        <v/>
      </c>
      <c r="AT44" s="30" t="str">
        <f t="shared" si="47"/>
        <v/>
      </c>
      <c r="AU44" s="30" t="str">
        <f t="shared" si="48"/>
        <v/>
      </c>
      <c r="AV44" s="30" t="str">
        <f t="shared" si="49"/>
        <v/>
      </c>
      <c r="AW44" s="30" t="str">
        <f t="shared" si="50"/>
        <v/>
      </c>
      <c r="AX44" s="30" t="str">
        <f t="shared" si="51"/>
        <v/>
      </c>
      <c r="AY44" s="31"/>
      <c r="AZ44" s="30" t="str">
        <f t="shared" si="52"/>
        <v/>
      </c>
      <c r="BA44" s="30" t="str">
        <f t="shared" si="53"/>
        <v/>
      </c>
      <c r="BB44" s="30" t="str">
        <f t="shared" si="54"/>
        <v/>
      </c>
      <c r="BC44" s="30" t="str">
        <f t="shared" si="55"/>
        <v/>
      </c>
      <c r="BD44" s="30" t="str">
        <f t="shared" si="56"/>
        <v/>
      </c>
      <c r="BE44" s="30" t="str">
        <f t="shared" si="57"/>
        <v/>
      </c>
      <c r="BF44" s="30" t="str">
        <f t="shared" si="58"/>
        <v/>
      </c>
      <c r="BG44" s="30" t="str">
        <f t="shared" si="59"/>
        <v/>
      </c>
      <c r="BH44" s="31"/>
      <c r="BI44" s="32"/>
      <c r="BJ44" s="33" t="str">
        <f t="shared" si="60"/>
        <v/>
      </c>
      <c r="BK44" s="31"/>
      <c r="BL44" s="30" t="str">
        <f t="shared" si="11"/>
        <v/>
      </c>
      <c r="BM44" s="30" t="str">
        <f t="shared" si="61"/>
        <v/>
      </c>
      <c r="BN44" s="30" t="str">
        <f t="shared" si="62"/>
        <v/>
      </c>
      <c r="BO44" s="30" t="str">
        <f t="shared" si="63"/>
        <v/>
      </c>
      <c r="BP44" s="30" t="str">
        <f t="shared" si="64"/>
        <v/>
      </c>
      <c r="BQ44" s="30" t="str">
        <f t="shared" si="65"/>
        <v/>
      </c>
      <c r="BR44" s="30" t="str">
        <f t="shared" si="66"/>
        <v/>
      </c>
      <c r="BS44" s="30" t="str">
        <f t="shared" si="67"/>
        <v/>
      </c>
      <c r="BT44" s="31"/>
      <c r="BU44" s="30" t="str">
        <f t="shared" si="19"/>
        <v/>
      </c>
      <c r="BV44" s="370"/>
      <c r="BW44" s="30" t="str">
        <f t="shared" si="68"/>
        <v/>
      </c>
      <c r="BX44" s="30" t="b">
        <f t="shared" si="69"/>
        <v>0</v>
      </c>
      <c r="BY44" s="30" t="b">
        <f t="shared" si="70"/>
        <v>0</v>
      </c>
      <c r="BZ44" s="30" t="b">
        <f t="shared" si="71"/>
        <v>0</v>
      </c>
      <c r="CA44" s="30" t="b">
        <f t="shared" si="72"/>
        <v>0</v>
      </c>
      <c r="CB44" s="30" t="b">
        <f t="shared" si="73"/>
        <v>0</v>
      </c>
      <c r="CC44" s="30" t="b">
        <f t="shared" si="74"/>
        <v>0</v>
      </c>
      <c r="CD44" s="30" t="b">
        <f t="shared" si="75"/>
        <v>0</v>
      </c>
    </row>
    <row r="45" spans="1:82" s="9" customFormat="1" ht="14.4" hidden="1">
      <c r="A45" s="321">
        <v>40</v>
      </c>
      <c r="B45" s="444"/>
      <c r="C45" s="338"/>
      <c r="D45" s="469"/>
      <c r="E45" s="469"/>
      <c r="F45" s="498"/>
      <c r="G45" s="499"/>
      <c r="H45" s="320"/>
      <c r="I45" s="469"/>
      <c r="J45" s="547"/>
      <c r="K45" s="469"/>
      <c r="L45" s="319"/>
      <c r="M45" s="319"/>
      <c r="N45" s="440"/>
      <c r="O45" s="7"/>
      <c r="P45" s="29" t="str">
        <f t="shared" si="77"/>
        <v/>
      </c>
      <c r="Q45" s="30" t="str">
        <f t="shared" si="21"/>
        <v/>
      </c>
      <c r="R45" s="30" t="str">
        <f t="shared" si="22"/>
        <v/>
      </c>
      <c r="S45" s="30" t="str">
        <f t="shared" si="23"/>
        <v/>
      </c>
      <c r="T45" s="30" t="str">
        <f t="shared" si="24"/>
        <v/>
      </c>
      <c r="U45" s="30" t="str">
        <f t="shared" si="25"/>
        <v/>
      </c>
      <c r="V45" s="30" t="str">
        <f t="shared" si="26"/>
        <v/>
      </c>
      <c r="W45" s="30" t="str">
        <f t="shared" si="27"/>
        <v/>
      </c>
      <c r="X45" s="31"/>
      <c r="Y45" s="30" t="str">
        <f t="shared" si="28"/>
        <v/>
      </c>
      <c r="Z45" s="30" t="str">
        <f t="shared" si="29"/>
        <v/>
      </c>
      <c r="AA45" s="30" t="str">
        <f t="shared" si="30"/>
        <v/>
      </c>
      <c r="AB45" s="30" t="str">
        <f t="shared" si="31"/>
        <v/>
      </c>
      <c r="AC45" s="30" t="str">
        <f t="shared" si="32"/>
        <v/>
      </c>
      <c r="AD45" s="30" t="str">
        <f t="shared" si="33"/>
        <v/>
      </c>
      <c r="AE45" s="30" t="str">
        <f t="shared" si="34"/>
        <v/>
      </c>
      <c r="AF45" s="30" t="str">
        <f t="shared" si="35"/>
        <v/>
      </c>
      <c r="AG45" s="31"/>
      <c r="AH45" s="30" t="str">
        <f t="shared" si="36"/>
        <v/>
      </c>
      <c r="AI45" s="30" t="str">
        <f t="shared" si="37"/>
        <v/>
      </c>
      <c r="AJ45" s="30" t="str">
        <f t="shared" si="38"/>
        <v/>
      </c>
      <c r="AK45" s="30" t="str">
        <f t="shared" si="39"/>
        <v/>
      </c>
      <c r="AL45" s="30" t="str">
        <f t="shared" si="40"/>
        <v/>
      </c>
      <c r="AM45" s="30" t="str">
        <f t="shared" si="41"/>
        <v/>
      </c>
      <c r="AN45" s="30" t="str">
        <f t="shared" si="42"/>
        <v/>
      </c>
      <c r="AO45" s="30" t="str">
        <f t="shared" si="43"/>
        <v/>
      </c>
      <c r="AP45" s="31"/>
      <c r="AQ45" s="30" t="str">
        <f t="shared" si="44"/>
        <v/>
      </c>
      <c r="AR45" s="30" t="str">
        <f t="shared" si="45"/>
        <v/>
      </c>
      <c r="AS45" s="30" t="str">
        <f t="shared" si="46"/>
        <v/>
      </c>
      <c r="AT45" s="30" t="str">
        <f t="shared" si="47"/>
        <v/>
      </c>
      <c r="AU45" s="30" t="str">
        <f t="shared" si="48"/>
        <v/>
      </c>
      <c r="AV45" s="30" t="str">
        <f t="shared" si="49"/>
        <v/>
      </c>
      <c r="AW45" s="30" t="str">
        <f t="shared" si="50"/>
        <v/>
      </c>
      <c r="AX45" s="30" t="str">
        <f t="shared" si="51"/>
        <v/>
      </c>
      <c r="AY45" s="31"/>
      <c r="AZ45" s="30" t="str">
        <f t="shared" si="52"/>
        <v/>
      </c>
      <c r="BA45" s="30" t="str">
        <f t="shared" si="53"/>
        <v/>
      </c>
      <c r="BB45" s="30" t="str">
        <f t="shared" si="54"/>
        <v/>
      </c>
      <c r="BC45" s="30" t="str">
        <f t="shared" si="55"/>
        <v/>
      </c>
      <c r="BD45" s="30" t="str">
        <f t="shared" si="56"/>
        <v/>
      </c>
      <c r="BE45" s="30" t="str">
        <f t="shared" si="57"/>
        <v/>
      </c>
      <c r="BF45" s="30" t="str">
        <f t="shared" si="58"/>
        <v/>
      </c>
      <c r="BG45" s="30" t="str">
        <f t="shared" si="59"/>
        <v/>
      </c>
      <c r="BH45" s="31"/>
      <c r="BI45" s="32"/>
      <c r="BJ45" s="33" t="str">
        <f t="shared" si="60"/>
        <v/>
      </c>
      <c r="BK45" s="31"/>
      <c r="BL45" s="30" t="str">
        <f t="shared" si="11"/>
        <v/>
      </c>
      <c r="BM45" s="30" t="str">
        <f t="shared" si="61"/>
        <v/>
      </c>
      <c r="BN45" s="30" t="str">
        <f t="shared" si="62"/>
        <v/>
      </c>
      <c r="BO45" s="30" t="str">
        <f t="shared" si="63"/>
        <v/>
      </c>
      <c r="BP45" s="30" t="str">
        <f t="shared" si="64"/>
        <v/>
      </c>
      <c r="BQ45" s="30" t="str">
        <f t="shared" si="65"/>
        <v/>
      </c>
      <c r="BR45" s="30" t="str">
        <f t="shared" si="66"/>
        <v/>
      </c>
      <c r="BS45" s="30" t="str">
        <f t="shared" si="67"/>
        <v/>
      </c>
      <c r="BT45" s="31"/>
      <c r="BU45" s="30" t="str">
        <f t="shared" si="19"/>
        <v/>
      </c>
      <c r="BV45" s="370"/>
      <c r="BW45" s="30" t="str">
        <f t="shared" si="68"/>
        <v/>
      </c>
      <c r="BX45" s="30" t="b">
        <f t="shared" si="69"/>
        <v>0</v>
      </c>
      <c r="BY45" s="30" t="b">
        <f t="shared" si="70"/>
        <v>0</v>
      </c>
      <c r="BZ45" s="30" t="b">
        <f t="shared" si="71"/>
        <v>0</v>
      </c>
      <c r="CA45" s="30" t="b">
        <f t="shared" si="72"/>
        <v>0</v>
      </c>
      <c r="CB45" s="30" t="b">
        <f t="shared" si="73"/>
        <v>0</v>
      </c>
      <c r="CC45" s="30" t="b">
        <f t="shared" si="74"/>
        <v>0</v>
      </c>
      <c r="CD45" s="30" t="b">
        <f t="shared" si="75"/>
        <v>0</v>
      </c>
    </row>
    <row r="46" spans="1:82" s="9" customFormat="1" ht="14.4" hidden="1">
      <c r="A46" s="321">
        <v>41</v>
      </c>
      <c r="B46" s="444"/>
      <c r="C46" s="338"/>
      <c r="D46" s="469"/>
      <c r="E46" s="469"/>
      <c r="F46" s="498"/>
      <c r="G46" s="499"/>
      <c r="H46" s="320"/>
      <c r="I46" s="469"/>
      <c r="J46" s="547"/>
      <c r="K46" s="469"/>
      <c r="L46" s="319"/>
      <c r="M46" s="319"/>
      <c r="N46" s="440"/>
      <c r="O46" s="7"/>
      <c r="P46" s="29" t="str">
        <f t="shared" si="77"/>
        <v/>
      </c>
      <c r="Q46" s="30" t="str">
        <f t="shared" si="21"/>
        <v/>
      </c>
      <c r="R46" s="30" t="str">
        <f t="shared" si="22"/>
        <v/>
      </c>
      <c r="S46" s="30" t="str">
        <f t="shared" si="23"/>
        <v/>
      </c>
      <c r="T46" s="30" t="str">
        <f t="shared" si="24"/>
        <v/>
      </c>
      <c r="U46" s="30" t="str">
        <f t="shared" si="25"/>
        <v/>
      </c>
      <c r="V46" s="30" t="str">
        <f t="shared" si="26"/>
        <v/>
      </c>
      <c r="W46" s="30" t="str">
        <f t="shared" si="27"/>
        <v/>
      </c>
      <c r="X46" s="31"/>
      <c r="Y46" s="30" t="str">
        <f t="shared" si="28"/>
        <v/>
      </c>
      <c r="Z46" s="30" t="str">
        <f t="shared" si="29"/>
        <v/>
      </c>
      <c r="AA46" s="30" t="str">
        <f t="shared" si="30"/>
        <v/>
      </c>
      <c r="AB46" s="30" t="str">
        <f t="shared" si="31"/>
        <v/>
      </c>
      <c r="AC46" s="30" t="str">
        <f t="shared" si="32"/>
        <v/>
      </c>
      <c r="AD46" s="30" t="str">
        <f t="shared" si="33"/>
        <v/>
      </c>
      <c r="AE46" s="30" t="str">
        <f t="shared" si="34"/>
        <v/>
      </c>
      <c r="AF46" s="30" t="str">
        <f t="shared" si="35"/>
        <v/>
      </c>
      <c r="AG46" s="31"/>
      <c r="AH46" s="30" t="str">
        <f t="shared" si="36"/>
        <v/>
      </c>
      <c r="AI46" s="30" t="str">
        <f t="shared" si="37"/>
        <v/>
      </c>
      <c r="AJ46" s="30" t="str">
        <f t="shared" si="38"/>
        <v/>
      </c>
      <c r="AK46" s="30" t="str">
        <f t="shared" si="39"/>
        <v/>
      </c>
      <c r="AL46" s="30" t="str">
        <f t="shared" si="40"/>
        <v/>
      </c>
      <c r="AM46" s="30" t="str">
        <f t="shared" si="41"/>
        <v/>
      </c>
      <c r="AN46" s="30" t="str">
        <f t="shared" si="42"/>
        <v/>
      </c>
      <c r="AO46" s="30" t="str">
        <f t="shared" si="43"/>
        <v/>
      </c>
      <c r="AP46" s="31"/>
      <c r="AQ46" s="30" t="str">
        <f t="shared" si="44"/>
        <v/>
      </c>
      <c r="AR46" s="30" t="str">
        <f t="shared" si="45"/>
        <v/>
      </c>
      <c r="AS46" s="30" t="str">
        <f t="shared" si="46"/>
        <v/>
      </c>
      <c r="AT46" s="30" t="str">
        <f t="shared" si="47"/>
        <v/>
      </c>
      <c r="AU46" s="30" t="str">
        <f t="shared" si="48"/>
        <v/>
      </c>
      <c r="AV46" s="30" t="str">
        <f t="shared" si="49"/>
        <v/>
      </c>
      <c r="AW46" s="30" t="str">
        <f t="shared" si="50"/>
        <v/>
      </c>
      <c r="AX46" s="30" t="str">
        <f t="shared" si="51"/>
        <v/>
      </c>
      <c r="AY46" s="31"/>
      <c r="AZ46" s="30" t="str">
        <f t="shared" si="52"/>
        <v/>
      </c>
      <c r="BA46" s="30" t="str">
        <f t="shared" si="53"/>
        <v/>
      </c>
      <c r="BB46" s="30" t="str">
        <f t="shared" si="54"/>
        <v/>
      </c>
      <c r="BC46" s="30" t="str">
        <f t="shared" si="55"/>
        <v/>
      </c>
      <c r="BD46" s="30" t="str">
        <f t="shared" si="56"/>
        <v/>
      </c>
      <c r="BE46" s="30" t="str">
        <f t="shared" si="57"/>
        <v/>
      </c>
      <c r="BF46" s="30" t="str">
        <f t="shared" si="58"/>
        <v/>
      </c>
      <c r="BG46" s="30" t="str">
        <f t="shared" si="59"/>
        <v/>
      </c>
      <c r="BH46" s="31"/>
      <c r="BI46" s="32"/>
      <c r="BJ46" s="33" t="str">
        <f t="shared" si="60"/>
        <v/>
      </c>
      <c r="BK46" s="31"/>
      <c r="BL46" s="30" t="str">
        <f t="shared" si="11"/>
        <v/>
      </c>
      <c r="BM46" s="30" t="str">
        <f t="shared" si="61"/>
        <v/>
      </c>
      <c r="BN46" s="30" t="str">
        <f t="shared" si="62"/>
        <v/>
      </c>
      <c r="BO46" s="30" t="str">
        <f t="shared" si="63"/>
        <v/>
      </c>
      <c r="BP46" s="30" t="str">
        <f t="shared" si="64"/>
        <v/>
      </c>
      <c r="BQ46" s="30" t="str">
        <f t="shared" si="65"/>
        <v/>
      </c>
      <c r="BR46" s="30" t="str">
        <f t="shared" si="66"/>
        <v/>
      </c>
      <c r="BS46" s="30" t="str">
        <f t="shared" si="67"/>
        <v/>
      </c>
      <c r="BT46" s="31"/>
      <c r="BU46" s="30" t="str">
        <f t="shared" si="19"/>
        <v/>
      </c>
      <c r="BV46" s="370"/>
      <c r="BW46" s="30" t="str">
        <f t="shared" si="68"/>
        <v/>
      </c>
      <c r="BX46" s="30" t="b">
        <f t="shared" si="69"/>
        <v>0</v>
      </c>
      <c r="BY46" s="30" t="b">
        <f t="shared" si="70"/>
        <v>0</v>
      </c>
      <c r="BZ46" s="30" t="b">
        <f t="shared" si="71"/>
        <v>0</v>
      </c>
      <c r="CA46" s="30" t="b">
        <f t="shared" si="72"/>
        <v>0</v>
      </c>
      <c r="CB46" s="30" t="b">
        <f t="shared" si="73"/>
        <v>0</v>
      </c>
      <c r="CC46" s="30" t="b">
        <f t="shared" si="74"/>
        <v>0</v>
      </c>
      <c r="CD46" s="30" t="b">
        <f t="shared" si="75"/>
        <v>0</v>
      </c>
    </row>
    <row r="47" spans="1:82" s="9" customFormat="1" ht="14.4" hidden="1">
      <c r="A47" s="321">
        <v>42</v>
      </c>
      <c r="B47" s="444"/>
      <c r="C47" s="338"/>
      <c r="D47" s="469"/>
      <c r="E47" s="469"/>
      <c r="F47" s="498"/>
      <c r="G47" s="499"/>
      <c r="H47" s="320"/>
      <c r="I47" s="469"/>
      <c r="J47" s="547"/>
      <c r="K47" s="469"/>
      <c r="L47" s="319"/>
      <c r="M47" s="319"/>
      <c r="N47" s="440"/>
      <c r="O47" s="7"/>
      <c r="P47" s="29" t="str">
        <f t="shared" si="77"/>
        <v/>
      </c>
      <c r="Q47" s="30" t="str">
        <f t="shared" si="21"/>
        <v/>
      </c>
      <c r="R47" s="30" t="str">
        <f t="shared" si="22"/>
        <v/>
      </c>
      <c r="S47" s="30" t="str">
        <f t="shared" si="23"/>
        <v/>
      </c>
      <c r="T47" s="30" t="str">
        <f t="shared" si="24"/>
        <v/>
      </c>
      <c r="U47" s="30" t="str">
        <f t="shared" si="25"/>
        <v/>
      </c>
      <c r="V47" s="30" t="str">
        <f t="shared" si="26"/>
        <v/>
      </c>
      <c r="W47" s="30" t="str">
        <f t="shared" si="27"/>
        <v/>
      </c>
      <c r="X47" s="31"/>
      <c r="Y47" s="30" t="str">
        <f t="shared" si="28"/>
        <v/>
      </c>
      <c r="Z47" s="30" t="str">
        <f t="shared" si="29"/>
        <v/>
      </c>
      <c r="AA47" s="30" t="str">
        <f t="shared" si="30"/>
        <v/>
      </c>
      <c r="AB47" s="30" t="str">
        <f t="shared" si="31"/>
        <v/>
      </c>
      <c r="AC47" s="30" t="str">
        <f t="shared" si="32"/>
        <v/>
      </c>
      <c r="AD47" s="30" t="str">
        <f t="shared" si="33"/>
        <v/>
      </c>
      <c r="AE47" s="30" t="str">
        <f t="shared" si="34"/>
        <v/>
      </c>
      <c r="AF47" s="30" t="str">
        <f t="shared" si="35"/>
        <v/>
      </c>
      <c r="AG47" s="31"/>
      <c r="AH47" s="30" t="str">
        <f t="shared" si="36"/>
        <v/>
      </c>
      <c r="AI47" s="30" t="str">
        <f t="shared" si="37"/>
        <v/>
      </c>
      <c r="AJ47" s="30" t="str">
        <f t="shared" si="38"/>
        <v/>
      </c>
      <c r="AK47" s="30" t="str">
        <f t="shared" si="39"/>
        <v/>
      </c>
      <c r="AL47" s="30" t="str">
        <f t="shared" si="40"/>
        <v/>
      </c>
      <c r="AM47" s="30" t="str">
        <f t="shared" si="41"/>
        <v/>
      </c>
      <c r="AN47" s="30" t="str">
        <f t="shared" si="42"/>
        <v/>
      </c>
      <c r="AO47" s="30" t="str">
        <f t="shared" si="43"/>
        <v/>
      </c>
      <c r="AP47" s="31"/>
      <c r="AQ47" s="30" t="str">
        <f t="shared" si="44"/>
        <v/>
      </c>
      <c r="AR47" s="30" t="str">
        <f t="shared" si="45"/>
        <v/>
      </c>
      <c r="AS47" s="30" t="str">
        <f t="shared" si="46"/>
        <v/>
      </c>
      <c r="AT47" s="30" t="str">
        <f t="shared" si="47"/>
        <v/>
      </c>
      <c r="AU47" s="30" t="str">
        <f t="shared" si="48"/>
        <v/>
      </c>
      <c r="AV47" s="30" t="str">
        <f t="shared" si="49"/>
        <v/>
      </c>
      <c r="AW47" s="30" t="str">
        <f t="shared" si="50"/>
        <v/>
      </c>
      <c r="AX47" s="30" t="str">
        <f t="shared" si="51"/>
        <v/>
      </c>
      <c r="AY47" s="31"/>
      <c r="AZ47" s="30" t="str">
        <f t="shared" si="52"/>
        <v/>
      </c>
      <c r="BA47" s="30" t="str">
        <f t="shared" si="53"/>
        <v/>
      </c>
      <c r="BB47" s="30" t="str">
        <f t="shared" si="54"/>
        <v/>
      </c>
      <c r="BC47" s="30" t="str">
        <f t="shared" si="55"/>
        <v/>
      </c>
      <c r="BD47" s="30" t="str">
        <f t="shared" si="56"/>
        <v/>
      </c>
      <c r="BE47" s="30" t="str">
        <f t="shared" si="57"/>
        <v/>
      </c>
      <c r="BF47" s="30" t="str">
        <f t="shared" si="58"/>
        <v/>
      </c>
      <c r="BG47" s="30" t="str">
        <f t="shared" si="59"/>
        <v/>
      </c>
      <c r="BH47" s="31"/>
      <c r="BI47" s="32"/>
      <c r="BJ47" s="33" t="str">
        <f t="shared" si="60"/>
        <v/>
      </c>
      <c r="BK47" s="31"/>
      <c r="BL47" s="30" t="str">
        <f t="shared" si="11"/>
        <v/>
      </c>
      <c r="BM47" s="30" t="str">
        <f t="shared" si="61"/>
        <v/>
      </c>
      <c r="BN47" s="30" t="str">
        <f t="shared" si="62"/>
        <v/>
      </c>
      <c r="BO47" s="30" t="str">
        <f t="shared" si="63"/>
        <v/>
      </c>
      <c r="BP47" s="30" t="str">
        <f t="shared" si="64"/>
        <v/>
      </c>
      <c r="BQ47" s="30" t="str">
        <f t="shared" si="65"/>
        <v/>
      </c>
      <c r="BR47" s="30" t="str">
        <f t="shared" si="66"/>
        <v/>
      </c>
      <c r="BS47" s="30" t="str">
        <f t="shared" si="67"/>
        <v/>
      </c>
      <c r="BT47" s="31"/>
      <c r="BU47" s="30" t="str">
        <f t="shared" si="19"/>
        <v/>
      </c>
      <c r="BV47" s="370"/>
      <c r="BW47" s="30" t="str">
        <f t="shared" si="68"/>
        <v/>
      </c>
      <c r="BX47" s="30" t="b">
        <f t="shared" si="69"/>
        <v>0</v>
      </c>
      <c r="BY47" s="30" t="b">
        <f t="shared" si="70"/>
        <v>0</v>
      </c>
      <c r="BZ47" s="30" t="b">
        <f t="shared" si="71"/>
        <v>0</v>
      </c>
      <c r="CA47" s="30" t="b">
        <f t="shared" si="72"/>
        <v>0</v>
      </c>
      <c r="CB47" s="30" t="b">
        <f t="shared" si="73"/>
        <v>0</v>
      </c>
      <c r="CC47" s="30" t="b">
        <f t="shared" si="74"/>
        <v>0</v>
      </c>
      <c r="CD47" s="30" t="b">
        <f t="shared" si="75"/>
        <v>0</v>
      </c>
    </row>
    <row r="48" spans="1:82" s="9" customFormat="1" ht="14.4" hidden="1">
      <c r="A48" s="321">
        <v>43</v>
      </c>
      <c r="B48" s="444"/>
      <c r="C48" s="338"/>
      <c r="D48" s="469"/>
      <c r="E48" s="469"/>
      <c r="F48" s="498"/>
      <c r="G48" s="499"/>
      <c r="H48" s="320"/>
      <c r="I48" s="469"/>
      <c r="J48" s="547"/>
      <c r="K48" s="469"/>
      <c r="L48" s="319"/>
      <c r="M48" s="319"/>
      <c r="N48" s="440"/>
      <c r="O48" s="7"/>
      <c r="P48" s="29" t="str">
        <f t="shared" si="77"/>
        <v/>
      </c>
      <c r="Q48" s="30" t="str">
        <f t="shared" si="21"/>
        <v/>
      </c>
      <c r="R48" s="30" t="str">
        <f t="shared" si="22"/>
        <v/>
      </c>
      <c r="S48" s="30" t="str">
        <f t="shared" si="23"/>
        <v/>
      </c>
      <c r="T48" s="30" t="str">
        <f t="shared" si="24"/>
        <v/>
      </c>
      <c r="U48" s="30" t="str">
        <f t="shared" si="25"/>
        <v/>
      </c>
      <c r="V48" s="30" t="str">
        <f t="shared" si="26"/>
        <v/>
      </c>
      <c r="W48" s="30" t="str">
        <f t="shared" si="27"/>
        <v/>
      </c>
      <c r="X48" s="31"/>
      <c r="Y48" s="30" t="str">
        <f t="shared" si="28"/>
        <v/>
      </c>
      <c r="Z48" s="30" t="str">
        <f t="shared" si="29"/>
        <v/>
      </c>
      <c r="AA48" s="30" t="str">
        <f t="shared" si="30"/>
        <v/>
      </c>
      <c r="AB48" s="30" t="str">
        <f t="shared" si="31"/>
        <v/>
      </c>
      <c r="AC48" s="30" t="str">
        <f t="shared" si="32"/>
        <v/>
      </c>
      <c r="AD48" s="30" t="str">
        <f t="shared" si="33"/>
        <v/>
      </c>
      <c r="AE48" s="30" t="str">
        <f t="shared" si="34"/>
        <v/>
      </c>
      <c r="AF48" s="30" t="str">
        <f t="shared" si="35"/>
        <v/>
      </c>
      <c r="AG48" s="31"/>
      <c r="AH48" s="30" t="str">
        <f t="shared" si="36"/>
        <v/>
      </c>
      <c r="AI48" s="30" t="str">
        <f t="shared" si="37"/>
        <v/>
      </c>
      <c r="AJ48" s="30" t="str">
        <f t="shared" si="38"/>
        <v/>
      </c>
      <c r="AK48" s="30" t="str">
        <f t="shared" si="39"/>
        <v/>
      </c>
      <c r="AL48" s="30" t="str">
        <f t="shared" si="40"/>
        <v/>
      </c>
      <c r="AM48" s="30" t="str">
        <f t="shared" si="41"/>
        <v/>
      </c>
      <c r="AN48" s="30" t="str">
        <f t="shared" si="42"/>
        <v/>
      </c>
      <c r="AO48" s="30" t="str">
        <f t="shared" si="43"/>
        <v/>
      </c>
      <c r="AP48" s="31"/>
      <c r="AQ48" s="30" t="str">
        <f t="shared" si="44"/>
        <v/>
      </c>
      <c r="AR48" s="30" t="str">
        <f t="shared" si="45"/>
        <v/>
      </c>
      <c r="AS48" s="30" t="str">
        <f t="shared" si="46"/>
        <v/>
      </c>
      <c r="AT48" s="30" t="str">
        <f t="shared" si="47"/>
        <v/>
      </c>
      <c r="AU48" s="30" t="str">
        <f t="shared" si="48"/>
        <v/>
      </c>
      <c r="AV48" s="30" t="str">
        <f t="shared" si="49"/>
        <v/>
      </c>
      <c r="AW48" s="30" t="str">
        <f t="shared" si="50"/>
        <v/>
      </c>
      <c r="AX48" s="30" t="str">
        <f t="shared" si="51"/>
        <v/>
      </c>
      <c r="AY48" s="31"/>
      <c r="AZ48" s="30" t="str">
        <f t="shared" si="52"/>
        <v/>
      </c>
      <c r="BA48" s="30" t="str">
        <f t="shared" si="53"/>
        <v/>
      </c>
      <c r="BB48" s="30" t="str">
        <f t="shared" si="54"/>
        <v/>
      </c>
      <c r="BC48" s="30" t="str">
        <f t="shared" si="55"/>
        <v/>
      </c>
      <c r="BD48" s="30" t="str">
        <f t="shared" si="56"/>
        <v/>
      </c>
      <c r="BE48" s="30" t="str">
        <f t="shared" si="57"/>
        <v/>
      </c>
      <c r="BF48" s="30" t="str">
        <f t="shared" si="58"/>
        <v/>
      </c>
      <c r="BG48" s="30" t="str">
        <f t="shared" si="59"/>
        <v/>
      </c>
      <c r="BH48" s="31"/>
      <c r="BI48" s="32"/>
      <c r="BJ48" s="33" t="str">
        <f t="shared" si="60"/>
        <v/>
      </c>
      <c r="BK48" s="31"/>
      <c r="BL48" s="30" t="str">
        <f t="shared" si="11"/>
        <v/>
      </c>
      <c r="BM48" s="30" t="str">
        <f t="shared" si="61"/>
        <v/>
      </c>
      <c r="BN48" s="30" t="str">
        <f t="shared" si="62"/>
        <v/>
      </c>
      <c r="BO48" s="30" t="str">
        <f t="shared" si="63"/>
        <v/>
      </c>
      <c r="BP48" s="30" t="str">
        <f t="shared" si="64"/>
        <v/>
      </c>
      <c r="BQ48" s="30" t="str">
        <f t="shared" si="65"/>
        <v/>
      </c>
      <c r="BR48" s="30" t="str">
        <f t="shared" si="66"/>
        <v/>
      </c>
      <c r="BS48" s="30" t="str">
        <f t="shared" si="67"/>
        <v/>
      </c>
      <c r="BT48" s="31"/>
      <c r="BU48" s="30" t="str">
        <f t="shared" si="19"/>
        <v/>
      </c>
      <c r="BV48" s="370"/>
      <c r="BW48" s="30" t="str">
        <f t="shared" si="68"/>
        <v/>
      </c>
      <c r="BX48" s="30" t="b">
        <f t="shared" si="69"/>
        <v>0</v>
      </c>
      <c r="BY48" s="30" t="b">
        <f t="shared" si="70"/>
        <v>0</v>
      </c>
      <c r="BZ48" s="30" t="b">
        <f t="shared" si="71"/>
        <v>0</v>
      </c>
      <c r="CA48" s="30" t="b">
        <f t="shared" si="72"/>
        <v>0</v>
      </c>
      <c r="CB48" s="30" t="b">
        <f t="shared" si="73"/>
        <v>0</v>
      </c>
      <c r="CC48" s="30" t="b">
        <f t="shared" si="74"/>
        <v>0</v>
      </c>
      <c r="CD48" s="30" t="b">
        <f t="shared" si="75"/>
        <v>0</v>
      </c>
    </row>
    <row r="49" spans="1:82" s="9" customFormat="1" ht="14.4" hidden="1">
      <c r="A49" s="321">
        <v>44</v>
      </c>
      <c r="B49" s="445"/>
      <c r="C49" s="338"/>
      <c r="D49" s="470"/>
      <c r="E49" s="470"/>
      <c r="F49" s="500"/>
      <c r="G49" s="501"/>
      <c r="H49" s="320"/>
      <c r="I49" s="470"/>
      <c r="J49" s="547"/>
      <c r="K49" s="470"/>
      <c r="L49" s="319"/>
      <c r="M49" s="319"/>
      <c r="N49" s="440"/>
      <c r="O49" s="7"/>
      <c r="P49" s="29" t="str">
        <f t="shared" si="77"/>
        <v/>
      </c>
      <c r="Q49" s="30" t="str">
        <f t="shared" si="21"/>
        <v/>
      </c>
      <c r="R49" s="30" t="str">
        <f t="shared" si="22"/>
        <v/>
      </c>
      <c r="S49" s="30" t="str">
        <f t="shared" si="23"/>
        <v/>
      </c>
      <c r="T49" s="30" t="str">
        <f t="shared" si="24"/>
        <v/>
      </c>
      <c r="U49" s="30" t="str">
        <f t="shared" si="25"/>
        <v/>
      </c>
      <c r="V49" s="30" t="str">
        <f t="shared" si="26"/>
        <v/>
      </c>
      <c r="W49" s="30" t="str">
        <f t="shared" si="27"/>
        <v/>
      </c>
      <c r="X49" s="31"/>
      <c r="Y49" s="30" t="str">
        <f t="shared" si="28"/>
        <v/>
      </c>
      <c r="Z49" s="30" t="str">
        <f t="shared" si="29"/>
        <v/>
      </c>
      <c r="AA49" s="30" t="str">
        <f t="shared" si="30"/>
        <v/>
      </c>
      <c r="AB49" s="30" t="str">
        <f t="shared" si="31"/>
        <v/>
      </c>
      <c r="AC49" s="30" t="str">
        <f t="shared" si="32"/>
        <v/>
      </c>
      <c r="AD49" s="30" t="str">
        <f t="shared" si="33"/>
        <v/>
      </c>
      <c r="AE49" s="30" t="str">
        <f t="shared" si="34"/>
        <v/>
      </c>
      <c r="AF49" s="30" t="str">
        <f t="shared" si="35"/>
        <v/>
      </c>
      <c r="AG49" s="31"/>
      <c r="AH49" s="30" t="str">
        <f t="shared" si="36"/>
        <v/>
      </c>
      <c r="AI49" s="30" t="str">
        <f t="shared" si="37"/>
        <v/>
      </c>
      <c r="AJ49" s="30" t="str">
        <f t="shared" si="38"/>
        <v/>
      </c>
      <c r="AK49" s="30" t="str">
        <f t="shared" si="39"/>
        <v/>
      </c>
      <c r="AL49" s="30" t="str">
        <f t="shared" si="40"/>
        <v/>
      </c>
      <c r="AM49" s="30" t="str">
        <f t="shared" si="41"/>
        <v/>
      </c>
      <c r="AN49" s="30" t="str">
        <f t="shared" si="42"/>
        <v/>
      </c>
      <c r="AO49" s="30" t="str">
        <f t="shared" si="43"/>
        <v/>
      </c>
      <c r="AP49" s="31"/>
      <c r="AQ49" s="30" t="str">
        <f t="shared" si="44"/>
        <v/>
      </c>
      <c r="AR49" s="30" t="str">
        <f t="shared" si="45"/>
        <v/>
      </c>
      <c r="AS49" s="30" t="str">
        <f t="shared" si="46"/>
        <v/>
      </c>
      <c r="AT49" s="30" t="str">
        <f t="shared" si="47"/>
        <v/>
      </c>
      <c r="AU49" s="30" t="str">
        <f t="shared" si="48"/>
        <v/>
      </c>
      <c r="AV49" s="30" t="str">
        <f t="shared" si="49"/>
        <v/>
      </c>
      <c r="AW49" s="30" t="str">
        <f t="shared" si="50"/>
        <v/>
      </c>
      <c r="AX49" s="30" t="str">
        <f t="shared" si="51"/>
        <v/>
      </c>
      <c r="AY49" s="31"/>
      <c r="AZ49" s="30" t="str">
        <f t="shared" si="52"/>
        <v/>
      </c>
      <c r="BA49" s="30" t="str">
        <f t="shared" si="53"/>
        <v/>
      </c>
      <c r="BB49" s="30" t="str">
        <f t="shared" si="54"/>
        <v/>
      </c>
      <c r="BC49" s="30" t="str">
        <f t="shared" si="55"/>
        <v/>
      </c>
      <c r="BD49" s="30" t="str">
        <f t="shared" si="56"/>
        <v/>
      </c>
      <c r="BE49" s="30" t="str">
        <f t="shared" si="57"/>
        <v/>
      </c>
      <c r="BF49" s="30" t="str">
        <f t="shared" si="58"/>
        <v/>
      </c>
      <c r="BG49" s="30" t="str">
        <f t="shared" si="59"/>
        <v/>
      </c>
      <c r="BH49" s="31"/>
      <c r="BI49" s="32"/>
      <c r="BJ49" s="33" t="str">
        <f t="shared" si="60"/>
        <v/>
      </c>
      <c r="BK49" s="31"/>
      <c r="BL49" s="30" t="str">
        <f t="shared" si="11"/>
        <v/>
      </c>
      <c r="BM49" s="30" t="str">
        <f t="shared" si="61"/>
        <v/>
      </c>
      <c r="BN49" s="30" t="str">
        <f t="shared" si="62"/>
        <v/>
      </c>
      <c r="BO49" s="30" t="str">
        <f t="shared" si="63"/>
        <v/>
      </c>
      <c r="BP49" s="30" t="str">
        <f t="shared" si="64"/>
        <v/>
      </c>
      <c r="BQ49" s="30" t="str">
        <f t="shared" si="65"/>
        <v/>
      </c>
      <c r="BR49" s="30" t="str">
        <f t="shared" si="66"/>
        <v/>
      </c>
      <c r="BS49" s="30" t="str">
        <f t="shared" si="67"/>
        <v/>
      </c>
      <c r="BT49" s="31"/>
      <c r="BU49" s="30" t="str">
        <f t="shared" si="19"/>
        <v/>
      </c>
      <c r="BV49" s="370"/>
      <c r="BW49" s="30" t="str">
        <f t="shared" si="68"/>
        <v/>
      </c>
      <c r="BX49" s="30" t="b">
        <f t="shared" si="69"/>
        <v>0</v>
      </c>
      <c r="BY49" s="30" t="b">
        <f t="shared" si="70"/>
        <v>0</v>
      </c>
      <c r="BZ49" s="30" t="b">
        <f t="shared" si="71"/>
        <v>0</v>
      </c>
      <c r="CA49" s="30" t="b">
        <f t="shared" si="72"/>
        <v>0</v>
      </c>
      <c r="CB49" s="30" t="b">
        <f t="shared" si="73"/>
        <v>0</v>
      </c>
      <c r="CC49" s="30" t="b">
        <f t="shared" si="74"/>
        <v>0</v>
      </c>
      <c r="CD49" s="30" t="b">
        <f t="shared" si="75"/>
        <v>0</v>
      </c>
    </row>
    <row r="50" spans="1:82" s="9" customFormat="1" ht="15" hidden="1" thickBot="1">
      <c r="A50" s="321">
        <v>45</v>
      </c>
      <c r="B50" s="446"/>
      <c r="C50" s="338"/>
      <c r="D50" s="471"/>
      <c r="E50" s="471"/>
      <c r="F50" s="502"/>
      <c r="G50" s="503"/>
      <c r="H50" s="320"/>
      <c r="I50" s="471"/>
      <c r="J50" s="548"/>
      <c r="K50" s="471"/>
      <c r="L50" s="319"/>
      <c r="M50" s="319"/>
      <c r="N50" s="440"/>
      <c r="O50" s="7"/>
      <c r="P50" s="29" t="str">
        <f t="shared" si="77"/>
        <v/>
      </c>
      <c r="Q50" s="30" t="str">
        <f t="shared" si="21"/>
        <v/>
      </c>
      <c r="R50" s="30" t="str">
        <f t="shared" si="22"/>
        <v/>
      </c>
      <c r="S50" s="30" t="str">
        <f t="shared" si="23"/>
        <v/>
      </c>
      <c r="T50" s="30" t="str">
        <f t="shared" si="24"/>
        <v/>
      </c>
      <c r="U50" s="30" t="str">
        <f t="shared" si="25"/>
        <v/>
      </c>
      <c r="V50" s="30" t="str">
        <f t="shared" si="26"/>
        <v/>
      </c>
      <c r="W50" s="30" t="str">
        <f t="shared" si="27"/>
        <v/>
      </c>
      <c r="X50" s="31"/>
      <c r="Y50" s="30" t="str">
        <f t="shared" si="28"/>
        <v/>
      </c>
      <c r="Z50" s="30" t="str">
        <f t="shared" si="29"/>
        <v/>
      </c>
      <c r="AA50" s="30" t="str">
        <f t="shared" si="30"/>
        <v/>
      </c>
      <c r="AB50" s="30" t="str">
        <f t="shared" si="31"/>
        <v/>
      </c>
      <c r="AC50" s="30" t="str">
        <f t="shared" si="32"/>
        <v/>
      </c>
      <c r="AD50" s="30" t="str">
        <f t="shared" si="33"/>
        <v/>
      </c>
      <c r="AE50" s="30" t="str">
        <f t="shared" si="34"/>
        <v/>
      </c>
      <c r="AF50" s="30" t="str">
        <f t="shared" si="35"/>
        <v/>
      </c>
      <c r="AG50" s="31"/>
      <c r="AH50" s="30" t="str">
        <f t="shared" si="36"/>
        <v/>
      </c>
      <c r="AI50" s="30" t="str">
        <f t="shared" si="37"/>
        <v/>
      </c>
      <c r="AJ50" s="30" t="str">
        <f t="shared" si="38"/>
        <v/>
      </c>
      <c r="AK50" s="30" t="str">
        <f t="shared" si="39"/>
        <v/>
      </c>
      <c r="AL50" s="30" t="str">
        <f t="shared" si="40"/>
        <v/>
      </c>
      <c r="AM50" s="30" t="str">
        <f t="shared" si="41"/>
        <v/>
      </c>
      <c r="AN50" s="30" t="str">
        <f t="shared" si="42"/>
        <v/>
      </c>
      <c r="AO50" s="30" t="str">
        <f t="shared" si="43"/>
        <v/>
      </c>
      <c r="AP50" s="31"/>
      <c r="AQ50" s="30" t="str">
        <f t="shared" si="44"/>
        <v/>
      </c>
      <c r="AR50" s="30" t="str">
        <f t="shared" si="45"/>
        <v/>
      </c>
      <c r="AS50" s="30" t="str">
        <f t="shared" si="46"/>
        <v/>
      </c>
      <c r="AT50" s="30" t="str">
        <f t="shared" si="47"/>
        <v/>
      </c>
      <c r="AU50" s="30" t="str">
        <f t="shared" si="48"/>
        <v/>
      </c>
      <c r="AV50" s="30" t="str">
        <f t="shared" si="49"/>
        <v/>
      </c>
      <c r="AW50" s="30" t="str">
        <f t="shared" si="50"/>
        <v/>
      </c>
      <c r="AX50" s="30" t="str">
        <f t="shared" si="51"/>
        <v/>
      </c>
      <c r="AY50" s="31"/>
      <c r="AZ50" s="30" t="str">
        <f t="shared" si="52"/>
        <v/>
      </c>
      <c r="BA50" s="30" t="str">
        <f t="shared" si="53"/>
        <v/>
      </c>
      <c r="BB50" s="30" t="str">
        <f t="shared" si="54"/>
        <v/>
      </c>
      <c r="BC50" s="30" t="str">
        <f t="shared" si="55"/>
        <v/>
      </c>
      <c r="BD50" s="30" t="str">
        <f t="shared" si="56"/>
        <v/>
      </c>
      <c r="BE50" s="30" t="str">
        <f t="shared" si="57"/>
        <v/>
      </c>
      <c r="BF50" s="30" t="str">
        <f t="shared" si="58"/>
        <v/>
      </c>
      <c r="BG50" s="30" t="str">
        <f t="shared" si="59"/>
        <v/>
      </c>
      <c r="BH50" s="31"/>
      <c r="BI50" s="32"/>
      <c r="BJ50" s="33" t="str">
        <f t="shared" si="60"/>
        <v/>
      </c>
      <c r="BK50" s="31"/>
      <c r="BL50" s="30" t="str">
        <f t="shared" si="11"/>
        <v/>
      </c>
      <c r="BM50" s="30" t="str">
        <f t="shared" si="61"/>
        <v/>
      </c>
      <c r="BN50" s="30" t="str">
        <f t="shared" si="62"/>
        <v/>
      </c>
      <c r="BO50" s="30" t="str">
        <f t="shared" si="63"/>
        <v/>
      </c>
      <c r="BP50" s="30" t="str">
        <f t="shared" si="64"/>
        <v/>
      </c>
      <c r="BQ50" s="30" t="str">
        <f t="shared" si="65"/>
        <v/>
      </c>
      <c r="BR50" s="30" t="str">
        <f t="shared" si="66"/>
        <v/>
      </c>
      <c r="BS50" s="30" t="str">
        <f t="shared" si="67"/>
        <v/>
      </c>
      <c r="BT50" s="31"/>
      <c r="BU50" s="30" t="str">
        <f t="shared" si="19"/>
        <v/>
      </c>
      <c r="BV50" s="370"/>
      <c r="BW50" s="30" t="str">
        <f t="shared" si="68"/>
        <v/>
      </c>
      <c r="BX50" s="30" t="b">
        <f t="shared" si="69"/>
        <v>0</v>
      </c>
      <c r="BY50" s="30" t="b">
        <f t="shared" si="70"/>
        <v>0</v>
      </c>
      <c r="BZ50" s="30" t="b">
        <f t="shared" si="71"/>
        <v>0</v>
      </c>
      <c r="CA50" s="30" t="b">
        <f t="shared" si="72"/>
        <v>0</v>
      </c>
      <c r="CB50" s="30" t="b">
        <f t="shared" si="73"/>
        <v>0</v>
      </c>
      <c r="CC50" s="30" t="b">
        <f t="shared" si="74"/>
        <v>0</v>
      </c>
      <c r="CD50" s="30" t="b">
        <f t="shared" si="75"/>
        <v>0</v>
      </c>
    </row>
    <row r="51" spans="1:82" s="9" customFormat="1" ht="14.4" hidden="1">
      <c r="A51" s="321">
        <v>46</v>
      </c>
      <c r="B51" s="447"/>
      <c r="C51" s="338"/>
      <c r="D51" s="472"/>
      <c r="E51" s="472"/>
      <c r="F51" s="504"/>
      <c r="G51" s="505"/>
      <c r="H51" s="320"/>
      <c r="I51" s="472"/>
      <c r="J51" s="549"/>
      <c r="K51" s="472"/>
      <c r="L51" s="319"/>
      <c r="M51" s="319"/>
      <c r="N51" s="440"/>
      <c r="O51" s="7"/>
      <c r="P51" s="29" t="str">
        <f t="shared" si="77"/>
        <v/>
      </c>
      <c r="Q51" s="30" t="str">
        <f t="shared" si="21"/>
        <v/>
      </c>
      <c r="R51" s="30" t="str">
        <f t="shared" si="22"/>
        <v/>
      </c>
      <c r="S51" s="30" t="str">
        <f t="shared" si="23"/>
        <v/>
      </c>
      <c r="T51" s="30" t="str">
        <f t="shared" si="24"/>
        <v/>
      </c>
      <c r="U51" s="30" t="str">
        <f t="shared" si="25"/>
        <v/>
      </c>
      <c r="V51" s="30" t="str">
        <f t="shared" si="26"/>
        <v/>
      </c>
      <c r="W51" s="30" t="str">
        <f t="shared" si="27"/>
        <v/>
      </c>
      <c r="X51" s="31"/>
      <c r="Y51" s="30" t="str">
        <f t="shared" si="28"/>
        <v/>
      </c>
      <c r="Z51" s="30" t="str">
        <f t="shared" si="29"/>
        <v/>
      </c>
      <c r="AA51" s="30" t="str">
        <f t="shared" si="30"/>
        <v/>
      </c>
      <c r="AB51" s="30" t="str">
        <f t="shared" si="31"/>
        <v/>
      </c>
      <c r="AC51" s="30" t="str">
        <f t="shared" si="32"/>
        <v/>
      </c>
      <c r="AD51" s="30" t="str">
        <f t="shared" si="33"/>
        <v/>
      </c>
      <c r="AE51" s="30" t="str">
        <f t="shared" si="34"/>
        <v/>
      </c>
      <c r="AF51" s="30" t="str">
        <f t="shared" si="35"/>
        <v/>
      </c>
      <c r="AG51" s="31"/>
      <c r="AH51" s="30" t="str">
        <f t="shared" si="36"/>
        <v/>
      </c>
      <c r="AI51" s="30" t="str">
        <f t="shared" si="37"/>
        <v/>
      </c>
      <c r="AJ51" s="30" t="str">
        <f t="shared" si="38"/>
        <v/>
      </c>
      <c r="AK51" s="30" t="str">
        <f t="shared" si="39"/>
        <v/>
      </c>
      <c r="AL51" s="30" t="str">
        <f t="shared" si="40"/>
        <v/>
      </c>
      <c r="AM51" s="30" t="str">
        <f t="shared" si="41"/>
        <v/>
      </c>
      <c r="AN51" s="30" t="str">
        <f t="shared" si="42"/>
        <v/>
      </c>
      <c r="AO51" s="30" t="str">
        <f t="shared" si="43"/>
        <v/>
      </c>
      <c r="AP51" s="31"/>
      <c r="AQ51" s="30" t="str">
        <f t="shared" si="44"/>
        <v/>
      </c>
      <c r="AR51" s="30" t="str">
        <f t="shared" si="45"/>
        <v/>
      </c>
      <c r="AS51" s="30" t="str">
        <f t="shared" si="46"/>
        <v/>
      </c>
      <c r="AT51" s="30" t="str">
        <f t="shared" si="47"/>
        <v/>
      </c>
      <c r="AU51" s="30" t="str">
        <f t="shared" si="48"/>
        <v/>
      </c>
      <c r="AV51" s="30" t="str">
        <f t="shared" si="49"/>
        <v/>
      </c>
      <c r="AW51" s="30" t="str">
        <f t="shared" si="50"/>
        <v/>
      </c>
      <c r="AX51" s="30" t="str">
        <f t="shared" si="51"/>
        <v/>
      </c>
      <c r="AY51" s="31"/>
      <c r="AZ51" s="30" t="str">
        <f t="shared" si="52"/>
        <v/>
      </c>
      <c r="BA51" s="30" t="str">
        <f t="shared" si="53"/>
        <v/>
      </c>
      <c r="BB51" s="30" t="str">
        <f t="shared" si="54"/>
        <v/>
      </c>
      <c r="BC51" s="30" t="str">
        <f t="shared" si="55"/>
        <v/>
      </c>
      <c r="BD51" s="30" t="str">
        <f t="shared" si="56"/>
        <v/>
      </c>
      <c r="BE51" s="30" t="str">
        <f t="shared" si="57"/>
        <v/>
      </c>
      <c r="BF51" s="30" t="str">
        <f t="shared" si="58"/>
        <v/>
      </c>
      <c r="BG51" s="30" t="str">
        <f t="shared" si="59"/>
        <v/>
      </c>
      <c r="BH51" s="31"/>
      <c r="BI51" s="32"/>
      <c r="BJ51" s="33" t="str">
        <f t="shared" si="60"/>
        <v/>
      </c>
      <c r="BK51" s="31"/>
      <c r="BL51" s="30" t="str">
        <f t="shared" si="11"/>
        <v/>
      </c>
      <c r="BM51" s="30" t="str">
        <f t="shared" si="61"/>
        <v/>
      </c>
      <c r="BN51" s="30" t="str">
        <f t="shared" si="62"/>
        <v/>
      </c>
      <c r="BO51" s="30" t="str">
        <f t="shared" si="63"/>
        <v/>
      </c>
      <c r="BP51" s="30" t="str">
        <f t="shared" si="64"/>
        <v/>
      </c>
      <c r="BQ51" s="30" t="str">
        <f t="shared" si="65"/>
        <v/>
      </c>
      <c r="BR51" s="30" t="str">
        <f t="shared" si="66"/>
        <v/>
      </c>
      <c r="BS51" s="30" t="str">
        <f t="shared" si="67"/>
        <v/>
      </c>
      <c r="BT51" s="31"/>
      <c r="BU51" s="30" t="str">
        <f t="shared" si="19"/>
        <v/>
      </c>
      <c r="BV51" s="370"/>
      <c r="BW51" s="30" t="str">
        <f t="shared" si="68"/>
        <v/>
      </c>
      <c r="BX51" s="30" t="b">
        <f t="shared" si="69"/>
        <v>0</v>
      </c>
      <c r="BY51" s="30" t="b">
        <f t="shared" si="70"/>
        <v>0</v>
      </c>
      <c r="BZ51" s="30" t="b">
        <f t="shared" si="71"/>
        <v>0</v>
      </c>
      <c r="CA51" s="30" t="b">
        <f t="shared" si="72"/>
        <v>0</v>
      </c>
      <c r="CB51" s="30" t="b">
        <f t="shared" si="73"/>
        <v>0</v>
      </c>
      <c r="CC51" s="30" t="b">
        <f t="shared" si="74"/>
        <v>0</v>
      </c>
      <c r="CD51" s="30" t="b">
        <f t="shared" si="75"/>
        <v>0</v>
      </c>
    </row>
    <row r="52" spans="1:82" s="9" customFormat="1" hidden="1">
      <c r="A52" s="321">
        <v>47</v>
      </c>
      <c r="B52" s="448"/>
      <c r="C52" s="338"/>
      <c r="D52" s="473"/>
      <c r="E52" s="473"/>
      <c r="F52" s="506"/>
      <c r="G52" s="507"/>
      <c r="H52" s="320"/>
      <c r="I52" s="473"/>
      <c r="J52" s="508"/>
      <c r="K52" s="473"/>
      <c r="L52" s="319"/>
      <c r="M52" s="319"/>
      <c r="N52" s="373"/>
      <c r="O52" s="7"/>
      <c r="P52" s="29" t="str">
        <f t="shared" si="77"/>
        <v/>
      </c>
      <c r="Q52" s="30" t="str">
        <f t="shared" si="21"/>
        <v/>
      </c>
      <c r="R52" s="30" t="str">
        <f t="shared" si="22"/>
        <v/>
      </c>
      <c r="S52" s="30" t="str">
        <f t="shared" si="23"/>
        <v/>
      </c>
      <c r="T52" s="30" t="str">
        <f t="shared" si="24"/>
        <v/>
      </c>
      <c r="U52" s="30" t="str">
        <f t="shared" si="25"/>
        <v/>
      </c>
      <c r="V52" s="30" t="str">
        <f t="shared" si="26"/>
        <v/>
      </c>
      <c r="W52" s="30" t="str">
        <f t="shared" si="27"/>
        <v/>
      </c>
      <c r="X52" s="31"/>
      <c r="Y52" s="30" t="str">
        <f t="shared" si="28"/>
        <v/>
      </c>
      <c r="Z52" s="30" t="str">
        <f t="shared" si="29"/>
        <v/>
      </c>
      <c r="AA52" s="30" t="str">
        <f t="shared" si="30"/>
        <v/>
      </c>
      <c r="AB52" s="30" t="str">
        <f t="shared" si="31"/>
        <v/>
      </c>
      <c r="AC52" s="30" t="str">
        <f t="shared" si="32"/>
        <v/>
      </c>
      <c r="AD52" s="30" t="str">
        <f t="shared" si="33"/>
        <v/>
      </c>
      <c r="AE52" s="30" t="str">
        <f t="shared" si="34"/>
        <v/>
      </c>
      <c r="AF52" s="30" t="str">
        <f t="shared" si="35"/>
        <v/>
      </c>
      <c r="AG52" s="31"/>
      <c r="AH52" s="30" t="str">
        <f t="shared" si="36"/>
        <v/>
      </c>
      <c r="AI52" s="30" t="str">
        <f t="shared" si="37"/>
        <v/>
      </c>
      <c r="AJ52" s="30" t="str">
        <f t="shared" si="38"/>
        <v/>
      </c>
      <c r="AK52" s="30" t="str">
        <f t="shared" si="39"/>
        <v/>
      </c>
      <c r="AL52" s="30" t="str">
        <f t="shared" si="40"/>
        <v/>
      </c>
      <c r="AM52" s="30" t="str">
        <f t="shared" si="41"/>
        <v/>
      </c>
      <c r="AN52" s="30" t="str">
        <f t="shared" si="42"/>
        <v/>
      </c>
      <c r="AO52" s="30" t="str">
        <f t="shared" si="43"/>
        <v/>
      </c>
      <c r="AP52" s="31"/>
      <c r="AQ52" s="30" t="str">
        <f t="shared" si="44"/>
        <v/>
      </c>
      <c r="AR52" s="30" t="str">
        <f t="shared" si="45"/>
        <v/>
      </c>
      <c r="AS52" s="30" t="str">
        <f t="shared" si="46"/>
        <v/>
      </c>
      <c r="AT52" s="30" t="str">
        <f t="shared" si="47"/>
        <v/>
      </c>
      <c r="AU52" s="30" t="str">
        <f t="shared" si="48"/>
        <v/>
      </c>
      <c r="AV52" s="30" t="str">
        <f t="shared" si="49"/>
        <v/>
      </c>
      <c r="AW52" s="30" t="str">
        <f t="shared" si="50"/>
        <v/>
      </c>
      <c r="AX52" s="30" t="str">
        <f t="shared" si="51"/>
        <v/>
      </c>
      <c r="AY52" s="31"/>
      <c r="AZ52" s="30" t="str">
        <f t="shared" si="52"/>
        <v/>
      </c>
      <c r="BA52" s="30" t="str">
        <f t="shared" si="53"/>
        <v/>
      </c>
      <c r="BB52" s="30" t="str">
        <f t="shared" si="54"/>
        <v/>
      </c>
      <c r="BC52" s="30" t="str">
        <f t="shared" si="55"/>
        <v/>
      </c>
      <c r="BD52" s="30" t="str">
        <f t="shared" si="56"/>
        <v/>
      </c>
      <c r="BE52" s="30" t="str">
        <f t="shared" si="57"/>
        <v/>
      </c>
      <c r="BF52" s="30" t="str">
        <f t="shared" si="58"/>
        <v/>
      </c>
      <c r="BG52" s="30" t="str">
        <f t="shared" si="59"/>
        <v/>
      </c>
      <c r="BH52" s="31"/>
      <c r="BI52" s="32"/>
      <c r="BJ52" s="33" t="str">
        <f t="shared" si="60"/>
        <v/>
      </c>
      <c r="BK52" s="31"/>
      <c r="BL52" s="30" t="str">
        <f t="shared" si="11"/>
        <v/>
      </c>
      <c r="BM52" s="30" t="str">
        <f t="shared" si="61"/>
        <v/>
      </c>
      <c r="BN52" s="30" t="str">
        <f t="shared" si="62"/>
        <v/>
      </c>
      <c r="BO52" s="30" t="str">
        <f t="shared" si="63"/>
        <v/>
      </c>
      <c r="BP52" s="30" t="str">
        <f t="shared" si="64"/>
        <v/>
      </c>
      <c r="BQ52" s="30" t="str">
        <f t="shared" si="65"/>
        <v/>
      </c>
      <c r="BR52" s="30" t="str">
        <f t="shared" si="66"/>
        <v/>
      </c>
      <c r="BS52" s="30" t="str">
        <f t="shared" si="67"/>
        <v/>
      </c>
      <c r="BT52" s="31"/>
      <c r="BU52" s="30" t="str">
        <f t="shared" si="19"/>
        <v/>
      </c>
      <c r="BV52" s="370"/>
      <c r="BW52" s="30" t="str">
        <f t="shared" si="68"/>
        <v/>
      </c>
      <c r="BX52" s="30" t="b">
        <f t="shared" si="69"/>
        <v>0</v>
      </c>
      <c r="BY52" s="30" t="b">
        <f t="shared" si="70"/>
        <v>0</v>
      </c>
      <c r="BZ52" s="30" t="b">
        <f t="shared" si="71"/>
        <v>0</v>
      </c>
      <c r="CA52" s="30" t="b">
        <f t="shared" si="72"/>
        <v>0</v>
      </c>
      <c r="CB52" s="30" t="b">
        <f t="shared" si="73"/>
        <v>0</v>
      </c>
      <c r="CC52" s="30" t="b">
        <f t="shared" si="74"/>
        <v>0</v>
      </c>
      <c r="CD52" s="30" t="b">
        <f t="shared" si="75"/>
        <v>0</v>
      </c>
    </row>
    <row r="53" spans="1:82" s="9" customFormat="1" hidden="1">
      <c r="A53" s="321">
        <v>48</v>
      </c>
      <c r="B53" s="448"/>
      <c r="C53" s="338"/>
      <c r="D53" s="473"/>
      <c r="E53" s="473"/>
      <c r="F53" s="506"/>
      <c r="G53" s="507"/>
      <c r="H53" s="320"/>
      <c r="I53" s="473"/>
      <c r="J53" s="508"/>
      <c r="K53" s="473"/>
      <c r="L53" s="319"/>
      <c r="M53" s="319"/>
      <c r="N53" s="373"/>
      <c r="O53" s="7"/>
      <c r="P53" s="29" t="str">
        <f t="shared" si="77"/>
        <v/>
      </c>
      <c r="Q53" s="30" t="str">
        <f t="shared" si="21"/>
        <v/>
      </c>
      <c r="R53" s="30" t="str">
        <f t="shared" si="22"/>
        <v/>
      </c>
      <c r="S53" s="30" t="str">
        <f t="shared" si="23"/>
        <v/>
      </c>
      <c r="T53" s="30" t="str">
        <f t="shared" si="24"/>
        <v/>
      </c>
      <c r="U53" s="30" t="str">
        <f t="shared" si="25"/>
        <v/>
      </c>
      <c r="V53" s="30" t="str">
        <f t="shared" si="26"/>
        <v/>
      </c>
      <c r="W53" s="30" t="str">
        <f t="shared" si="27"/>
        <v/>
      </c>
      <c r="X53" s="31"/>
      <c r="Y53" s="30" t="str">
        <f t="shared" si="28"/>
        <v/>
      </c>
      <c r="Z53" s="30" t="str">
        <f t="shared" si="29"/>
        <v/>
      </c>
      <c r="AA53" s="30" t="str">
        <f t="shared" si="30"/>
        <v/>
      </c>
      <c r="AB53" s="30" t="str">
        <f t="shared" si="31"/>
        <v/>
      </c>
      <c r="AC53" s="30" t="str">
        <f t="shared" si="32"/>
        <v/>
      </c>
      <c r="AD53" s="30" t="str">
        <f t="shared" si="33"/>
        <v/>
      </c>
      <c r="AE53" s="30" t="str">
        <f t="shared" si="34"/>
        <v/>
      </c>
      <c r="AF53" s="30" t="str">
        <f t="shared" si="35"/>
        <v/>
      </c>
      <c r="AG53" s="31"/>
      <c r="AH53" s="30" t="str">
        <f t="shared" si="36"/>
        <v/>
      </c>
      <c r="AI53" s="30" t="str">
        <f t="shared" si="37"/>
        <v/>
      </c>
      <c r="AJ53" s="30" t="str">
        <f t="shared" si="38"/>
        <v/>
      </c>
      <c r="AK53" s="30" t="str">
        <f t="shared" si="39"/>
        <v/>
      </c>
      <c r="AL53" s="30" t="str">
        <f t="shared" si="40"/>
        <v/>
      </c>
      <c r="AM53" s="30" t="str">
        <f t="shared" si="41"/>
        <v/>
      </c>
      <c r="AN53" s="30" t="str">
        <f t="shared" si="42"/>
        <v/>
      </c>
      <c r="AO53" s="30" t="str">
        <f t="shared" si="43"/>
        <v/>
      </c>
      <c r="AP53" s="31"/>
      <c r="AQ53" s="30" t="str">
        <f t="shared" si="44"/>
        <v/>
      </c>
      <c r="AR53" s="30" t="str">
        <f t="shared" si="45"/>
        <v/>
      </c>
      <c r="AS53" s="30" t="str">
        <f t="shared" si="46"/>
        <v/>
      </c>
      <c r="AT53" s="30" t="str">
        <f t="shared" si="47"/>
        <v/>
      </c>
      <c r="AU53" s="30" t="str">
        <f t="shared" si="48"/>
        <v/>
      </c>
      <c r="AV53" s="30" t="str">
        <f t="shared" si="49"/>
        <v/>
      </c>
      <c r="AW53" s="30" t="str">
        <f t="shared" si="50"/>
        <v/>
      </c>
      <c r="AX53" s="30" t="str">
        <f t="shared" si="51"/>
        <v/>
      </c>
      <c r="AY53" s="31"/>
      <c r="AZ53" s="30" t="str">
        <f t="shared" si="52"/>
        <v/>
      </c>
      <c r="BA53" s="30" t="str">
        <f t="shared" si="53"/>
        <v/>
      </c>
      <c r="BB53" s="30" t="str">
        <f t="shared" si="54"/>
        <v/>
      </c>
      <c r="BC53" s="30" t="str">
        <f t="shared" si="55"/>
        <v/>
      </c>
      <c r="BD53" s="30" t="str">
        <f t="shared" si="56"/>
        <v/>
      </c>
      <c r="BE53" s="30" t="str">
        <f t="shared" si="57"/>
        <v/>
      </c>
      <c r="BF53" s="30" t="str">
        <f t="shared" si="58"/>
        <v/>
      </c>
      <c r="BG53" s="30" t="str">
        <f t="shared" si="59"/>
        <v/>
      </c>
      <c r="BH53" s="31"/>
      <c r="BI53" s="32"/>
      <c r="BJ53" s="33" t="str">
        <f t="shared" si="60"/>
        <v/>
      </c>
      <c r="BK53" s="31"/>
      <c r="BL53" s="30" t="str">
        <f t="shared" si="11"/>
        <v/>
      </c>
      <c r="BM53" s="30" t="str">
        <f t="shared" si="61"/>
        <v/>
      </c>
      <c r="BN53" s="30" t="str">
        <f t="shared" si="62"/>
        <v/>
      </c>
      <c r="BO53" s="30" t="str">
        <f t="shared" si="63"/>
        <v/>
      </c>
      <c r="BP53" s="30" t="str">
        <f t="shared" si="64"/>
        <v/>
      </c>
      <c r="BQ53" s="30" t="str">
        <f t="shared" si="65"/>
        <v/>
      </c>
      <c r="BR53" s="30" t="str">
        <f t="shared" si="66"/>
        <v/>
      </c>
      <c r="BS53" s="30" t="str">
        <f t="shared" si="67"/>
        <v/>
      </c>
      <c r="BT53" s="31"/>
      <c r="BU53" s="30" t="str">
        <f t="shared" si="19"/>
        <v/>
      </c>
      <c r="BV53" s="370"/>
      <c r="BW53" s="30" t="str">
        <f t="shared" si="68"/>
        <v/>
      </c>
      <c r="BX53" s="30" t="b">
        <f t="shared" si="69"/>
        <v>0</v>
      </c>
      <c r="BY53" s="30" t="b">
        <f t="shared" si="70"/>
        <v>0</v>
      </c>
      <c r="BZ53" s="30" t="b">
        <f t="shared" si="71"/>
        <v>0</v>
      </c>
      <c r="CA53" s="30" t="b">
        <f t="shared" si="72"/>
        <v>0</v>
      </c>
      <c r="CB53" s="30" t="b">
        <f t="shared" si="73"/>
        <v>0</v>
      </c>
      <c r="CC53" s="30" t="b">
        <f t="shared" si="74"/>
        <v>0</v>
      </c>
      <c r="CD53" s="30" t="b">
        <f t="shared" si="75"/>
        <v>0</v>
      </c>
    </row>
    <row r="54" spans="1:82" s="9" customFormat="1" hidden="1">
      <c r="A54" s="321">
        <v>49</v>
      </c>
      <c r="B54" s="448"/>
      <c r="C54" s="338"/>
      <c r="D54" s="473"/>
      <c r="E54" s="473"/>
      <c r="F54" s="506"/>
      <c r="G54" s="507"/>
      <c r="H54" s="320"/>
      <c r="I54" s="473"/>
      <c r="J54" s="508"/>
      <c r="K54" s="473"/>
      <c r="L54" s="319"/>
      <c r="M54" s="319"/>
      <c r="N54" s="373"/>
      <c r="O54" s="7"/>
      <c r="P54" s="29" t="str">
        <f t="shared" si="77"/>
        <v/>
      </c>
      <c r="Q54" s="30" t="str">
        <f t="shared" si="21"/>
        <v/>
      </c>
      <c r="R54" s="30" t="str">
        <f t="shared" si="22"/>
        <v/>
      </c>
      <c r="S54" s="30" t="str">
        <f t="shared" si="23"/>
        <v/>
      </c>
      <c r="T54" s="30" t="str">
        <f t="shared" si="24"/>
        <v/>
      </c>
      <c r="U54" s="30" t="str">
        <f t="shared" si="25"/>
        <v/>
      </c>
      <c r="V54" s="30" t="str">
        <f t="shared" si="26"/>
        <v/>
      </c>
      <c r="W54" s="30" t="str">
        <f t="shared" si="27"/>
        <v/>
      </c>
      <c r="X54" s="31"/>
      <c r="Y54" s="30" t="str">
        <f t="shared" si="28"/>
        <v/>
      </c>
      <c r="Z54" s="30" t="str">
        <f t="shared" si="29"/>
        <v/>
      </c>
      <c r="AA54" s="30" t="str">
        <f t="shared" si="30"/>
        <v/>
      </c>
      <c r="AB54" s="30" t="str">
        <f t="shared" si="31"/>
        <v/>
      </c>
      <c r="AC54" s="30" t="str">
        <f t="shared" si="32"/>
        <v/>
      </c>
      <c r="AD54" s="30" t="str">
        <f t="shared" si="33"/>
        <v/>
      </c>
      <c r="AE54" s="30" t="str">
        <f t="shared" si="34"/>
        <v/>
      </c>
      <c r="AF54" s="30" t="str">
        <f t="shared" si="35"/>
        <v/>
      </c>
      <c r="AG54" s="31"/>
      <c r="AH54" s="30" t="str">
        <f t="shared" si="36"/>
        <v/>
      </c>
      <c r="AI54" s="30" t="str">
        <f t="shared" si="37"/>
        <v/>
      </c>
      <c r="AJ54" s="30" t="str">
        <f t="shared" si="38"/>
        <v/>
      </c>
      <c r="AK54" s="30" t="str">
        <f t="shared" si="39"/>
        <v/>
      </c>
      <c r="AL54" s="30" t="str">
        <f t="shared" si="40"/>
        <v/>
      </c>
      <c r="AM54" s="30" t="str">
        <f t="shared" si="41"/>
        <v/>
      </c>
      <c r="AN54" s="30" t="str">
        <f t="shared" si="42"/>
        <v/>
      </c>
      <c r="AO54" s="30" t="str">
        <f t="shared" si="43"/>
        <v/>
      </c>
      <c r="AP54" s="31"/>
      <c r="AQ54" s="30" t="str">
        <f t="shared" si="44"/>
        <v/>
      </c>
      <c r="AR54" s="30" t="str">
        <f t="shared" si="45"/>
        <v/>
      </c>
      <c r="AS54" s="30" t="str">
        <f t="shared" si="46"/>
        <v/>
      </c>
      <c r="AT54" s="30" t="str">
        <f t="shared" si="47"/>
        <v/>
      </c>
      <c r="AU54" s="30" t="str">
        <f t="shared" si="48"/>
        <v/>
      </c>
      <c r="AV54" s="30" t="str">
        <f t="shared" si="49"/>
        <v/>
      </c>
      <c r="AW54" s="30" t="str">
        <f t="shared" si="50"/>
        <v/>
      </c>
      <c r="AX54" s="30" t="str">
        <f t="shared" si="51"/>
        <v/>
      </c>
      <c r="AY54" s="31"/>
      <c r="AZ54" s="30" t="str">
        <f t="shared" si="52"/>
        <v/>
      </c>
      <c r="BA54" s="30" t="str">
        <f t="shared" si="53"/>
        <v/>
      </c>
      <c r="BB54" s="30" t="str">
        <f t="shared" si="54"/>
        <v/>
      </c>
      <c r="BC54" s="30" t="str">
        <f t="shared" si="55"/>
        <v/>
      </c>
      <c r="BD54" s="30" t="str">
        <f t="shared" si="56"/>
        <v/>
      </c>
      <c r="BE54" s="30" t="str">
        <f t="shared" si="57"/>
        <v/>
      </c>
      <c r="BF54" s="30" t="str">
        <f t="shared" si="58"/>
        <v/>
      </c>
      <c r="BG54" s="30" t="str">
        <f t="shared" si="59"/>
        <v/>
      </c>
      <c r="BH54" s="31"/>
      <c r="BI54" s="32"/>
      <c r="BJ54" s="33" t="str">
        <f t="shared" si="60"/>
        <v/>
      </c>
      <c r="BK54" s="31"/>
      <c r="BL54" s="30" t="str">
        <f t="shared" si="11"/>
        <v/>
      </c>
      <c r="BM54" s="30" t="str">
        <f t="shared" si="61"/>
        <v/>
      </c>
      <c r="BN54" s="30" t="str">
        <f t="shared" si="62"/>
        <v/>
      </c>
      <c r="BO54" s="30" t="str">
        <f t="shared" si="63"/>
        <v/>
      </c>
      <c r="BP54" s="30" t="str">
        <f t="shared" si="64"/>
        <v/>
      </c>
      <c r="BQ54" s="30" t="str">
        <f t="shared" si="65"/>
        <v/>
      </c>
      <c r="BR54" s="30" t="str">
        <f t="shared" si="66"/>
        <v/>
      </c>
      <c r="BS54" s="30" t="str">
        <f t="shared" si="67"/>
        <v/>
      </c>
      <c r="BT54" s="31"/>
      <c r="BU54" s="30" t="str">
        <f t="shared" si="19"/>
        <v/>
      </c>
      <c r="BV54" s="370"/>
      <c r="BW54" s="30" t="str">
        <f t="shared" si="68"/>
        <v/>
      </c>
      <c r="BX54" s="30" t="b">
        <f t="shared" si="69"/>
        <v>0</v>
      </c>
      <c r="BY54" s="30" t="b">
        <f t="shared" si="70"/>
        <v>0</v>
      </c>
      <c r="BZ54" s="30" t="b">
        <f t="shared" si="71"/>
        <v>0</v>
      </c>
      <c r="CA54" s="30" t="b">
        <f t="shared" si="72"/>
        <v>0</v>
      </c>
      <c r="CB54" s="30" t="b">
        <f t="shared" si="73"/>
        <v>0</v>
      </c>
      <c r="CC54" s="30" t="b">
        <f t="shared" si="74"/>
        <v>0</v>
      </c>
      <c r="CD54" s="30" t="b">
        <f t="shared" si="75"/>
        <v>0</v>
      </c>
    </row>
    <row r="55" spans="1:82" s="9" customFormat="1" hidden="1">
      <c r="A55" s="321">
        <v>50</v>
      </c>
      <c r="B55" s="448"/>
      <c r="C55" s="338"/>
      <c r="D55" s="473"/>
      <c r="E55" s="473"/>
      <c r="F55" s="506"/>
      <c r="G55" s="507"/>
      <c r="H55" s="320"/>
      <c r="I55" s="473"/>
      <c r="J55" s="508"/>
      <c r="K55" s="473"/>
      <c r="L55" s="319"/>
      <c r="M55" s="319"/>
      <c r="N55" s="373"/>
      <c r="O55" s="7"/>
      <c r="P55" s="29" t="str">
        <f t="shared" si="77"/>
        <v/>
      </c>
      <c r="Q55" s="30" t="str">
        <f t="shared" si="21"/>
        <v/>
      </c>
      <c r="R55" s="30" t="str">
        <f t="shared" si="22"/>
        <v/>
      </c>
      <c r="S55" s="30" t="str">
        <f t="shared" si="23"/>
        <v/>
      </c>
      <c r="T55" s="30" t="str">
        <f t="shared" si="24"/>
        <v/>
      </c>
      <c r="U55" s="30" t="str">
        <f t="shared" si="25"/>
        <v/>
      </c>
      <c r="V55" s="30" t="str">
        <f t="shared" si="26"/>
        <v/>
      </c>
      <c r="W55" s="30" t="str">
        <f t="shared" si="27"/>
        <v/>
      </c>
      <c r="X55" s="31"/>
      <c r="Y55" s="30" t="str">
        <f t="shared" si="28"/>
        <v/>
      </c>
      <c r="Z55" s="30" t="str">
        <f t="shared" si="29"/>
        <v/>
      </c>
      <c r="AA55" s="30" t="str">
        <f t="shared" si="30"/>
        <v/>
      </c>
      <c r="AB55" s="30" t="str">
        <f t="shared" si="31"/>
        <v/>
      </c>
      <c r="AC55" s="30" t="str">
        <f t="shared" si="32"/>
        <v/>
      </c>
      <c r="AD55" s="30" t="str">
        <f t="shared" si="33"/>
        <v/>
      </c>
      <c r="AE55" s="30" t="str">
        <f t="shared" si="34"/>
        <v/>
      </c>
      <c r="AF55" s="30" t="str">
        <f t="shared" si="35"/>
        <v/>
      </c>
      <c r="AG55" s="31"/>
      <c r="AH55" s="30" t="str">
        <f t="shared" si="36"/>
        <v/>
      </c>
      <c r="AI55" s="30" t="str">
        <f t="shared" si="37"/>
        <v/>
      </c>
      <c r="AJ55" s="30" t="str">
        <f t="shared" si="38"/>
        <v/>
      </c>
      <c r="AK55" s="30" t="str">
        <f t="shared" si="39"/>
        <v/>
      </c>
      <c r="AL55" s="30" t="str">
        <f t="shared" si="40"/>
        <v/>
      </c>
      <c r="AM55" s="30" t="str">
        <f t="shared" si="41"/>
        <v/>
      </c>
      <c r="AN55" s="30" t="str">
        <f t="shared" si="42"/>
        <v/>
      </c>
      <c r="AO55" s="30" t="str">
        <f t="shared" si="43"/>
        <v/>
      </c>
      <c r="AP55" s="31"/>
      <c r="AQ55" s="30" t="str">
        <f t="shared" si="44"/>
        <v/>
      </c>
      <c r="AR55" s="30" t="str">
        <f t="shared" si="45"/>
        <v/>
      </c>
      <c r="AS55" s="30" t="str">
        <f t="shared" si="46"/>
        <v/>
      </c>
      <c r="AT55" s="30" t="str">
        <f t="shared" si="47"/>
        <v/>
      </c>
      <c r="AU55" s="30" t="str">
        <f t="shared" si="48"/>
        <v/>
      </c>
      <c r="AV55" s="30" t="str">
        <f t="shared" si="49"/>
        <v/>
      </c>
      <c r="AW55" s="30" t="str">
        <f t="shared" si="50"/>
        <v/>
      </c>
      <c r="AX55" s="30" t="str">
        <f t="shared" si="51"/>
        <v/>
      </c>
      <c r="AY55" s="31"/>
      <c r="AZ55" s="30" t="str">
        <f t="shared" si="52"/>
        <v/>
      </c>
      <c r="BA55" s="30" t="str">
        <f t="shared" si="53"/>
        <v/>
      </c>
      <c r="BB55" s="30" t="str">
        <f t="shared" si="54"/>
        <v/>
      </c>
      <c r="BC55" s="30" t="str">
        <f t="shared" si="55"/>
        <v/>
      </c>
      <c r="BD55" s="30" t="str">
        <f t="shared" si="56"/>
        <v/>
      </c>
      <c r="BE55" s="30" t="str">
        <f t="shared" si="57"/>
        <v/>
      </c>
      <c r="BF55" s="30" t="str">
        <f t="shared" si="58"/>
        <v/>
      </c>
      <c r="BG55" s="30" t="str">
        <f t="shared" si="59"/>
        <v/>
      </c>
      <c r="BH55" s="31"/>
      <c r="BI55" s="32"/>
      <c r="BJ55" s="33" t="str">
        <f t="shared" si="60"/>
        <v/>
      </c>
      <c r="BK55" s="31"/>
      <c r="BL55" s="30" t="str">
        <f t="shared" si="11"/>
        <v/>
      </c>
      <c r="BM55" s="30" t="str">
        <f t="shared" si="61"/>
        <v/>
      </c>
      <c r="BN55" s="30" t="str">
        <f t="shared" si="62"/>
        <v/>
      </c>
      <c r="BO55" s="30" t="str">
        <f t="shared" si="63"/>
        <v/>
      </c>
      <c r="BP55" s="30" t="str">
        <f t="shared" si="64"/>
        <v/>
      </c>
      <c r="BQ55" s="30" t="str">
        <f t="shared" si="65"/>
        <v/>
      </c>
      <c r="BR55" s="30" t="str">
        <f t="shared" si="66"/>
        <v/>
      </c>
      <c r="BS55" s="30" t="str">
        <f t="shared" si="67"/>
        <v/>
      </c>
      <c r="BT55" s="31"/>
      <c r="BU55" s="30" t="str">
        <f t="shared" si="19"/>
        <v/>
      </c>
      <c r="BV55" s="370"/>
      <c r="BW55" s="30" t="str">
        <f t="shared" si="68"/>
        <v/>
      </c>
      <c r="BX55" s="30" t="b">
        <f t="shared" si="69"/>
        <v>0</v>
      </c>
      <c r="BY55" s="30" t="b">
        <f t="shared" si="70"/>
        <v>0</v>
      </c>
      <c r="BZ55" s="30" t="b">
        <f t="shared" si="71"/>
        <v>0</v>
      </c>
      <c r="CA55" s="30" t="b">
        <f t="shared" si="72"/>
        <v>0</v>
      </c>
      <c r="CB55" s="30" t="b">
        <f t="shared" si="73"/>
        <v>0</v>
      </c>
      <c r="CC55" s="30" t="b">
        <f t="shared" si="74"/>
        <v>0</v>
      </c>
      <c r="CD55" s="30" t="b">
        <f t="shared" si="75"/>
        <v>0</v>
      </c>
    </row>
    <row r="56" spans="1:82" s="9" customFormat="1" hidden="1">
      <c r="A56" s="321">
        <v>51</v>
      </c>
      <c r="B56" s="448"/>
      <c r="C56" s="338"/>
      <c r="D56" s="473"/>
      <c r="E56" s="473"/>
      <c r="F56" s="506"/>
      <c r="G56" s="507"/>
      <c r="H56" s="320"/>
      <c r="I56" s="473"/>
      <c r="J56" s="508"/>
      <c r="K56" s="473"/>
      <c r="L56" s="319"/>
      <c r="M56" s="319"/>
      <c r="N56" s="373"/>
      <c r="O56" s="7"/>
      <c r="P56" s="29" t="str">
        <f t="shared" si="77"/>
        <v/>
      </c>
      <c r="Q56" s="30" t="str">
        <f t="shared" si="21"/>
        <v/>
      </c>
      <c r="R56" s="30" t="str">
        <f t="shared" si="22"/>
        <v/>
      </c>
      <c r="S56" s="30" t="str">
        <f t="shared" si="23"/>
        <v/>
      </c>
      <c r="T56" s="30" t="str">
        <f t="shared" si="24"/>
        <v/>
      </c>
      <c r="U56" s="30" t="str">
        <f t="shared" si="25"/>
        <v/>
      </c>
      <c r="V56" s="30" t="str">
        <f t="shared" si="26"/>
        <v/>
      </c>
      <c r="W56" s="30" t="str">
        <f t="shared" si="27"/>
        <v/>
      </c>
      <c r="X56" s="31"/>
      <c r="Y56" s="30" t="str">
        <f t="shared" si="28"/>
        <v/>
      </c>
      <c r="Z56" s="30" t="str">
        <f t="shared" si="29"/>
        <v/>
      </c>
      <c r="AA56" s="30" t="str">
        <f t="shared" si="30"/>
        <v/>
      </c>
      <c r="AB56" s="30" t="str">
        <f t="shared" si="31"/>
        <v/>
      </c>
      <c r="AC56" s="30" t="str">
        <f t="shared" si="32"/>
        <v/>
      </c>
      <c r="AD56" s="30" t="str">
        <f t="shared" si="33"/>
        <v/>
      </c>
      <c r="AE56" s="30" t="str">
        <f t="shared" si="34"/>
        <v/>
      </c>
      <c r="AF56" s="30" t="str">
        <f t="shared" si="35"/>
        <v/>
      </c>
      <c r="AG56" s="31"/>
      <c r="AH56" s="30" t="str">
        <f t="shared" si="36"/>
        <v/>
      </c>
      <c r="AI56" s="30" t="str">
        <f t="shared" si="37"/>
        <v/>
      </c>
      <c r="AJ56" s="30" t="str">
        <f t="shared" si="38"/>
        <v/>
      </c>
      <c r="AK56" s="30" t="str">
        <f t="shared" si="39"/>
        <v/>
      </c>
      <c r="AL56" s="30" t="str">
        <f t="shared" si="40"/>
        <v/>
      </c>
      <c r="AM56" s="30" t="str">
        <f t="shared" si="41"/>
        <v/>
      </c>
      <c r="AN56" s="30" t="str">
        <f t="shared" si="42"/>
        <v/>
      </c>
      <c r="AO56" s="30" t="str">
        <f t="shared" si="43"/>
        <v/>
      </c>
      <c r="AP56" s="31"/>
      <c r="AQ56" s="30" t="str">
        <f t="shared" si="44"/>
        <v/>
      </c>
      <c r="AR56" s="30" t="str">
        <f t="shared" si="45"/>
        <v/>
      </c>
      <c r="AS56" s="30" t="str">
        <f t="shared" si="46"/>
        <v/>
      </c>
      <c r="AT56" s="30" t="str">
        <f t="shared" si="47"/>
        <v/>
      </c>
      <c r="AU56" s="30" t="str">
        <f t="shared" si="48"/>
        <v/>
      </c>
      <c r="AV56" s="30" t="str">
        <f t="shared" si="49"/>
        <v/>
      </c>
      <c r="AW56" s="30" t="str">
        <f t="shared" si="50"/>
        <v/>
      </c>
      <c r="AX56" s="30" t="str">
        <f t="shared" si="51"/>
        <v/>
      </c>
      <c r="AY56" s="31"/>
      <c r="AZ56" s="30" t="str">
        <f t="shared" si="52"/>
        <v/>
      </c>
      <c r="BA56" s="30" t="str">
        <f t="shared" si="53"/>
        <v/>
      </c>
      <c r="BB56" s="30" t="str">
        <f t="shared" si="54"/>
        <v/>
      </c>
      <c r="BC56" s="30" t="str">
        <f t="shared" si="55"/>
        <v/>
      </c>
      <c r="BD56" s="30" t="str">
        <f t="shared" si="56"/>
        <v/>
      </c>
      <c r="BE56" s="30" t="str">
        <f t="shared" si="57"/>
        <v/>
      </c>
      <c r="BF56" s="30" t="str">
        <f t="shared" si="58"/>
        <v/>
      </c>
      <c r="BG56" s="30" t="str">
        <f t="shared" si="59"/>
        <v/>
      </c>
      <c r="BH56" s="31"/>
      <c r="BI56" s="32"/>
      <c r="BJ56" s="33" t="str">
        <f t="shared" si="60"/>
        <v/>
      </c>
      <c r="BK56" s="31"/>
      <c r="BL56" s="30" t="str">
        <f t="shared" si="11"/>
        <v/>
      </c>
      <c r="BM56" s="30" t="str">
        <f t="shared" si="61"/>
        <v/>
      </c>
      <c r="BN56" s="30" t="str">
        <f t="shared" si="62"/>
        <v/>
      </c>
      <c r="BO56" s="30" t="str">
        <f t="shared" si="63"/>
        <v/>
      </c>
      <c r="BP56" s="30" t="str">
        <f t="shared" si="64"/>
        <v/>
      </c>
      <c r="BQ56" s="30" t="str">
        <f t="shared" si="65"/>
        <v/>
      </c>
      <c r="BR56" s="30" t="str">
        <f t="shared" si="66"/>
        <v/>
      </c>
      <c r="BS56" s="30" t="str">
        <f t="shared" si="67"/>
        <v/>
      </c>
      <c r="BT56" s="31"/>
      <c r="BU56" s="30" t="str">
        <f t="shared" si="19"/>
        <v/>
      </c>
      <c r="BV56" s="370"/>
      <c r="BW56" s="30" t="str">
        <f t="shared" si="68"/>
        <v/>
      </c>
      <c r="BX56" s="30" t="b">
        <f t="shared" si="69"/>
        <v>0</v>
      </c>
      <c r="BY56" s="30" t="b">
        <f t="shared" si="70"/>
        <v>0</v>
      </c>
      <c r="BZ56" s="30" t="b">
        <f t="shared" si="71"/>
        <v>0</v>
      </c>
      <c r="CA56" s="30" t="b">
        <f t="shared" si="72"/>
        <v>0</v>
      </c>
      <c r="CB56" s="30" t="b">
        <f t="shared" si="73"/>
        <v>0</v>
      </c>
      <c r="CC56" s="30" t="b">
        <f t="shared" si="74"/>
        <v>0</v>
      </c>
      <c r="CD56" s="30" t="b">
        <f t="shared" si="75"/>
        <v>0</v>
      </c>
    </row>
    <row r="57" spans="1:82" s="9" customFormat="1" hidden="1">
      <c r="A57" s="321">
        <v>52</v>
      </c>
      <c r="B57" s="448"/>
      <c r="C57" s="338"/>
      <c r="D57" s="473"/>
      <c r="E57" s="473"/>
      <c r="F57" s="506"/>
      <c r="G57" s="507"/>
      <c r="H57" s="320"/>
      <c r="I57" s="473"/>
      <c r="J57" s="508"/>
      <c r="K57" s="473"/>
      <c r="L57" s="319"/>
      <c r="M57" s="319"/>
      <c r="N57" s="373"/>
      <c r="O57" s="7"/>
      <c r="P57" s="29" t="str">
        <f t="shared" si="77"/>
        <v/>
      </c>
      <c r="Q57" s="30" t="str">
        <f t="shared" si="21"/>
        <v/>
      </c>
      <c r="R57" s="30" t="str">
        <f t="shared" si="22"/>
        <v/>
      </c>
      <c r="S57" s="30" t="str">
        <f t="shared" si="23"/>
        <v/>
      </c>
      <c r="T57" s="30" t="str">
        <f t="shared" si="24"/>
        <v/>
      </c>
      <c r="U57" s="30" t="str">
        <f t="shared" si="25"/>
        <v/>
      </c>
      <c r="V57" s="30" t="str">
        <f t="shared" si="26"/>
        <v/>
      </c>
      <c r="W57" s="30" t="str">
        <f t="shared" si="27"/>
        <v/>
      </c>
      <c r="X57" s="31"/>
      <c r="Y57" s="30" t="str">
        <f t="shared" si="28"/>
        <v/>
      </c>
      <c r="Z57" s="30" t="str">
        <f t="shared" si="29"/>
        <v/>
      </c>
      <c r="AA57" s="30" t="str">
        <f t="shared" si="30"/>
        <v/>
      </c>
      <c r="AB57" s="30" t="str">
        <f t="shared" si="31"/>
        <v/>
      </c>
      <c r="AC57" s="30" t="str">
        <f t="shared" si="32"/>
        <v/>
      </c>
      <c r="AD57" s="30" t="str">
        <f t="shared" si="33"/>
        <v/>
      </c>
      <c r="AE57" s="30" t="str">
        <f t="shared" si="34"/>
        <v/>
      </c>
      <c r="AF57" s="30" t="str">
        <f t="shared" si="35"/>
        <v/>
      </c>
      <c r="AG57" s="31"/>
      <c r="AH57" s="30" t="str">
        <f t="shared" si="36"/>
        <v/>
      </c>
      <c r="AI57" s="30" t="str">
        <f t="shared" si="37"/>
        <v/>
      </c>
      <c r="AJ57" s="30" t="str">
        <f t="shared" si="38"/>
        <v/>
      </c>
      <c r="AK57" s="30" t="str">
        <f t="shared" si="39"/>
        <v/>
      </c>
      <c r="AL57" s="30" t="str">
        <f t="shared" si="40"/>
        <v/>
      </c>
      <c r="AM57" s="30" t="str">
        <f t="shared" si="41"/>
        <v/>
      </c>
      <c r="AN57" s="30" t="str">
        <f t="shared" si="42"/>
        <v/>
      </c>
      <c r="AO57" s="30" t="str">
        <f t="shared" si="43"/>
        <v/>
      </c>
      <c r="AP57" s="31"/>
      <c r="AQ57" s="30" t="str">
        <f t="shared" si="44"/>
        <v/>
      </c>
      <c r="AR57" s="30" t="str">
        <f t="shared" si="45"/>
        <v/>
      </c>
      <c r="AS57" s="30" t="str">
        <f t="shared" si="46"/>
        <v/>
      </c>
      <c r="AT57" s="30" t="str">
        <f t="shared" si="47"/>
        <v/>
      </c>
      <c r="AU57" s="30" t="str">
        <f t="shared" si="48"/>
        <v/>
      </c>
      <c r="AV57" s="30" t="str">
        <f t="shared" si="49"/>
        <v/>
      </c>
      <c r="AW57" s="30" t="str">
        <f t="shared" si="50"/>
        <v/>
      </c>
      <c r="AX57" s="30" t="str">
        <f t="shared" si="51"/>
        <v/>
      </c>
      <c r="AY57" s="31"/>
      <c r="AZ57" s="30" t="str">
        <f t="shared" si="52"/>
        <v/>
      </c>
      <c r="BA57" s="30" t="str">
        <f t="shared" si="53"/>
        <v/>
      </c>
      <c r="BB57" s="30" t="str">
        <f t="shared" si="54"/>
        <v/>
      </c>
      <c r="BC57" s="30" t="str">
        <f t="shared" si="55"/>
        <v/>
      </c>
      <c r="BD57" s="30" t="str">
        <f t="shared" si="56"/>
        <v/>
      </c>
      <c r="BE57" s="30" t="str">
        <f t="shared" si="57"/>
        <v/>
      </c>
      <c r="BF57" s="30" t="str">
        <f t="shared" si="58"/>
        <v/>
      </c>
      <c r="BG57" s="30" t="str">
        <f t="shared" si="59"/>
        <v/>
      </c>
      <c r="BH57" s="31"/>
      <c r="BI57" s="32"/>
      <c r="BJ57" s="33" t="str">
        <f t="shared" si="60"/>
        <v/>
      </c>
      <c r="BK57" s="31"/>
      <c r="BL57" s="30" t="str">
        <f t="shared" si="11"/>
        <v/>
      </c>
      <c r="BM57" s="30" t="str">
        <f t="shared" si="61"/>
        <v/>
      </c>
      <c r="BN57" s="30" t="str">
        <f t="shared" si="62"/>
        <v/>
      </c>
      <c r="BO57" s="30" t="str">
        <f t="shared" si="63"/>
        <v/>
      </c>
      <c r="BP57" s="30" t="str">
        <f t="shared" si="64"/>
        <v/>
      </c>
      <c r="BQ57" s="30" t="str">
        <f t="shared" si="65"/>
        <v/>
      </c>
      <c r="BR57" s="30" t="str">
        <f t="shared" si="66"/>
        <v/>
      </c>
      <c r="BS57" s="30" t="str">
        <f t="shared" si="67"/>
        <v/>
      </c>
      <c r="BT57" s="31"/>
      <c r="BU57" s="30" t="str">
        <f t="shared" si="19"/>
        <v/>
      </c>
      <c r="BV57" s="370"/>
      <c r="BW57" s="30" t="str">
        <f t="shared" si="68"/>
        <v/>
      </c>
      <c r="BX57" s="30" t="b">
        <f t="shared" si="69"/>
        <v>0</v>
      </c>
      <c r="BY57" s="30" t="b">
        <f t="shared" si="70"/>
        <v>0</v>
      </c>
      <c r="BZ57" s="30" t="b">
        <f t="shared" si="71"/>
        <v>0</v>
      </c>
      <c r="CA57" s="30" t="b">
        <f t="shared" si="72"/>
        <v>0</v>
      </c>
      <c r="CB57" s="30" t="b">
        <f t="shared" si="73"/>
        <v>0</v>
      </c>
      <c r="CC57" s="30" t="b">
        <f t="shared" si="74"/>
        <v>0</v>
      </c>
      <c r="CD57" s="30" t="b">
        <f t="shared" si="75"/>
        <v>0</v>
      </c>
    </row>
    <row r="58" spans="1:82" s="9" customFormat="1" hidden="1">
      <c r="A58" s="321">
        <v>53</v>
      </c>
      <c r="B58" s="448"/>
      <c r="C58" s="338"/>
      <c r="D58" s="473"/>
      <c r="E58" s="508"/>
      <c r="F58" s="509"/>
      <c r="G58" s="507"/>
      <c r="H58" s="320"/>
      <c r="I58" s="473"/>
      <c r="J58" s="508"/>
      <c r="K58" s="473"/>
      <c r="L58" s="319"/>
      <c r="M58" s="319"/>
      <c r="N58" s="373"/>
      <c r="O58" s="7"/>
      <c r="P58" s="29" t="str">
        <f t="shared" si="77"/>
        <v/>
      </c>
      <c r="Q58" s="30" t="str">
        <f t="shared" si="21"/>
        <v/>
      </c>
      <c r="R58" s="30" t="str">
        <f t="shared" si="22"/>
        <v/>
      </c>
      <c r="S58" s="30" t="str">
        <f t="shared" si="23"/>
        <v/>
      </c>
      <c r="T58" s="30" t="str">
        <f t="shared" si="24"/>
        <v/>
      </c>
      <c r="U58" s="30" t="str">
        <f t="shared" si="25"/>
        <v/>
      </c>
      <c r="V58" s="30" t="str">
        <f t="shared" si="26"/>
        <v/>
      </c>
      <c r="W58" s="30" t="str">
        <f t="shared" si="27"/>
        <v/>
      </c>
      <c r="X58" s="31"/>
      <c r="Y58" s="30" t="str">
        <f t="shared" si="28"/>
        <v/>
      </c>
      <c r="Z58" s="30" t="str">
        <f t="shared" si="29"/>
        <v/>
      </c>
      <c r="AA58" s="30" t="str">
        <f t="shared" si="30"/>
        <v/>
      </c>
      <c r="AB58" s="30" t="str">
        <f t="shared" si="31"/>
        <v/>
      </c>
      <c r="AC58" s="30" t="str">
        <f t="shared" si="32"/>
        <v/>
      </c>
      <c r="AD58" s="30" t="str">
        <f t="shared" si="33"/>
        <v/>
      </c>
      <c r="AE58" s="30" t="str">
        <f t="shared" si="34"/>
        <v/>
      </c>
      <c r="AF58" s="30" t="str">
        <f t="shared" si="35"/>
        <v/>
      </c>
      <c r="AG58" s="31"/>
      <c r="AH58" s="30" t="str">
        <f t="shared" si="36"/>
        <v/>
      </c>
      <c r="AI58" s="30" t="str">
        <f t="shared" si="37"/>
        <v/>
      </c>
      <c r="AJ58" s="30" t="str">
        <f t="shared" si="38"/>
        <v/>
      </c>
      <c r="AK58" s="30" t="str">
        <f t="shared" si="39"/>
        <v/>
      </c>
      <c r="AL58" s="30" t="str">
        <f t="shared" si="40"/>
        <v/>
      </c>
      <c r="AM58" s="30" t="str">
        <f t="shared" si="41"/>
        <v/>
      </c>
      <c r="AN58" s="30" t="str">
        <f t="shared" si="42"/>
        <v/>
      </c>
      <c r="AO58" s="30" t="str">
        <f t="shared" si="43"/>
        <v/>
      </c>
      <c r="AP58" s="31"/>
      <c r="AQ58" s="30" t="str">
        <f t="shared" si="44"/>
        <v/>
      </c>
      <c r="AR58" s="30" t="str">
        <f t="shared" si="45"/>
        <v/>
      </c>
      <c r="AS58" s="30" t="str">
        <f t="shared" si="46"/>
        <v/>
      </c>
      <c r="AT58" s="30" t="str">
        <f t="shared" si="47"/>
        <v/>
      </c>
      <c r="AU58" s="30" t="str">
        <f t="shared" si="48"/>
        <v/>
      </c>
      <c r="AV58" s="30" t="str">
        <f t="shared" si="49"/>
        <v/>
      </c>
      <c r="AW58" s="30" t="str">
        <f t="shared" si="50"/>
        <v/>
      </c>
      <c r="AX58" s="30" t="str">
        <f t="shared" si="51"/>
        <v/>
      </c>
      <c r="AY58" s="31"/>
      <c r="AZ58" s="30" t="str">
        <f t="shared" si="52"/>
        <v/>
      </c>
      <c r="BA58" s="30" t="str">
        <f t="shared" si="53"/>
        <v/>
      </c>
      <c r="BB58" s="30" t="str">
        <f t="shared" si="54"/>
        <v/>
      </c>
      <c r="BC58" s="30" t="str">
        <f t="shared" si="55"/>
        <v/>
      </c>
      <c r="BD58" s="30" t="str">
        <f t="shared" si="56"/>
        <v/>
      </c>
      <c r="BE58" s="30" t="str">
        <f t="shared" si="57"/>
        <v/>
      </c>
      <c r="BF58" s="30" t="str">
        <f t="shared" si="58"/>
        <v/>
      </c>
      <c r="BG58" s="30" t="str">
        <f t="shared" si="59"/>
        <v/>
      </c>
      <c r="BH58" s="31"/>
      <c r="BI58" s="32"/>
      <c r="BJ58" s="33" t="str">
        <f t="shared" si="60"/>
        <v/>
      </c>
      <c r="BK58" s="31"/>
      <c r="BL58" s="30" t="str">
        <f t="shared" si="11"/>
        <v/>
      </c>
      <c r="BM58" s="30" t="str">
        <f t="shared" si="61"/>
        <v/>
      </c>
      <c r="BN58" s="30" t="str">
        <f t="shared" si="62"/>
        <v/>
      </c>
      <c r="BO58" s="30" t="str">
        <f t="shared" si="63"/>
        <v/>
      </c>
      <c r="BP58" s="30" t="str">
        <f t="shared" si="64"/>
        <v/>
      </c>
      <c r="BQ58" s="30" t="str">
        <f t="shared" si="65"/>
        <v/>
      </c>
      <c r="BR58" s="30" t="str">
        <f t="shared" si="66"/>
        <v/>
      </c>
      <c r="BS58" s="30" t="str">
        <f t="shared" si="67"/>
        <v/>
      </c>
      <c r="BT58" s="31"/>
      <c r="BU58" s="30" t="str">
        <f t="shared" si="19"/>
        <v/>
      </c>
      <c r="BV58" s="370"/>
      <c r="BW58" s="30" t="str">
        <f t="shared" si="68"/>
        <v/>
      </c>
      <c r="BX58" s="30" t="b">
        <f t="shared" si="69"/>
        <v>0</v>
      </c>
      <c r="BY58" s="30" t="b">
        <f t="shared" si="70"/>
        <v>0</v>
      </c>
      <c r="BZ58" s="30" t="b">
        <f t="shared" si="71"/>
        <v>0</v>
      </c>
      <c r="CA58" s="30" t="b">
        <f t="shared" si="72"/>
        <v>0</v>
      </c>
      <c r="CB58" s="30" t="b">
        <f t="shared" si="73"/>
        <v>0</v>
      </c>
      <c r="CC58" s="30" t="b">
        <f t="shared" si="74"/>
        <v>0</v>
      </c>
      <c r="CD58" s="30" t="b">
        <f t="shared" si="75"/>
        <v>0</v>
      </c>
    </row>
    <row r="59" spans="1:82" s="9" customFormat="1" hidden="1">
      <c r="A59" s="321">
        <v>54</v>
      </c>
      <c r="B59" s="448"/>
      <c r="C59" s="338"/>
      <c r="D59" s="473"/>
      <c r="E59" s="508"/>
      <c r="F59" s="509"/>
      <c r="G59" s="507"/>
      <c r="H59" s="320"/>
      <c r="I59" s="473"/>
      <c r="J59" s="508"/>
      <c r="K59" s="473"/>
      <c r="L59" s="319"/>
      <c r="M59" s="319"/>
      <c r="N59" s="373"/>
      <c r="O59" s="7"/>
      <c r="P59" s="29" t="str">
        <f t="shared" si="77"/>
        <v/>
      </c>
      <c r="Q59" s="30" t="str">
        <f t="shared" si="21"/>
        <v/>
      </c>
      <c r="R59" s="30" t="str">
        <f t="shared" si="22"/>
        <v/>
      </c>
      <c r="S59" s="30" t="str">
        <f t="shared" si="23"/>
        <v/>
      </c>
      <c r="T59" s="30" t="str">
        <f t="shared" si="24"/>
        <v/>
      </c>
      <c r="U59" s="30" t="str">
        <f t="shared" si="25"/>
        <v/>
      </c>
      <c r="V59" s="30" t="str">
        <f t="shared" si="26"/>
        <v/>
      </c>
      <c r="W59" s="30" t="str">
        <f t="shared" si="27"/>
        <v/>
      </c>
      <c r="X59" s="31"/>
      <c r="Y59" s="30" t="str">
        <f t="shared" si="28"/>
        <v/>
      </c>
      <c r="Z59" s="30" t="str">
        <f t="shared" si="29"/>
        <v/>
      </c>
      <c r="AA59" s="30" t="str">
        <f t="shared" si="30"/>
        <v/>
      </c>
      <c r="AB59" s="30" t="str">
        <f t="shared" si="31"/>
        <v/>
      </c>
      <c r="AC59" s="30" t="str">
        <f t="shared" si="32"/>
        <v/>
      </c>
      <c r="AD59" s="30" t="str">
        <f t="shared" si="33"/>
        <v/>
      </c>
      <c r="AE59" s="30" t="str">
        <f t="shared" si="34"/>
        <v/>
      </c>
      <c r="AF59" s="30" t="str">
        <f t="shared" si="35"/>
        <v/>
      </c>
      <c r="AG59" s="31"/>
      <c r="AH59" s="30" t="str">
        <f t="shared" si="36"/>
        <v/>
      </c>
      <c r="AI59" s="30" t="str">
        <f t="shared" si="37"/>
        <v/>
      </c>
      <c r="AJ59" s="30" t="str">
        <f t="shared" si="38"/>
        <v/>
      </c>
      <c r="AK59" s="30" t="str">
        <f t="shared" si="39"/>
        <v/>
      </c>
      <c r="AL59" s="30" t="str">
        <f t="shared" si="40"/>
        <v/>
      </c>
      <c r="AM59" s="30" t="str">
        <f t="shared" si="41"/>
        <v/>
      </c>
      <c r="AN59" s="30" t="str">
        <f t="shared" si="42"/>
        <v/>
      </c>
      <c r="AO59" s="30" t="str">
        <f t="shared" si="43"/>
        <v/>
      </c>
      <c r="AP59" s="31"/>
      <c r="AQ59" s="30" t="str">
        <f t="shared" si="44"/>
        <v/>
      </c>
      <c r="AR59" s="30" t="str">
        <f t="shared" si="45"/>
        <v/>
      </c>
      <c r="AS59" s="30" t="str">
        <f t="shared" si="46"/>
        <v/>
      </c>
      <c r="AT59" s="30" t="str">
        <f t="shared" si="47"/>
        <v/>
      </c>
      <c r="AU59" s="30" t="str">
        <f t="shared" si="48"/>
        <v/>
      </c>
      <c r="AV59" s="30" t="str">
        <f t="shared" si="49"/>
        <v/>
      </c>
      <c r="AW59" s="30" t="str">
        <f t="shared" si="50"/>
        <v/>
      </c>
      <c r="AX59" s="30" t="str">
        <f t="shared" si="51"/>
        <v/>
      </c>
      <c r="AY59" s="31"/>
      <c r="AZ59" s="30" t="str">
        <f t="shared" si="52"/>
        <v/>
      </c>
      <c r="BA59" s="30" t="str">
        <f t="shared" si="53"/>
        <v/>
      </c>
      <c r="BB59" s="30" t="str">
        <f t="shared" si="54"/>
        <v/>
      </c>
      <c r="BC59" s="30" t="str">
        <f t="shared" si="55"/>
        <v/>
      </c>
      <c r="BD59" s="30" t="str">
        <f t="shared" si="56"/>
        <v/>
      </c>
      <c r="BE59" s="30" t="str">
        <f t="shared" si="57"/>
        <v/>
      </c>
      <c r="BF59" s="30" t="str">
        <f t="shared" si="58"/>
        <v/>
      </c>
      <c r="BG59" s="30" t="str">
        <f t="shared" si="59"/>
        <v/>
      </c>
      <c r="BH59" s="31"/>
      <c r="BI59" s="32"/>
      <c r="BJ59" s="33" t="str">
        <f t="shared" si="60"/>
        <v/>
      </c>
      <c r="BK59" s="31"/>
      <c r="BL59" s="30" t="str">
        <f t="shared" si="11"/>
        <v/>
      </c>
      <c r="BM59" s="30" t="str">
        <f t="shared" si="61"/>
        <v/>
      </c>
      <c r="BN59" s="30" t="str">
        <f t="shared" si="62"/>
        <v/>
      </c>
      <c r="BO59" s="30" t="str">
        <f t="shared" si="63"/>
        <v/>
      </c>
      <c r="BP59" s="30" t="str">
        <f t="shared" si="64"/>
        <v/>
      </c>
      <c r="BQ59" s="30" t="str">
        <f t="shared" si="65"/>
        <v/>
      </c>
      <c r="BR59" s="30" t="str">
        <f t="shared" si="66"/>
        <v/>
      </c>
      <c r="BS59" s="30" t="str">
        <f t="shared" si="67"/>
        <v/>
      </c>
      <c r="BT59" s="31"/>
      <c r="BU59" s="30" t="str">
        <f t="shared" si="19"/>
        <v/>
      </c>
      <c r="BV59" s="370"/>
      <c r="BW59" s="30" t="str">
        <f t="shared" si="68"/>
        <v/>
      </c>
      <c r="BX59" s="30" t="b">
        <f t="shared" si="69"/>
        <v>0</v>
      </c>
      <c r="BY59" s="30" t="b">
        <f t="shared" si="70"/>
        <v>0</v>
      </c>
      <c r="BZ59" s="30" t="b">
        <f t="shared" si="71"/>
        <v>0</v>
      </c>
      <c r="CA59" s="30" t="b">
        <f t="shared" si="72"/>
        <v>0</v>
      </c>
      <c r="CB59" s="30" t="b">
        <f t="shared" si="73"/>
        <v>0</v>
      </c>
      <c r="CC59" s="30" t="b">
        <f t="shared" si="74"/>
        <v>0</v>
      </c>
      <c r="CD59" s="30" t="b">
        <f t="shared" si="75"/>
        <v>0</v>
      </c>
    </row>
    <row r="60" spans="1:82" s="9" customFormat="1" hidden="1">
      <c r="A60" s="321">
        <v>55</v>
      </c>
      <c r="B60" s="448"/>
      <c r="C60" s="338"/>
      <c r="D60" s="473"/>
      <c r="E60" s="508"/>
      <c r="F60" s="509"/>
      <c r="G60" s="507"/>
      <c r="H60" s="320"/>
      <c r="I60" s="473"/>
      <c r="J60" s="508"/>
      <c r="K60" s="473"/>
      <c r="L60" s="319"/>
      <c r="M60" s="319"/>
      <c r="N60" s="373"/>
      <c r="O60" s="7"/>
      <c r="P60" s="29" t="str">
        <f t="shared" si="77"/>
        <v/>
      </c>
      <c r="Q60" s="30" t="str">
        <f t="shared" si="21"/>
        <v/>
      </c>
      <c r="R60" s="30" t="str">
        <f t="shared" si="22"/>
        <v/>
      </c>
      <c r="S60" s="30" t="str">
        <f t="shared" si="23"/>
        <v/>
      </c>
      <c r="T60" s="30" t="str">
        <f t="shared" si="24"/>
        <v/>
      </c>
      <c r="U60" s="30" t="str">
        <f t="shared" si="25"/>
        <v/>
      </c>
      <c r="V60" s="30" t="str">
        <f t="shared" si="26"/>
        <v/>
      </c>
      <c r="W60" s="30" t="str">
        <f t="shared" si="27"/>
        <v/>
      </c>
      <c r="X60" s="31"/>
      <c r="Y60" s="30" t="str">
        <f t="shared" si="28"/>
        <v/>
      </c>
      <c r="Z60" s="30" t="str">
        <f t="shared" si="29"/>
        <v/>
      </c>
      <c r="AA60" s="30" t="str">
        <f t="shared" si="30"/>
        <v/>
      </c>
      <c r="AB60" s="30" t="str">
        <f t="shared" si="31"/>
        <v/>
      </c>
      <c r="AC60" s="30" t="str">
        <f t="shared" si="32"/>
        <v/>
      </c>
      <c r="AD60" s="30" t="str">
        <f t="shared" si="33"/>
        <v/>
      </c>
      <c r="AE60" s="30" t="str">
        <f t="shared" si="34"/>
        <v/>
      </c>
      <c r="AF60" s="30" t="str">
        <f t="shared" si="35"/>
        <v/>
      </c>
      <c r="AG60" s="31"/>
      <c r="AH60" s="30" t="str">
        <f t="shared" si="36"/>
        <v/>
      </c>
      <c r="AI60" s="30" t="str">
        <f t="shared" si="37"/>
        <v/>
      </c>
      <c r="AJ60" s="30" t="str">
        <f t="shared" si="38"/>
        <v/>
      </c>
      <c r="AK60" s="30" t="str">
        <f t="shared" si="39"/>
        <v/>
      </c>
      <c r="AL60" s="30" t="str">
        <f t="shared" si="40"/>
        <v/>
      </c>
      <c r="AM60" s="30" t="str">
        <f t="shared" si="41"/>
        <v/>
      </c>
      <c r="AN60" s="30" t="str">
        <f t="shared" si="42"/>
        <v/>
      </c>
      <c r="AO60" s="30" t="str">
        <f t="shared" si="43"/>
        <v/>
      </c>
      <c r="AP60" s="31"/>
      <c r="AQ60" s="30" t="str">
        <f t="shared" si="44"/>
        <v/>
      </c>
      <c r="AR60" s="30" t="str">
        <f t="shared" si="45"/>
        <v/>
      </c>
      <c r="AS60" s="30" t="str">
        <f t="shared" si="46"/>
        <v/>
      </c>
      <c r="AT60" s="30" t="str">
        <f t="shared" si="47"/>
        <v/>
      </c>
      <c r="AU60" s="30" t="str">
        <f t="shared" si="48"/>
        <v/>
      </c>
      <c r="AV60" s="30" t="str">
        <f t="shared" si="49"/>
        <v/>
      </c>
      <c r="AW60" s="30" t="str">
        <f t="shared" si="50"/>
        <v/>
      </c>
      <c r="AX60" s="30" t="str">
        <f t="shared" si="51"/>
        <v/>
      </c>
      <c r="AY60" s="31"/>
      <c r="AZ60" s="30" t="str">
        <f t="shared" si="52"/>
        <v/>
      </c>
      <c r="BA60" s="30" t="str">
        <f t="shared" si="53"/>
        <v/>
      </c>
      <c r="BB60" s="30" t="str">
        <f t="shared" si="54"/>
        <v/>
      </c>
      <c r="BC60" s="30" t="str">
        <f t="shared" si="55"/>
        <v/>
      </c>
      <c r="BD60" s="30" t="str">
        <f t="shared" si="56"/>
        <v/>
      </c>
      <c r="BE60" s="30" t="str">
        <f t="shared" si="57"/>
        <v/>
      </c>
      <c r="BF60" s="30" t="str">
        <f t="shared" si="58"/>
        <v/>
      </c>
      <c r="BG60" s="30" t="str">
        <f t="shared" si="59"/>
        <v/>
      </c>
      <c r="BH60" s="31"/>
      <c r="BI60" s="32"/>
      <c r="BJ60" s="33" t="str">
        <f t="shared" si="60"/>
        <v/>
      </c>
      <c r="BK60" s="31"/>
      <c r="BL60" s="30" t="str">
        <f t="shared" si="11"/>
        <v/>
      </c>
      <c r="BM60" s="30" t="str">
        <f t="shared" si="61"/>
        <v/>
      </c>
      <c r="BN60" s="30" t="str">
        <f t="shared" si="62"/>
        <v/>
      </c>
      <c r="BO60" s="30" t="str">
        <f t="shared" si="63"/>
        <v/>
      </c>
      <c r="BP60" s="30" t="str">
        <f t="shared" si="64"/>
        <v/>
      </c>
      <c r="BQ60" s="30" t="str">
        <f t="shared" si="65"/>
        <v/>
      </c>
      <c r="BR60" s="30" t="str">
        <f t="shared" si="66"/>
        <v/>
      </c>
      <c r="BS60" s="30" t="str">
        <f t="shared" si="67"/>
        <v/>
      </c>
      <c r="BT60" s="31"/>
      <c r="BU60" s="30" t="str">
        <f t="shared" si="19"/>
        <v/>
      </c>
      <c r="BV60" s="370"/>
      <c r="BW60" s="30" t="str">
        <f t="shared" si="68"/>
        <v/>
      </c>
      <c r="BX60" s="30" t="b">
        <f t="shared" si="69"/>
        <v>0</v>
      </c>
      <c r="BY60" s="30" t="b">
        <f t="shared" si="70"/>
        <v>0</v>
      </c>
      <c r="BZ60" s="30" t="b">
        <f t="shared" si="71"/>
        <v>0</v>
      </c>
      <c r="CA60" s="30" t="b">
        <f t="shared" si="72"/>
        <v>0</v>
      </c>
      <c r="CB60" s="30" t="b">
        <f t="shared" si="73"/>
        <v>0</v>
      </c>
      <c r="CC60" s="30" t="b">
        <f t="shared" si="74"/>
        <v>0</v>
      </c>
      <c r="CD60" s="30" t="b">
        <f t="shared" si="75"/>
        <v>0</v>
      </c>
    </row>
    <row r="61" spans="1:82" s="9" customFormat="1" hidden="1">
      <c r="A61" s="321">
        <v>56</v>
      </c>
      <c r="B61" s="448"/>
      <c r="C61" s="338"/>
      <c r="D61" s="473"/>
      <c r="E61" s="508"/>
      <c r="F61" s="509"/>
      <c r="G61" s="507"/>
      <c r="H61" s="320"/>
      <c r="I61" s="473"/>
      <c r="J61" s="508"/>
      <c r="K61" s="473"/>
      <c r="L61" s="319"/>
      <c r="M61" s="319"/>
      <c r="N61" s="373"/>
      <c r="O61" s="7"/>
      <c r="P61" s="29" t="str">
        <f t="shared" si="77"/>
        <v/>
      </c>
      <c r="Q61" s="30" t="str">
        <f t="shared" si="21"/>
        <v/>
      </c>
      <c r="R61" s="30" t="str">
        <f t="shared" si="22"/>
        <v/>
      </c>
      <c r="S61" s="30" t="str">
        <f t="shared" si="23"/>
        <v/>
      </c>
      <c r="T61" s="30" t="str">
        <f t="shared" si="24"/>
        <v/>
      </c>
      <c r="U61" s="30" t="str">
        <f t="shared" si="25"/>
        <v/>
      </c>
      <c r="V61" s="30" t="str">
        <f t="shared" si="26"/>
        <v/>
      </c>
      <c r="W61" s="30" t="str">
        <f t="shared" si="27"/>
        <v/>
      </c>
      <c r="X61" s="31"/>
      <c r="Y61" s="30" t="str">
        <f t="shared" si="28"/>
        <v/>
      </c>
      <c r="Z61" s="30" t="str">
        <f t="shared" si="29"/>
        <v/>
      </c>
      <c r="AA61" s="30" t="str">
        <f t="shared" si="30"/>
        <v/>
      </c>
      <c r="AB61" s="30" t="str">
        <f t="shared" si="31"/>
        <v/>
      </c>
      <c r="AC61" s="30" t="str">
        <f t="shared" si="32"/>
        <v/>
      </c>
      <c r="AD61" s="30" t="str">
        <f t="shared" si="33"/>
        <v/>
      </c>
      <c r="AE61" s="30" t="str">
        <f t="shared" si="34"/>
        <v/>
      </c>
      <c r="AF61" s="30" t="str">
        <f t="shared" si="35"/>
        <v/>
      </c>
      <c r="AG61" s="31"/>
      <c r="AH61" s="30" t="str">
        <f t="shared" si="36"/>
        <v/>
      </c>
      <c r="AI61" s="30" t="str">
        <f t="shared" si="37"/>
        <v/>
      </c>
      <c r="AJ61" s="30" t="str">
        <f t="shared" si="38"/>
        <v/>
      </c>
      <c r="AK61" s="30" t="str">
        <f t="shared" si="39"/>
        <v/>
      </c>
      <c r="AL61" s="30" t="str">
        <f t="shared" si="40"/>
        <v/>
      </c>
      <c r="AM61" s="30" t="str">
        <f t="shared" si="41"/>
        <v/>
      </c>
      <c r="AN61" s="30" t="str">
        <f t="shared" si="42"/>
        <v/>
      </c>
      <c r="AO61" s="30" t="str">
        <f t="shared" si="43"/>
        <v/>
      </c>
      <c r="AP61" s="31"/>
      <c r="AQ61" s="30" t="str">
        <f t="shared" si="44"/>
        <v/>
      </c>
      <c r="AR61" s="30" t="str">
        <f t="shared" si="45"/>
        <v/>
      </c>
      <c r="AS61" s="30" t="str">
        <f t="shared" si="46"/>
        <v/>
      </c>
      <c r="AT61" s="30" t="str">
        <f t="shared" si="47"/>
        <v/>
      </c>
      <c r="AU61" s="30" t="str">
        <f t="shared" si="48"/>
        <v/>
      </c>
      <c r="AV61" s="30" t="str">
        <f t="shared" si="49"/>
        <v/>
      </c>
      <c r="AW61" s="30" t="str">
        <f t="shared" si="50"/>
        <v/>
      </c>
      <c r="AX61" s="30" t="str">
        <f t="shared" si="51"/>
        <v/>
      </c>
      <c r="AY61" s="31"/>
      <c r="AZ61" s="30" t="str">
        <f t="shared" si="52"/>
        <v/>
      </c>
      <c r="BA61" s="30" t="str">
        <f t="shared" si="53"/>
        <v/>
      </c>
      <c r="BB61" s="30" t="str">
        <f t="shared" si="54"/>
        <v/>
      </c>
      <c r="BC61" s="30" t="str">
        <f t="shared" si="55"/>
        <v/>
      </c>
      <c r="BD61" s="30" t="str">
        <f t="shared" si="56"/>
        <v/>
      </c>
      <c r="BE61" s="30" t="str">
        <f t="shared" si="57"/>
        <v/>
      </c>
      <c r="BF61" s="30" t="str">
        <f t="shared" si="58"/>
        <v/>
      </c>
      <c r="BG61" s="30" t="str">
        <f t="shared" si="59"/>
        <v/>
      </c>
      <c r="BH61" s="31"/>
      <c r="BI61" s="32"/>
      <c r="BJ61" s="33" t="str">
        <f t="shared" si="60"/>
        <v/>
      </c>
      <c r="BK61" s="31"/>
      <c r="BL61" s="30" t="str">
        <f t="shared" si="11"/>
        <v/>
      </c>
      <c r="BM61" s="30" t="str">
        <f t="shared" si="61"/>
        <v/>
      </c>
      <c r="BN61" s="30" t="str">
        <f t="shared" si="62"/>
        <v/>
      </c>
      <c r="BO61" s="30" t="str">
        <f t="shared" si="63"/>
        <v/>
      </c>
      <c r="BP61" s="30" t="str">
        <f t="shared" si="64"/>
        <v/>
      </c>
      <c r="BQ61" s="30" t="str">
        <f t="shared" si="65"/>
        <v/>
      </c>
      <c r="BR61" s="30" t="str">
        <f t="shared" si="66"/>
        <v/>
      </c>
      <c r="BS61" s="30" t="str">
        <f t="shared" si="67"/>
        <v/>
      </c>
      <c r="BT61" s="31"/>
      <c r="BU61" s="30" t="str">
        <f t="shared" si="19"/>
        <v/>
      </c>
      <c r="BV61" s="370"/>
      <c r="BW61" s="30" t="str">
        <f t="shared" si="68"/>
        <v/>
      </c>
      <c r="BX61" s="30" t="b">
        <f t="shared" si="69"/>
        <v>0</v>
      </c>
      <c r="BY61" s="30" t="b">
        <f t="shared" si="70"/>
        <v>0</v>
      </c>
      <c r="BZ61" s="30" t="b">
        <f t="shared" si="71"/>
        <v>0</v>
      </c>
      <c r="CA61" s="30" t="b">
        <f t="shared" si="72"/>
        <v>0</v>
      </c>
      <c r="CB61" s="30" t="b">
        <f t="shared" si="73"/>
        <v>0</v>
      </c>
      <c r="CC61" s="30" t="b">
        <f t="shared" si="74"/>
        <v>0</v>
      </c>
      <c r="CD61" s="30" t="b">
        <f t="shared" si="75"/>
        <v>0</v>
      </c>
    </row>
    <row r="62" spans="1:82" s="9" customFormat="1" hidden="1">
      <c r="A62" s="321">
        <v>57</v>
      </c>
      <c r="B62" s="448"/>
      <c r="C62" s="338"/>
      <c r="D62" s="473"/>
      <c r="E62" s="508"/>
      <c r="F62" s="509"/>
      <c r="G62" s="507"/>
      <c r="H62" s="320"/>
      <c r="I62" s="473"/>
      <c r="J62" s="508"/>
      <c r="K62" s="473"/>
      <c r="L62" s="319"/>
      <c r="M62" s="319"/>
      <c r="N62" s="373"/>
      <c r="O62" s="7"/>
      <c r="P62" s="29" t="str">
        <f t="shared" si="77"/>
        <v/>
      </c>
      <c r="Q62" s="30" t="str">
        <f t="shared" si="21"/>
        <v/>
      </c>
      <c r="R62" s="30" t="str">
        <f t="shared" si="22"/>
        <v/>
      </c>
      <c r="S62" s="30" t="str">
        <f t="shared" si="23"/>
        <v/>
      </c>
      <c r="T62" s="30" t="str">
        <f t="shared" si="24"/>
        <v/>
      </c>
      <c r="U62" s="30" t="str">
        <f t="shared" si="25"/>
        <v/>
      </c>
      <c r="V62" s="30" t="str">
        <f t="shared" si="26"/>
        <v/>
      </c>
      <c r="W62" s="30" t="str">
        <f t="shared" si="27"/>
        <v/>
      </c>
      <c r="X62" s="31"/>
      <c r="Y62" s="30" t="str">
        <f t="shared" si="28"/>
        <v/>
      </c>
      <c r="Z62" s="30" t="str">
        <f t="shared" si="29"/>
        <v/>
      </c>
      <c r="AA62" s="30" t="str">
        <f t="shared" si="30"/>
        <v/>
      </c>
      <c r="AB62" s="30" t="str">
        <f t="shared" si="31"/>
        <v/>
      </c>
      <c r="AC62" s="30" t="str">
        <f t="shared" si="32"/>
        <v/>
      </c>
      <c r="AD62" s="30" t="str">
        <f t="shared" si="33"/>
        <v/>
      </c>
      <c r="AE62" s="30" t="str">
        <f t="shared" si="34"/>
        <v/>
      </c>
      <c r="AF62" s="30" t="str">
        <f t="shared" si="35"/>
        <v/>
      </c>
      <c r="AG62" s="31"/>
      <c r="AH62" s="30" t="str">
        <f t="shared" si="36"/>
        <v/>
      </c>
      <c r="AI62" s="30" t="str">
        <f t="shared" si="37"/>
        <v/>
      </c>
      <c r="AJ62" s="30" t="str">
        <f t="shared" si="38"/>
        <v/>
      </c>
      <c r="AK62" s="30" t="str">
        <f t="shared" si="39"/>
        <v/>
      </c>
      <c r="AL62" s="30" t="str">
        <f t="shared" si="40"/>
        <v/>
      </c>
      <c r="AM62" s="30" t="str">
        <f t="shared" si="41"/>
        <v/>
      </c>
      <c r="AN62" s="30" t="str">
        <f t="shared" si="42"/>
        <v/>
      </c>
      <c r="AO62" s="30" t="str">
        <f t="shared" si="43"/>
        <v/>
      </c>
      <c r="AP62" s="31"/>
      <c r="AQ62" s="30" t="str">
        <f t="shared" si="44"/>
        <v/>
      </c>
      <c r="AR62" s="30" t="str">
        <f t="shared" si="45"/>
        <v/>
      </c>
      <c r="AS62" s="30" t="str">
        <f t="shared" si="46"/>
        <v/>
      </c>
      <c r="AT62" s="30" t="str">
        <f t="shared" si="47"/>
        <v/>
      </c>
      <c r="AU62" s="30" t="str">
        <f t="shared" si="48"/>
        <v/>
      </c>
      <c r="AV62" s="30" t="str">
        <f t="shared" si="49"/>
        <v/>
      </c>
      <c r="AW62" s="30" t="str">
        <f t="shared" si="50"/>
        <v/>
      </c>
      <c r="AX62" s="30" t="str">
        <f t="shared" si="51"/>
        <v/>
      </c>
      <c r="AY62" s="31"/>
      <c r="AZ62" s="30" t="str">
        <f t="shared" si="52"/>
        <v/>
      </c>
      <c r="BA62" s="30" t="str">
        <f t="shared" si="53"/>
        <v/>
      </c>
      <c r="BB62" s="30" t="str">
        <f t="shared" si="54"/>
        <v/>
      </c>
      <c r="BC62" s="30" t="str">
        <f t="shared" si="55"/>
        <v/>
      </c>
      <c r="BD62" s="30" t="str">
        <f t="shared" si="56"/>
        <v/>
      </c>
      <c r="BE62" s="30" t="str">
        <f t="shared" si="57"/>
        <v/>
      </c>
      <c r="BF62" s="30" t="str">
        <f t="shared" si="58"/>
        <v/>
      </c>
      <c r="BG62" s="30" t="str">
        <f t="shared" si="59"/>
        <v/>
      </c>
      <c r="BH62" s="31"/>
      <c r="BI62" s="32"/>
      <c r="BJ62" s="33" t="str">
        <f t="shared" si="60"/>
        <v/>
      </c>
      <c r="BK62" s="31"/>
      <c r="BL62" s="30" t="str">
        <f t="shared" si="11"/>
        <v/>
      </c>
      <c r="BM62" s="30" t="str">
        <f t="shared" si="61"/>
        <v/>
      </c>
      <c r="BN62" s="30" t="str">
        <f t="shared" si="62"/>
        <v/>
      </c>
      <c r="BO62" s="30" t="str">
        <f t="shared" si="63"/>
        <v/>
      </c>
      <c r="BP62" s="30" t="str">
        <f t="shared" si="64"/>
        <v/>
      </c>
      <c r="BQ62" s="30" t="str">
        <f t="shared" si="65"/>
        <v/>
      </c>
      <c r="BR62" s="30" t="str">
        <f t="shared" si="66"/>
        <v/>
      </c>
      <c r="BS62" s="30" t="str">
        <f t="shared" si="67"/>
        <v/>
      </c>
      <c r="BT62" s="31"/>
      <c r="BU62" s="30" t="str">
        <f t="shared" si="19"/>
        <v/>
      </c>
      <c r="BV62" s="370"/>
      <c r="BW62" s="30" t="str">
        <f t="shared" si="68"/>
        <v/>
      </c>
      <c r="BX62" s="30" t="b">
        <f t="shared" si="69"/>
        <v>0</v>
      </c>
      <c r="BY62" s="30" t="b">
        <f t="shared" si="70"/>
        <v>0</v>
      </c>
      <c r="BZ62" s="30" t="b">
        <f t="shared" si="71"/>
        <v>0</v>
      </c>
      <c r="CA62" s="30" t="b">
        <f t="shared" si="72"/>
        <v>0</v>
      </c>
      <c r="CB62" s="30" t="b">
        <f t="shared" si="73"/>
        <v>0</v>
      </c>
      <c r="CC62" s="30" t="b">
        <f t="shared" si="74"/>
        <v>0</v>
      </c>
      <c r="CD62" s="30" t="b">
        <f t="shared" si="75"/>
        <v>0</v>
      </c>
    </row>
    <row r="63" spans="1:82" s="9" customFormat="1" hidden="1">
      <c r="A63" s="321">
        <v>58</v>
      </c>
      <c r="B63" s="448"/>
      <c r="C63" s="338"/>
      <c r="D63" s="473"/>
      <c r="E63" s="508"/>
      <c r="F63" s="509"/>
      <c r="G63" s="507"/>
      <c r="H63" s="320"/>
      <c r="I63" s="473"/>
      <c r="J63" s="508"/>
      <c r="K63" s="473"/>
      <c r="L63" s="319"/>
      <c r="M63" s="319"/>
      <c r="N63" s="373"/>
      <c r="O63" s="7"/>
      <c r="P63" s="29" t="str">
        <f t="shared" si="77"/>
        <v/>
      </c>
      <c r="Q63" s="30" t="str">
        <f t="shared" si="21"/>
        <v/>
      </c>
      <c r="R63" s="30" t="str">
        <f t="shared" si="22"/>
        <v/>
      </c>
      <c r="S63" s="30" t="str">
        <f t="shared" si="23"/>
        <v/>
      </c>
      <c r="T63" s="30" t="str">
        <f t="shared" si="24"/>
        <v/>
      </c>
      <c r="U63" s="30" t="str">
        <f t="shared" si="25"/>
        <v/>
      </c>
      <c r="V63" s="30" t="str">
        <f t="shared" si="26"/>
        <v/>
      </c>
      <c r="W63" s="30" t="str">
        <f t="shared" si="27"/>
        <v/>
      </c>
      <c r="X63" s="31"/>
      <c r="Y63" s="30" t="str">
        <f t="shared" si="28"/>
        <v/>
      </c>
      <c r="Z63" s="30" t="str">
        <f t="shared" si="29"/>
        <v/>
      </c>
      <c r="AA63" s="30" t="str">
        <f t="shared" si="30"/>
        <v/>
      </c>
      <c r="AB63" s="30" t="str">
        <f t="shared" si="31"/>
        <v/>
      </c>
      <c r="AC63" s="30" t="str">
        <f t="shared" si="32"/>
        <v/>
      </c>
      <c r="AD63" s="30" t="str">
        <f t="shared" si="33"/>
        <v/>
      </c>
      <c r="AE63" s="30" t="str">
        <f t="shared" si="34"/>
        <v/>
      </c>
      <c r="AF63" s="30" t="str">
        <f t="shared" si="35"/>
        <v/>
      </c>
      <c r="AG63" s="31"/>
      <c r="AH63" s="30" t="str">
        <f t="shared" si="36"/>
        <v/>
      </c>
      <c r="AI63" s="30" t="str">
        <f t="shared" si="37"/>
        <v/>
      </c>
      <c r="AJ63" s="30" t="str">
        <f t="shared" si="38"/>
        <v/>
      </c>
      <c r="AK63" s="30" t="str">
        <f t="shared" si="39"/>
        <v/>
      </c>
      <c r="AL63" s="30" t="str">
        <f t="shared" si="40"/>
        <v/>
      </c>
      <c r="AM63" s="30" t="str">
        <f t="shared" si="41"/>
        <v/>
      </c>
      <c r="AN63" s="30" t="str">
        <f t="shared" si="42"/>
        <v/>
      </c>
      <c r="AO63" s="30" t="str">
        <f t="shared" si="43"/>
        <v/>
      </c>
      <c r="AP63" s="31"/>
      <c r="AQ63" s="30" t="str">
        <f t="shared" si="44"/>
        <v/>
      </c>
      <c r="AR63" s="30" t="str">
        <f t="shared" si="45"/>
        <v/>
      </c>
      <c r="AS63" s="30" t="str">
        <f t="shared" si="46"/>
        <v/>
      </c>
      <c r="AT63" s="30" t="str">
        <f t="shared" si="47"/>
        <v/>
      </c>
      <c r="AU63" s="30" t="str">
        <f t="shared" si="48"/>
        <v/>
      </c>
      <c r="AV63" s="30" t="str">
        <f t="shared" si="49"/>
        <v/>
      </c>
      <c r="AW63" s="30" t="str">
        <f t="shared" si="50"/>
        <v/>
      </c>
      <c r="AX63" s="30" t="str">
        <f t="shared" si="51"/>
        <v/>
      </c>
      <c r="AY63" s="31"/>
      <c r="AZ63" s="30" t="str">
        <f t="shared" si="52"/>
        <v/>
      </c>
      <c r="BA63" s="30" t="str">
        <f t="shared" si="53"/>
        <v/>
      </c>
      <c r="BB63" s="30" t="str">
        <f t="shared" si="54"/>
        <v/>
      </c>
      <c r="BC63" s="30" t="str">
        <f t="shared" si="55"/>
        <v/>
      </c>
      <c r="BD63" s="30" t="str">
        <f t="shared" si="56"/>
        <v/>
      </c>
      <c r="BE63" s="30" t="str">
        <f t="shared" si="57"/>
        <v/>
      </c>
      <c r="BF63" s="30" t="str">
        <f t="shared" si="58"/>
        <v/>
      </c>
      <c r="BG63" s="30" t="str">
        <f t="shared" si="59"/>
        <v/>
      </c>
      <c r="BH63" s="31"/>
      <c r="BI63" s="32"/>
      <c r="BJ63" s="33" t="str">
        <f t="shared" si="60"/>
        <v/>
      </c>
      <c r="BK63" s="31"/>
      <c r="BL63" s="30" t="str">
        <f t="shared" si="11"/>
        <v/>
      </c>
      <c r="BM63" s="30" t="str">
        <f t="shared" si="61"/>
        <v/>
      </c>
      <c r="BN63" s="30" t="str">
        <f t="shared" si="62"/>
        <v/>
      </c>
      <c r="BO63" s="30" t="str">
        <f t="shared" si="63"/>
        <v/>
      </c>
      <c r="BP63" s="30" t="str">
        <f t="shared" si="64"/>
        <v/>
      </c>
      <c r="BQ63" s="30" t="str">
        <f t="shared" si="65"/>
        <v/>
      </c>
      <c r="BR63" s="30" t="str">
        <f t="shared" si="66"/>
        <v/>
      </c>
      <c r="BS63" s="30" t="str">
        <f t="shared" si="67"/>
        <v/>
      </c>
      <c r="BT63" s="31"/>
      <c r="BU63" s="30" t="str">
        <f t="shared" si="19"/>
        <v/>
      </c>
      <c r="BV63" s="370"/>
      <c r="BW63" s="30" t="str">
        <f t="shared" si="68"/>
        <v/>
      </c>
      <c r="BX63" s="30" t="b">
        <f t="shared" si="69"/>
        <v>0</v>
      </c>
      <c r="BY63" s="30" t="b">
        <f t="shared" si="70"/>
        <v>0</v>
      </c>
      <c r="BZ63" s="30" t="b">
        <f t="shared" si="71"/>
        <v>0</v>
      </c>
      <c r="CA63" s="30" t="b">
        <f t="shared" si="72"/>
        <v>0</v>
      </c>
      <c r="CB63" s="30" t="b">
        <f t="shared" si="73"/>
        <v>0</v>
      </c>
      <c r="CC63" s="30" t="b">
        <f t="shared" si="74"/>
        <v>0</v>
      </c>
      <c r="CD63" s="30" t="b">
        <f t="shared" si="75"/>
        <v>0</v>
      </c>
    </row>
    <row r="64" spans="1:82" s="9" customFormat="1" hidden="1">
      <c r="A64" s="321">
        <v>59</v>
      </c>
      <c r="B64" s="448"/>
      <c r="C64" s="338"/>
      <c r="D64" s="473"/>
      <c r="E64" s="508"/>
      <c r="F64" s="509"/>
      <c r="G64" s="507"/>
      <c r="H64" s="320"/>
      <c r="I64" s="473"/>
      <c r="J64" s="508"/>
      <c r="K64" s="473"/>
      <c r="L64" s="319"/>
      <c r="M64" s="319"/>
      <c r="N64" s="373"/>
      <c r="O64" s="7"/>
      <c r="P64" s="29" t="str">
        <f t="shared" si="77"/>
        <v/>
      </c>
      <c r="Q64" s="30" t="str">
        <f t="shared" si="21"/>
        <v/>
      </c>
      <c r="R64" s="30" t="str">
        <f t="shared" si="22"/>
        <v/>
      </c>
      <c r="S64" s="30" t="str">
        <f t="shared" si="23"/>
        <v/>
      </c>
      <c r="T64" s="30" t="str">
        <f t="shared" si="24"/>
        <v/>
      </c>
      <c r="U64" s="30" t="str">
        <f t="shared" si="25"/>
        <v/>
      </c>
      <c r="V64" s="30" t="str">
        <f t="shared" si="26"/>
        <v/>
      </c>
      <c r="W64" s="30" t="str">
        <f t="shared" si="27"/>
        <v/>
      </c>
      <c r="X64" s="31"/>
      <c r="Y64" s="30" t="str">
        <f t="shared" si="28"/>
        <v/>
      </c>
      <c r="Z64" s="30" t="str">
        <f t="shared" si="29"/>
        <v/>
      </c>
      <c r="AA64" s="30" t="str">
        <f t="shared" si="30"/>
        <v/>
      </c>
      <c r="AB64" s="30" t="str">
        <f t="shared" si="31"/>
        <v/>
      </c>
      <c r="AC64" s="30" t="str">
        <f t="shared" si="32"/>
        <v/>
      </c>
      <c r="AD64" s="30" t="str">
        <f t="shared" si="33"/>
        <v/>
      </c>
      <c r="AE64" s="30" t="str">
        <f t="shared" si="34"/>
        <v/>
      </c>
      <c r="AF64" s="30" t="str">
        <f t="shared" si="35"/>
        <v/>
      </c>
      <c r="AG64" s="31"/>
      <c r="AH64" s="30" t="str">
        <f t="shared" si="36"/>
        <v/>
      </c>
      <c r="AI64" s="30" t="str">
        <f t="shared" si="37"/>
        <v/>
      </c>
      <c r="AJ64" s="30" t="str">
        <f t="shared" si="38"/>
        <v/>
      </c>
      <c r="AK64" s="30" t="str">
        <f t="shared" si="39"/>
        <v/>
      </c>
      <c r="AL64" s="30" t="str">
        <f t="shared" si="40"/>
        <v/>
      </c>
      <c r="AM64" s="30" t="str">
        <f t="shared" si="41"/>
        <v/>
      </c>
      <c r="AN64" s="30" t="str">
        <f t="shared" si="42"/>
        <v/>
      </c>
      <c r="AO64" s="30" t="str">
        <f t="shared" si="43"/>
        <v/>
      </c>
      <c r="AP64" s="31"/>
      <c r="AQ64" s="30" t="str">
        <f t="shared" si="44"/>
        <v/>
      </c>
      <c r="AR64" s="30" t="str">
        <f t="shared" si="45"/>
        <v/>
      </c>
      <c r="AS64" s="30" t="str">
        <f t="shared" si="46"/>
        <v/>
      </c>
      <c r="AT64" s="30" t="str">
        <f t="shared" si="47"/>
        <v/>
      </c>
      <c r="AU64" s="30" t="str">
        <f t="shared" si="48"/>
        <v/>
      </c>
      <c r="AV64" s="30" t="str">
        <f t="shared" si="49"/>
        <v/>
      </c>
      <c r="AW64" s="30" t="str">
        <f t="shared" si="50"/>
        <v/>
      </c>
      <c r="AX64" s="30" t="str">
        <f t="shared" si="51"/>
        <v/>
      </c>
      <c r="AY64" s="31"/>
      <c r="AZ64" s="30" t="str">
        <f t="shared" si="52"/>
        <v/>
      </c>
      <c r="BA64" s="30" t="str">
        <f t="shared" si="53"/>
        <v/>
      </c>
      <c r="BB64" s="30" t="str">
        <f t="shared" si="54"/>
        <v/>
      </c>
      <c r="BC64" s="30" t="str">
        <f t="shared" si="55"/>
        <v/>
      </c>
      <c r="BD64" s="30" t="str">
        <f t="shared" si="56"/>
        <v/>
      </c>
      <c r="BE64" s="30" t="str">
        <f t="shared" si="57"/>
        <v/>
      </c>
      <c r="BF64" s="30" t="str">
        <f t="shared" si="58"/>
        <v/>
      </c>
      <c r="BG64" s="30" t="str">
        <f t="shared" si="59"/>
        <v/>
      </c>
      <c r="BH64" s="31"/>
      <c r="BI64" s="32"/>
      <c r="BJ64" s="33" t="str">
        <f t="shared" si="60"/>
        <v/>
      </c>
      <c r="BK64" s="31"/>
      <c r="BL64" s="30" t="str">
        <f t="shared" si="11"/>
        <v/>
      </c>
      <c r="BM64" s="30" t="str">
        <f t="shared" si="61"/>
        <v/>
      </c>
      <c r="BN64" s="30" t="str">
        <f t="shared" si="62"/>
        <v/>
      </c>
      <c r="BO64" s="30" t="str">
        <f t="shared" si="63"/>
        <v/>
      </c>
      <c r="BP64" s="30" t="str">
        <f t="shared" si="64"/>
        <v/>
      </c>
      <c r="BQ64" s="30" t="str">
        <f t="shared" si="65"/>
        <v/>
      </c>
      <c r="BR64" s="30" t="str">
        <f t="shared" si="66"/>
        <v/>
      </c>
      <c r="BS64" s="30" t="str">
        <f t="shared" si="67"/>
        <v/>
      </c>
      <c r="BT64" s="31"/>
      <c r="BU64" s="30" t="str">
        <f t="shared" si="19"/>
        <v/>
      </c>
      <c r="BV64" s="370"/>
      <c r="BW64" s="30" t="str">
        <f t="shared" si="68"/>
        <v/>
      </c>
      <c r="BX64" s="30" t="b">
        <f t="shared" si="69"/>
        <v>0</v>
      </c>
      <c r="BY64" s="30" t="b">
        <f t="shared" si="70"/>
        <v>0</v>
      </c>
      <c r="BZ64" s="30" t="b">
        <f t="shared" si="71"/>
        <v>0</v>
      </c>
      <c r="CA64" s="30" t="b">
        <f t="shared" si="72"/>
        <v>0</v>
      </c>
      <c r="CB64" s="30" t="b">
        <f t="shared" si="73"/>
        <v>0</v>
      </c>
      <c r="CC64" s="30" t="b">
        <f t="shared" si="74"/>
        <v>0</v>
      </c>
      <c r="CD64" s="30" t="b">
        <f t="shared" si="75"/>
        <v>0</v>
      </c>
    </row>
    <row r="65" spans="1:82" s="9" customFormat="1" hidden="1">
      <c r="A65" s="321">
        <v>60</v>
      </c>
      <c r="B65" s="448"/>
      <c r="C65" s="338"/>
      <c r="D65" s="473"/>
      <c r="E65" s="508"/>
      <c r="F65" s="509"/>
      <c r="G65" s="507"/>
      <c r="H65" s="320"/>
      <c r="I65" s="473"/>
      <c r="J65" s="508"/>
      <c r="K65" s="473"/>
      <c r="L65" s="319"/>
      <c r="M65" s="319"/>
      <c r="N65" s="373"/>
      <c r="O65" s="7"/>
      <c r="P65" s="29" t="str">
        <f t="shared" si="77"/>
        <v/>
      </c>
      <c r="Q65" s="30" t="str">
        <f t="shared" si="21"/>
        <v/>
      </c>
      <c r="R65" s="30" t="str">
        <f t="shared" si="22"/>
        <v/>
      </c>
      <c r="S65" s="30" t="str">
        <f t="shared" si="23"/>
        <v/>
      </c>
      <c r="T65" s="30" t="str">
        <f t="shared" si="24"/>
        <v/>
      </c>
      <c r="U65" s="30" t="str">
        <f t="shared" si="25"/>
        <v/>
      </c>
      <c r="V65" s="30" t="str">
        <f t="shared" si="26"/>
        <v/>
      </c>
      <c r="W65" s="30" t="str">
        <f t="shared" si="27"/>
        <v/>
      </c>
      <c r="X65" s="31"/>
      <c r="Y65" s="30" t="str">
        <f t="shared" si="28"/>
        <v/>
      </c>
      <c r="Z65" s="30" t="str">
        <f t="shared" si="29"/>
        <v/>
      </c>
      <c r="AA65" s="30" t="str">
        <f t="shared" si="30"/>
        <v/>
      </c>
      <c r="AB65" s="30" t="str">
        <f t="shared" si="31"/>
        <v/>
      </c>
      <c r="AC65" s="30" t="str">
        <f t="shared" si="32"/>
        <v/>
      </c>
      <c r="AD65" s="30" t="str">
        <f t="shared" si="33"/>
        <v/>
      </c>
      <c r="AE65" s="30" t="str">
        <f t="shared" si="34"/>
        <v/>
      </c>
      <c r="AF65" s="30" t="str">
        <f t="shared" si="35"/>
        <v/>
      </c>
      <c r="AG65" s="31"/>
      <c r="AH65" s="30" t="str">
        <f t="shared" si="36"/>
        <v/>
      </c>
      <c r="AI65" s="30" t="str">
        <f t="shared" si="37"/>
        <v/>
      </c>
      <c r="AJ65" s="30" t="str">
        <f t="shared" si="38"/>
        <v/>
      </c>
      <c r="AK65" s="30" t="str">
        <f t="shared" si="39"/>
        <v/>
      </c>
      <c r="AL65" s="30" t="str">
        <f t="shared" si="40"/>
        <v/>
      </c>
      <c r="AM65" s="30" t="str">
        <f t="shared" si="41"/>
        <v/>
      </c>
      <c r="AN65" s="30" t="str">
        <f t="shared" si="42"/>
        <v/>
      </c>
      <c r="AO65" s="30" t="str">
        <f t="shared" si="43"/>
        <v/>
      </c>
      <c r="AP65" s="31"/>
      <c r="AQ65" s="30" t="str">
        <f t="shared" si="44"/>
        <v/>
      </c>
      <c r="AR65" s="30" t="str">
        <f t="shared" si="45"/>
        <v/>
      </c>
      <c r="AS65" s="30" t="str">
        <f t="shared" si="46"/>
        <v/>
      </c>
      <c r="AT65" s="30" t="str">
        <f t="shared" si="47"/>
        <v/>
      </c>
      <c r="AU65" s="30" t="str">
        <f t="shared" si="48"/>
        <v/>
      </c>
      <c r="AV65" s="30" t="str">
        <f t="shared" si="49"/>
        <v/>
      </c>
      <c r="AW65" s="30" t="str">
        <f t="shared" si="50"/>
        <v/>
      </c>
      <c r="AX65" s="30" t="str">
        <f t="shared" si="51"/>
        <v/>
      </c>
      <c r="AY65" s="31"/>
      <c r="AZ65" s="30" t="str">
        <f t="shared" si="52"/>
        <v/>
      </c>
      <c r="BA65" s="30" t="str">
        <f t="shared" si="53"/>
        <v/>
      </c>
      <c r="BB65" s="30" t="str">
        <f t="shared" si="54"/>
        <v/>
      </c>
      <c r="BC65" s="30" t="str">
        <f t="shared" si="55"/>
        <v/>
      </c>
      <c r="BD65" s="30" t="str">
        <f t="shared" si="56"/>
        <v/>
      </c>
      <c r="BE65" s="30" t="str">
        <f t="shared" si="57"/>
        <v/>
      </c>
      <c r="BF65" s="30" t="str">
        <f t="shared" si="58"/>
        <v/>
      </c>
      <c r="BG65" s="30" t="str">
        <f t="shared" si="59"/>
        <v/>
      </c>
      <c r="BH65" s="31"/>
      <c r="BI65" s="32"/>
      <c r="BJ65" s="33" t="str">
        <f t="shared" si="60"/>
        <v/>
      </c>
      <c r="BK65" s="31"/>
      <c r="BL65" s="30" t="str">
        <f t="shared" si="11"/>
        <v/>
      </c>
      <c r="BM65" s="30" t="str">
        <f t="shared" si="61"/>
        <v/>
      </c>
      <c r="BN65" s="30" t="str">
        <f t="shared" si="62"/>
        <v/>
      </c>
      <c r="BO65" s="30" t="str">
        <f t="shared" si="63"/>
        <v/>
      </c>
      <c r="BP65" s="30" t="str">
        <f t="shared" si="64"/>
        <v/>
      </c>
      <c r="BQ65" s="30" t="str">
        <f t="shared" si="65"/>
        <v/>
      </c>
      <c r="BR65" s="30" t="str">
        <f t="shared" si="66"/>
        <v/>
      </c>
      <c r="BS65" s="30" t="str">
        <f t="shared" si="67"/>
        <v/>
      </c>
      <c r="BT65" s="31"/>
      <c r="BU65" s="30" t="str">
        <f t="shared" si="19"/>
        <v/>
      </c>
      <c r="BV65" s="370"/>
      <c r="BW65" s="30" t="str">
        <f t="shared" si="68"/>
        <v/>
      </c>
      <c r="BX65" s="30" t="b">
        <f t="shared" si="69"/>
        <v>0</v>
      </c>
      <c r="BY65" s="30" t="b">
        <f t="shared" si="70"/>
        <v>0</v>
      </c>
      <c r="BZ65" s="30" t="b">
        <f t="shared" si="71"/>
        <v>0</v>
      </c>
      <c r="CA65" s="30" t="b">
        <f t="shared" si="72"/>
        <v>0</v>
      </c>
      <c r="CB65" s="30" t="b">
        <f t="shared" si="73"/>
        <v>0</v>
      </c>
      <c r="CC65" s="30" t="b">
        <f t="shared" si="74"/>
        <v>0</v>
      </c>
      <c r="CD65" s="30" t="b">
        <f t="shared" si="75"/>
        <v>0</v>
      </c>
    </row>
    <row r="66" spans="1:82" s="9" customFormat="1" hidden="1">
      <c r="A66" s="321">
        <v>61</v>
      </c>
      <c r="B66" s="448"/>
      <c r="C66" s="338"/>
      <c r="D66" s="473"/>
      <c r="E66" s="508"/>
      <c r="F66" s="509"/>
      <c r="G66" s="507"/>
      <c r="H66" s="320"/>
      <c r="I66" s="473"/>
      <c r="J66" s="508"/>
      <c r="K66" s="473"/>
      <c r="L66" s="319"/>
      <c r="M66" s="319"/>
      <c r="N66" s="373"/>
      <c r="O66" s="7"/>
      <c r="P66" s="29" t="str">
        <f t="shared" si="77"/>
        <v/>
      </c>
      <c r="Q66" s="30" t="str">
        <f t="shared" si="21"/>
        <v/>
      </c>
      <c r="R66" s="30" t="str">
        <f t="shared" si="22"/>
        <v/>
      </c>
      <c r="S66" s="30" t="str">
        <f t="shared" si="23"/>
        <v/>
      </c>
      <c r="T66" s="30" t="str">
        <f t="shared" si="24"/>
        <v/>
      </c>
      <c r="U66" s="30" t="str">
        <f t="shared" si="25"/>
        <v/>
      </c>
      <c r="V66" s="30" t="str">
        <f t="shared" si="26"/>
        <v/>
      </c>
      <c r="W66" s="30" t="str">
        <f t="shared" si="27"/>
        <v/>
      </c>
      <c r="X66" s="31"/>
      <c r="Y66" s="30" t="str">
        <f t="shared" si="28"/>
        <v/>
      </c>
      <c r="Z66" s="30" t="str">
        <f t="shared" si="29"/>
        <v/>
      </c>
      <c r="AA66" s="30" t="str">
        <f t="shared" si="30"/>
        <v/>
      </c>
      <c r="AB66" s="30" t="str">
        <f t="shared" si="31"/>
        <v/>
      </c>
      <c r="AC66" s="30" t="str">
        <f t="shared" si="32"/>
        <v/>
      </c>
      <c r="AD66" s="30" t="str">
        <f t="shared" si="33"/>
        <v/>
      </c>
      <c r="AE66" s="30" t="str">
        <f t="shared" si="34"/>
        <v/>
      </c>
      <c r="AF66" s="30" t="str">
        <f t="shared" si="35"/>
        <v/>
      </c>
      <c r="AG66" s="31"/>
      <c r="AH66" s="30" t="str">
        <f t="shared" si="36"/>
        <v/>
      </c>
      <c r="AI66" s="30" t="str">
        <f t="shared" si="37"/>
        <v/>
      </c>
      <c r="AJ66" s="30" t="str">
        <f t="shared" si="38"/>
        <v/>
      </c>
      <c r="AK66" s="30" t="str">
        <f t="shared" si="39"/>
        <v/>
      </c>
      <c r="AL66" s="30" t="str">
        <f t="shared" si="40"/>
        <v/>
      </c>
      <c r="AM66" s="30" t="str">
        <f t="shared" si="41"/>
        <v/>
      </c>
      <c r="AN66" s="30" t="str">
        <f t="shared" si="42"/>
        <v/>
      </c>
      <c r="AO66" s="30" t="str">
        <f t="shared" si="43"/>
        <v/>
      </c>
      <c r="AP66" s="31"/>
      <c r="AQ66" s="30" t="str">
        <f t="shared" si="44"/>
        <v/>
      </c>
      <c r="AR66" s="30" t="str">
        <f t="shared" si="45"/>
        <v/>
      </c>
      <c r="AS66" s="30" t="str">
        <f t="shared" si="46"/>
        <v/>
      </c>
      <c r="AT66" s="30" t="str">
        <f t="shared" si="47"/>
        <v/>
      </c>
      <c r="AU66" s="30" t="str">
        <f t="shared" si="48"/>
        <v/>
      </c>
      <c r="AV66" s="30" t="str">
        <f t="shared" si="49"/>
        <v/>
      </c>
      <c r="AW66" s="30" t="str">
        <f t="shared" si="50"/>
        <v/>
      </c>
      <c r="AX66" s="30" t="str">
        <f t="shared" si="51"/>
        <v/>
      </c>
      <c r="AY66" s="31"/>
      <c r="AZ66" s="30" t="str">
        <f t="shared" si="52"/>
        <v/>
      </c>
      <c r="BA66" s="30" t="str">
        <f t="shared" si="53"/>
        <v/>
      </c>
      <c r="BB66" s="30" t="str">
        <f t="shared" si="54"/>
        <v/>
      </c>
      <c r="BC66" s="30" t="str">
        <f t="shared" si="55"/>
        <v/>
      </c>
      <c r="BD66" s="30" t="str">
        <f t="shared" si="56"/>
        <v/>
      </c>
      <c r="BE66" s="30" t="str">
        <f t="shared" si="57"/>
        <v/>
      </c>
      <c r="BF66" s="30" t="str">
        <f t="shared" si="58"/>
        <v/>
      </c>
      <c r="BG66" s="30" t="str">
        <f t="shared" si="59"/>
        <v/>
      </c>
      <c r="BH66" s="31"/>
      <c r="BI66" s="32"/>
      <c r="BJ66" s="33" t="str">
        <f t="shared" si="60"/>
        <v/>
      </c>
      <c r="BK66" s="31"/>
      <c r="BL66" s="30" t="str">
        <f t="shared" si="11"/>
        <v/>
      </c>
      <c r="BM66" s="30" t="str">
        <f t="shared" si="61"/>
        <v/>
      </c>
      <c r="BN66" s="30" t="str">
        <f t="shared" si="62"/>
        <v/>
      </c>
      <c r="BO66" s="30" t="str">
        <f t="shared" si="63"/>
        <v/>
      </c>
      <c r="BP66" s="30" t="str">
        <f t="shared" si="64"/>
        <v/>
      </c>
      <c r="BQ66" s="30" t="str">
        <f t="shared" si="65"/>
        <v/>
      </c>
      <c r="BR66" s="30" t="str">
        <f t="shared" si="66"/>
        <v/>
      </c>
      <c r="BS66" s="30" t="str">
        <f t="shared" si="67"/>
        <v/>
      </c>
      <c r="BT66" s="31"/>
      <c r="BU66" s="30" t="str">
        <f t="shared" si="19"/>
        <v/>
      </c>
      <c r="BV66" s="370"/>
      <c r="BW66" s="30" t="str">
        <f t="shared" si="68"/>
        <v/>
      </c>
      <c r="BX66" s="30" t="b">
        <f t="shared" si="69"/>
        <v>0</v>
      </c>
      <c r="BY66" s="30" t="b">
        <f t="shared" si="70"/>
        <v>0</v>
      </c>
      <c r="BZ66" s="30" t="b">
        <f t="shared" si="71"/>
        <v>0</v>
      </c>
      <c r="CA66" s="30" t="b">
        <f t="shared" si="72"/>
        <v>0</v>
      </c>
      <c r="CB66" s="30" t="b">
        <f t="shared" si="73"/>
        <v>0</v>
      </c>
      <c r="CC66" s="30" t="b">
        <f t="shared" si="74"/>
        <v>0</v>
      </c>
      <c r="CD66" s="30" t="b">
        <f t="shared" si="75"/>
        <v>0</v>
      </c>
    </row>
    <row r="67" spans="1:82" s="9" customFormat="1" hidden="1">
      <c r="A67" s="321">
        <v>62</v>
      </c>
      <c r="B67" s="448"/>
      <c r="C67" s="338"/>
      <c r="D67" s="473"/>
      <c r="E67" s="508"/>
      <c r="F67" s="506"/>
      <c r="G67" s="507"/>
      <c r="H67" s="320"/>
      <c r="I67" s="473"/>
      <c r="J67" s="508"/>
      <c r="K67" s="473"/>
      <c r="L67" s="319"/>
      <c r="M67" s="319"/>
      <c r="N67" s="373"/>
      <c r="O67" s="7"/>
      <c r="P67" s="29" t="str">
        <f t="shared" si="77"/>
        <v/>
      </c>
      <c r="Q67" s="30" t="str">
        <f t="shared" si="21"/>
        <v/>
      </c>
      <c r="R67" s="30" t="str">
        <f t="shared" si="22"/>
        <v/>
      </c>
      <c r="S67" s="30" t="str">
        <f t="shared" si="23"/>
        <v/>
      </c>
      <c r="T67" s="30" t="str">
        <f t="shared" si="24"/>
        <v/>
      </c>
      <c r="U67" s="30" t="str">
        <f t="shared" si="25"/>
        <v/>
      </c>
      <c r="V67" s="30" t="str">
        <f t="shared" si="26"/>
        <v/>
      </c>
      <c r="W67" s="30" t="str">
        <f t="shared" si="27"/>
        <v/>
      </c>
      <c r="X67" s="31"/>
      <c r="Y67" s="30" t="str">
        <f t="shared" si="28"/>
        <v/>
      </c>
      <c r="Z67" s="30" t="str">
        <f t="shared" si="29"/>
        <v/>
      </c>
      <c r="AA67" s="30" t="str">
        <f t="shared" si="30"/>
        <v/>
      </c>
      <c r="AB67" s="30" t="str">
        <f t="shared" si="31"/>
        <v/>
      </c>
      <c r="AC67" s="30" t="str">
        <f t="shared" si="32"/>
        <v/>
      </c>
      <c r="AD67" s="30" t="str">
        <f t="shared" si="33"/>
        <v/>
      </c>
      <c r="AE67" s="30" t="str">
        <f t="shared" si="34"/>
        <v/>
      </c>
      <c r="AF67" s="30" t="str">
        <f t="shared" si="35"/>
        <v/>
      </c>
      <c r="AG67" s="31"/>
      <c r="AH67" s="30" t="str">
        <f t="shared" si="36"/>
        <v/>
      </c>
      <c r="AI67" s="30" t="str">
        <f t="shared" si="37"/>
        <v/>
      </c>
      <c r="AJ67" s="30" t="str">
        <f t="shared" si="38"/>
        <v/>
      </c>
      <c r="AK67" s="30" t="str">
        <f t="shared" si="39"/>
        <v/>
      </c>
      <c r="AL67" s="30" t="str">
        <f t="shared" si="40"/>
        <v/>
      </c>
      <c r="AM67" s="30" t="str">
        <f t="shared" si="41"/>
        <v/>
      </c>
      <c r="AN67" s="30" t="str">
        <f t="shared" si="42"/>
        <v/>
      </c>
      <c r="AO67" s="30" t="str">
        <f t="shared" si="43"/>
        <v/>
      </c>
      <c r="AP67" s="31"/>
      <c r="AQ67" s="30" t="str">
        <f t="shared" si="44"/>
        <v/>
      </c>
      <c r="AR67" s="30" t="str">
        <f t="shared" si="45"/>
        <v/>
      </c>
      <c r="AS67" s="30" t="str">
        <f t="shared" si="46"/>
        <v/>
      </c>
      <c r="AT67" s="30" t="str">
        <f t="shared" si="47"/>
        <v/>
      </c>
      <c r="AU67" s="30" t="str">
        <f t="shared" si="48"/>
        <v/>
      </c>
      <c r="AV67" s="30" t="str">
        <f t="shared" si="49"/>
        <v/>
      </c>
      <c r="AW67" s="30" t="str">
        <f t="shared" si="50"/>
        <v/>
      </c>
      <c r="AX67" s="30" t="str">
        <f t="shared" si="51"/>
        <v/>
      </c>
      <c r="AY67" s="31"/>
      <c r="AZ67" s="30" t="str">
        <f t="shared" si="52"/>
        <v/>
      </c>
      <c r="BA67" s="30" t="str">
        <f t="shared" si="53"/>
        <v/>
      </c>
      <c r="BB67" s="30" t="str">
        <f t="shared" si="54"/>
        <v/>
      </c>
      <c r="BC67" s="30" t="str">
        <f t="shared" si="55"/>
        <v/>
      </c>
      <c r="BD67" s="30" t="str">
        <f t="shared" si="56"/>
        <v/>
      </c>
      <c r="BE67" s="30" t="str">
        <f t="shared" si="57"/>
        <v/>
      </c>
      <c r="BF67" s="30" t="str">
        <f t="shared" si="58"/>
        <v/>
      </c>
      <c r="BG67" s="30" t="str">
        <f t="shared" si="59"/>
        <v/>
      </c>
      <c r="BH67" s="31"/>
      <c r="BI67" s="32"/>
      <c r="BJ67" s="33" t="str">
        <f t="shared" si="60"/>
        <v/>
      </c>
      <c r="BK67" s="31"/>
      <c r="BL67" s="30" t="str">
        <f t="shared" si="11"/>
        <v/>
      </c>
      <c r="BM67" s="30" t="str">
        <f t="shared" si="61"/>
        <v/>
      </c>
      <c r="BN67" s="30" t="str">
        <f t="shared" si="62"/>
        <v/>
      </c>
      <c r="BO67" s="30" t="str">
        <f t="shared" si="63"/>
        <v/>
      </c>
      <c r="BP67" s="30" t="str">
        <f t="shared" si="64"/>
        <v/>
      </c>
      <c r="BQ67" s="30" t="str">
        <f t="shared" si="65"/>
        <v/>
      </c>
      <c r="BR67" s="30" t="str">
        <f t="shared" si="66"/>
        <v/>
      </c>
      <c r="BS67" s="30" t="str">
        <f t="shared" si="67"/>
        <v/>
      </c>
      <c r="BT67" s="31"/>
      <c r="BU67" s="30" t="str">
        <f t="shared" si="19"/>
        <v/>
      </c>
      <c r="BV67" s="370"/>
      <c r="BW67" s="30" t="str">
        <f t="shared" si="68"/>
        <v/>
      </c>
      <c r="BX67" s="30" t="b">
        <f t="shared" si="69"/>
        <v>0</v>
      </c>
      <c r="BY67" s="30" t="b">
        <f t="shared" si="70"/>
        <v>0</v>
      </c>
      <c r="BZ67" s="30" t="b">
        <f t="shared" si="71"/>
        <v>0</v>
      </c>
      <c r="CA67" s="30" t="b">
        <f t="shared" si="72"/>
        <v>0</v>
      </c>
      <c r="CB67" s="30" t="b">
        <f t="shared" si="73"/>
        <v>0</v>
      </c>
      <c r="CC67" s="30" t="b">
        <f t="shared" si="74"/>
        <v>0</v>
      </c>
      <c r="CD67" s="30" t="b">
        <f t="shared" si="75"/>
        <v>0</v>
      </c>
    </row>
    <row r="68" spans="1:82" s="9" customFormat="1" hidden="1">
      <c r="A68" s="321">
        <v>63</v>
      </c>
      <c r="B68" s="448"/>
      <c r="C68" s="338"/>
      <c r="D68" s="473"/>
      <c r="E68" s="508"/>
      <c r="F68" s="506"/>
      <c r="G68" s="507"/>
      <c r="H68" s="320"/>
      <c r="I68" s="473"/>
      <c r="J68" s="508"/>
      <c r="K68" s="473"/>
      <c r="L68" s="319"/>
      <c r="M68" s="319"/>
      <c r="N68" s="373"/>
      <c r="O68" s="7"/>
      <c r="P68" s="29" t="str">
        <f t="shared" si="77"/>
        <v/>
      </c>
      <c r="Q68" s="30" t="str">
        <f t="shared" si="21"/>
        <v/>
      </c>
      <c r="R68" s="30" t="str">
        <f t="shared" si="22"/>
        <v/>
      </c>
      <c r="S68" s="30" t="str">
        <f t="shared" si="23"/>
        <v/>
      </c>
      <c r="T68" s="30" t="str">
        <f t="shared" si="24"/>
        <v/>
      </c>
      <c r="U68" s="30" t="str">
        <f t="shared" si="25"/>
        <v/>
      </c>
      <c r="V68" s="30" t="str">
        <f t="shared" si="26"/>
        <v/>
      </c>
      <c r="W68" s="30" t="str">
        <f t="shared" si="27"/>
        <v/>
      </c>
      <c r="X68" s="31"/>
      <c r="Y68" s="30" t="str">
        <f t="shared" si="28"/>
        <v/>
      </c>
      <c r="Z68" s="30" t="str">
        <f t="shared" si="29"/>
        <v/>
      </c>
      <c r="AA68" s="30" t="str">
        <f t="shared" si="30"/>
        <v/>
      </c>
      <c r="AB68" s="30" t="str">
        <f t="shared" si="31"/>
        <v/>
      </c>
      <c r="AC68" s="30" t="str">
        <f t="shared" si="32"/>
        <v/>
      </c>
      <c r="AD68" s="30" t="str">
        <f t="shared" si="33"/>
        <v/>
      </c>
      <c r="AE68" s="30" t="str">
        <f t="shared" si="34"/>
        <v/>
      </c>
      <c r="AF68" s="30" t="str">
        <f t="shared" si="35"/>
        <v/>
      </c>
      <c r="AG68" s="31"/>
      <c r="AH68" s="30" t="str">
        <f t="shared" si="36"/>
        <v/>
      </c>
      <c r="AI68" s="30" t="str">
        <f t="shared" si="37"/>
        <v/>
      </c>
      <c r="AJ68" s="30" t="str">
        <f t="shared" si="38"/>
        <v/>
      </c>
      <c r="AK68" s="30" t="str">
        <f t="shared" si="39"/>
        <v/>
      </c>
      <c r="AL68" s="30" t="str">
        <f t="shared" si="40"/>
        <v/>
      </c>
      <c r="AM68" s="30" t="str">
        <f t="shared" si="41"/>
        <v/>
      </c>
      <c r="AN68" s="30" t="str">
        <f t="shared" si="42"/>
        <v/>
      </c>
      <c r="AO68" s="30" t="str">
        <f t="shared" si="43"/>
        <v/>
      </c>
      <c r="AP68" s="31"/>
      <c r="AQ68" s="30" t="str">
        <f t="shared" si="44"/>
        <v/>
      </c>
      <c r="AR68" s="30" t="str">
        <f t="shared" si="45"/>
        <v/>
      </c>
      <c r="AS68" s="30" t="str">
        <f t="shared" si="46"/>
        <v/>
      </c>
      <c r="AT68" s="30" t="str">
        <f t="shared" si="47"/>
        <v/>
      </c>
      <c r="AU68" s="30" t="str">
        <f t="shared" si="48"/>
        <v/>
      </c>
      <c r="AV68" s="30" t="str">
        <f t="shared" si="49"/>
        <v/>
      </c>
      <c r="AW68" s="30" t="str">
        <f t="shared" si="50"/>
        <v/>
      </c>
      <c r="AX68" s="30" t="str">
        <f t="shared" si="51"/>
        <v/>
      </c>
      <c r="AY68" s="31"/>
      <c r="AZ68" s="30" t="str">
        <f t="shared" si="52"/>
        <v/>
      </c>
      <c r="BA68" s="30" t="str">
        <f t="shared" si="53"/>
        <v/>
      </c>
      <c r="BB68" s="30" t="str">
        <f t="shared" si="54"/>
        <v/>
      </c>
      <c r="BC68" s="30" t="str">
        <f t="shared" si="55"/>
        <v/>
      </c>
      <c r="BD68" s="30" t="str">
        <f t="shared" si="56"/>
        <v/>
      </c>
      <c r="BE68" s="30" t="str">
        <f t="shared" si="57"/>
        <v/>
      </c>
      <c r="BF68" s="30" t="str">
        <f t="shared" si="58"/>
        <v/>
      </c>
      <c r="BG68" s="30" t="str">
        <f t="shared" si="59"/>
        <v/>
      </c>
      <c r="BH68" s="31"/>
      <c r="BI68" s="32"/>
      <c r="BJ68" s="33" t="str">
        <f t="shared" si="60"/>
        <v/>
      </c>
      <c r="BK68" s="31"/>
      <c r="BL68" s="30" t="str">
        <f t="shared" si="11"/>
        <v/>
      </c>
      <c r="BM68" s="30" t="str">
        <f t="shared" si="61"/>
        <v/>
      </c>
      <c r="BN68" s="30" t="str">
        <f t="shared" si="62"/>
        <v/>
      </c>
      <c r="BO68" s="30" t="str">
        <f t="shared" si="63"/>
        <v/>
      </c>
      <c r="BP68" s="30" t="str">
        <f t="shared" si="64"/>
        <v/>
      </c>
      <c r="BQ68" s="30" t="str">
        <f t="shared" si="65"/>
        <v/>
      </c>
      <c r="BR68" s="30" t="str">
        <f t="shared" si="66"/>
        <v/>
      </c>
      <c r="BS68" s="30" t="str">
        <f t="shared" si="67"/>
        <v/>
      </c>
      <c r="BT68" s="31"/>
      <c r="BU68" s="30" t="str">
        <f t="shared" si="19"/>
        <v/>
      </c>
      <c r="BV68" s="370"/>
      <c r="BW68" s="30" t="str">
        <f t="shared" si="68"/>
        <v/>
      </c>
      <c r="BX68" s="30" t="b">
        <f t="shared" si="69"/>
        <v>0</v>
      </c>
      <c r="BY68" s="30" t="b">
        <f t="shared" si="70"/>
        <v>0</v>
      </c>
      <c r="BZ68" s="30" t="b">
        <f t="shared" si="71"/>
        <v>0</v>
      </c>
      <c r="CA68" s="30" t="b">
        <f t="shared" si="72"/>
        <v>0</v>
      </c>
      <c r="CB68" s="30" t="b">
        <f t="shared" si="73"/>
        <v>0</v>
      </c>
      <c r="CC68" s="30" t="b">
        <f t="shared" si="74"/>
        <v>0</v>
      </c>
      <c r="CD68" s="30" t="b">
        <f t="shared" si="75"/>
        <v>0</v>
      </c>
    </row>
    <row r="69" spans="1:82" s="9" customFormat="1" hidden="1">
      <c r="A69" s="321">
        <v>64</v>
      </c>
      <c r="B69" s="448"/>
      <c r="C69" s="338"/>
      <c r="D69" s="473"/>
      <c r="E69" s="508"/>
      <c r="F69" s="506"/>
      <c r="G69" s="507"/>
      <c r="H69" s="320"/>
      <c r="I69" s="473"/>
      <c r="J69" s="508"/>
      <c r="K69" s="473"/>
      <c r="L69" s="319"/>
      <c r="M69" s="319"/>
      <c r="N69" s="373"/>
      <c r="O69" s="7"/>
      <c r="P69" s="29" t="str">
        <f t="shared" si="77"/>
        <v/>
      </c>
      <c r="Q69" s="30" t="str">
        <f t="shared" si="21"/>
        <v/>
      </c>
      <c r="R69" s="30" t="str">
        <f t="shared" si="22"/>
        <v/>
      </c>
      <c r="S69" s="30" t="str">
        <f t="shared" si="23"/>
        <v/>
      </c>
      <c r="T69" s="30" t="str">
        <f t="shared" si="24"/>
        <v/>
      </c>
      <c r="U69" s="30" t="str">
        <f t="shared" si="25"/>
        <v/>
      </c>
      <c r="V69" s="30" t="str">
        <f t="shared" si="26"/>
        <v/>
      </c>
      <c r="W69" s="30" t="str">
        <f t="shared" si="27"/>
        <v/>
      </c>
      <c r="X69" s="31"/>
      <c r="Y69" s="30" t="str">
        <f t="shared" si="28"/>
        <v/>
      </c>
      <c r="Z69" s="30" t="str">
        <f t="shared" si="29"/>
        <v/>
      </c>
      <c r="AA69" s="30" t="str">
        <f t="shared" si="30"/>
        <v/>
      </c>
      <c r="AB69" s="30" t="str">
        <f t="shared" si="31"/>
        <v/>
      </c>
      <c r="AC69" s="30" t="str">
        <f t="shared" si="32"/>
        <v/>
      </c>
      <c r="AD69" s="30" t="str">
        <f t="shared" si="33"/>
        <v/>
      </c>
      <c r="AE69" s="30" t="str">
        <f t="shared" si="34"/>
        <v/>
      </c>
      <c r="AF69" s="30" t="str">
        <f t="shared" si="35"/>
        <v/>
      </c>
      <c r="AG69" s="31"/>
      <c r="AH69" s="30" t="str">
        <f t="shared" si="36"/>
        <v/>
      </c>
      <c r="AI69" s="30" t="str">
        <f t="shared" si="37"/>
        <v/>
      </c>
      <c r="AJ69" s="30" t="str">
        <f t="shared" si="38"/>
        <v/>
      </c>
      <c r="AK69" s="30" t="str">
        <f t="shared" si="39"/>
        <v/>
      </c>
      <c r="AL69" s="30" t="str">
        <f t="shared" si="40"/>
        <v/>
      </c>
      <c r="AM69" s="30" t="str">
        <f t="shared" si="41"/>
        <v/>
      </c>
      <c r="AN69" s="30" t="str">
        <f t="shared" si="42"/>
        <v/>
      </c>
      <c r="AO69" s="30" t="str">
        <f t="shared" si="43"/>
        <v/>
      </c>
      <c r="AP69" s="31"/>
      <c r="AQ69" s="30" t="str">
        <f t="shared" si="44"/>
        <v/>
      </c>
      <c r="AR69" s="30" t="str">
        <f t="shared" si="45"/>
        <v/>
      </c>
      <c r="AS69" s="30" t="str">
        <f t="shared" si="46"/>
        <v/>
      </c>
      <c r="AT69" s="30" t="str">
        <f t="shared" si="47"/>
        <v/>
      </c>
      <c r="AU69" s="30" t="str">
        <f t="shared" si="48"/>
        <v/>
      </c>
      <c r="AV69" s="30" t="str">
        <f t="shared" si="49"/>
        <v/>
      </c>
      <c r="AW69" s="30" t="str">
        <f t="shared" si="50"/>
        <v/>
      </c>
      <c r="AX69" s="30" t="str">
        <f t="shared" si="51"/>
        <v/>
      </c>
      <c r="AY69" s="31"/>
      <c r="AZ69" s="30" t="str">
        <f t="shared" si="52"/>
        <v/>
      </c>
      <c r="BA69" s="30" t="str">
        <f t="shared" si="53"/>
        <v/>
      </c>
      <c r="BB69" s="30" t="str">
        <f t="shared" si="54"/>
        <v/>
      </c>
      <c r="BC69" s="30" t="str">
        <f t="shared" si="55"/>
        <v/>
      </c>
      <c r="BD69" s="30" t="str">
        <f t="shared" si="56"/>
        <v/>
      </c>
      <c r="BE69" s="30" t="str">
        <f t="shared" si="57"/>
        <v/>
      </c>
      <c r="BF69" s="30" t="str">
        <f t="shared" si="58"/>
        <v/>
      </c>
      <c r="BG69" s="30" t="str">
        <f t="shared" si="59"/>
        <v/>
      </c>
      <c r="BH69" s="31"/>
      <c r="BI69" s="32"/>
      <c r="BJ69" s="33" t="str">
        <f t="shared" si="60"/>
        <v/>
      </c>
      <c r="BK69" s="31"/>
      <c r="BL69" s="30" t="str">
        <f t="shared" si="11"/>
        <v/>
      </c>
      <c r="BM69" s="30" t="str">
        <f t="shared" si="61"/>
        <v/>
      </c>
      <c r="BN69" s="30" t="str">
        <f t="shared" si="62"/>
        <v/>
      </c>
      <c r="BO69" s="30" t="str">
        <f t="shared" si="63"/>
        <v/>
      </c>
      <c r="BP69" s="30" t="str">
        <f t="shared" si="64"/>
        <v/>
      </c>
      <c r="BQ69" s="30" t="str">
        <f t="shared" si="65"/>
        <v/>
      </c>
      <c r="BR69" s="30" t="str">
        <f t="shared" si="66"/>
        <v/>
      </c>
      <c r="BS69" s="30" t="str">
        <f t="shared" si="67"/>
        <v/>
      </c>
      <c r="BT69" s="31"/>
      <c r="BU69" s="30" t="str">
        <f t="shared" si="19"/>
        <v/>
      </c>
      <c r="BV69" s="370"/>
      <c r="BW69" s="30" t="str">
        <f t="shared" si="68"/>
        <v/>
      </c>
      <c r="BX69" s="30" t="b">
        <f t="shared" si="69"/>
        <v>0</v>
      </c>
      <c r="BY69" s="30" t="b">
        <f t="shared" si="70"/>
        <v>0</v>
      </c>
      <c r="BZ69" s="30" t="b">
        <f t="shared" si="71"/>
        <v>0</v>
      </c>
      <c r="CA69" s="30" t="b">
        <f t="shared" si="72"/>
        <v>0</v>
      </c>
      <c r="CB69" s="30" t="b">
        <f t="shared" si="73"/>
        <v>0</v>
      </c>
      <c r="CC69" s="30" t="b">
        <f t="shared" si="74"/>
        <v>0</v>
      </c>
      <c r="CD69" s="30" t="b">
        <f t="shared" si="75"/>
        <v>0</v>
      </c>
    </row>
    <row r="70" spans="1:82" s="9" customFormat="1" hidden="1">
      <c r="A70" s="321">
        <v>65</v>
      </c>
      <c r="B70" s="448"/>
      <c r="C70" s="338"/>
      <c r="D70" s="473"/>
      <c r="E70" s="473"/>
      <c r="F70" s="506"/>
      <c r="G70" s="507"/>
      <c r="H70" s="320"/>
      <c r="I70" s="473"/>
      <c r="J70" s="508"/>
      <c r="K70" s="473"/>
      <c r="L70" s="319"/>
      <c r="M70" s="319"/>
      <c r="N70" s="373"/>
      <c r="O70" s="7"/>
      <c r="P70" s="29" t="str">
        <f t="shared" si="77"/>
        <v/>
      </c>
      <c r="Q70" s="30" t="str">
        <f t="shared" si="21"/>
        <v/>
      </c>
      <c r="R70" s="30" t="str">
        <f t="shared" si="22"/>
        <v/>
      </c>
      <c r="S70" s="30" t="str">
        <f t="shared" si="23"/>
        <v/>
      </c>
      <c r="T70" s="30" t="str">
        <f t="shared" si="24"/>
        <v/>
      </c>
      <c r="U70" s="30" t="str">
        <f t="shared" si="25"/>
        <v/>
      </c>
      <c r="V70" s="30" t="str">
        <f t="shared" si="26"/>
        <v/>
      </c>
      <c r="W70" s="30" t="str">
        <f t="shared" si="27"/>
        <v/>
      </c>
      <c r="X70" s="31"/>
      <c r="Y70" s="30" t="str">
        <f t="shared" si="28"/>
        <v/>
      </c>
      <c r="Z70" s="30" t="str">
        <f t="shared" si="29"/>
        <v/>
      </c>
      <c r="AA70" s="30" t="str">
        <f t="shared" si="30"/>
        <v/>
      </c>
      <c r="AB70" s="30" t="str">
        <f t="shared" si="31"/>
        <v/>
      </c>
      <c r="AC70" s="30" t="str">
        <f t="shared" si="32"/>
        <v/>
      </c>
      <c r="AD70" s="30" t="str">
        <f t="shared" si="33"/>
        <v/>
      </c>
      <c r="AE70" s="30" t="str">
        <f t="shared" si="34"/>
        <v/>
      </c>
      <c r="AF70" s="30" t="str">
        <f t="shared" si="35"/>
        <v/>
      </c>
      <c r="AG70" s="31"/>
      <c r="AH70" s="30" t="str">
        <f t="shared" si="36"/>
        <v/>
      </c>
      <c r="AI70" s="30" t="str">
        <f t="shared" si="37"/>
        <v/>
      </c>
      <c r="AJ70" s="30" t="str">
        <f t="shared" si="38"/>
        <v/>
      </c>
      <c r="AK70" s="30" t="str">
        <f t="shared" si="39"/>
        <v/>
      </c>
      <c r="AL70" s="30" t="str">
        <f t="shared" si="40"/>
        <v/>
      </c>
      <c r="AM70" s="30" t="str">
        <f t="shared" si="41"/>
        <v/>
      </c>
      <c r="AN70" s="30" t="str">
        <f t="shared" si="42"/>
        <v/>
      </c>
      <c r="AO70" s="30" t="str">
        <f t="shared" si="43"/>
        <v/>
      </c>
      <c r="AP70" s="31"/>
      <c r="AQ70" s="30" t="str">
        <f t="shared" si="44"/>
        <v/>
      </c>
      <c r="AR70" s="30" t="str">
        <f t="shared" si="45"/>
        <v/>
      </c>
      <c r="AS70" s="30" t="str">
        <f t="shared" si="46"/>
        <v/>
      </c>
      <c r="AT70" s="30" t="str">
        <f t="shared" si="47"/>
        <v/>
      </c>
      <c r="AU70" s="30" t="str">
        <f t="shared" si="48"/>
        <v/>
      </c>
      <c r="AV70" s="30" t="str">
        <f t="shared" si="49"/>
        <v/>
      </c>
      <c r="AW70" s="30" t="str">
        <f t="shared" si="50"/>
        <v/>
      </c>
      <c r="AX70" s="30" t="str">
        <f t="shared" si="51"/>
        <v/>
      </c>
      <c r="AY70" s="31"/>
      <c r="AZ70" s="30" t="str">
        <f t="shared" si="52"/>
        <v/>
      </c>
      <c r="BA70" s="30" t="str">
        <f t="shared" si="53"/>
        <v/>
      </c>
      <c r="BB70" s="30" t="str">
        <f t="shared" si="54"/>
        <v/>
      </c>
      <c r="BC70" s="30" t="str">
        <f t="shared" si="55"/>
        <v/>
      </c>
      <c r="BD70" s="30" t="str">
        <f t="shared" si="56"/>
        <v/>
      </c>
      <c r="BE70" s="30" t="str">
        <f t="shared" si="57"/>
        <v/>
      </c>
      <c r="BF70" s="30" t="str">
        <f t="shared" si="58"/>
        <v/>
      </c>
      <c r="BG70" s="30" t="str">
        <f t="shared" si="59"/>
        <v/>
      </c>
      <c r="BH70" s="31"/>
      <c r="BI70" s="32"/>
      <c r="BJ70" s="33" t="str">
        <f t="shared" si="60"/>
        <v/>
      </c>
      <c r="BK70" s="31"/>
      <c r="BL70" s="30" t="str">
        <f t="shared" ref="BL70:BL130" si="78">IF(P70="X",$BJ70,"")</f>
        <v/>
      </c>
      <c r="BM70" s="30" t="str">
        <f t="shared" si="61"/>
        <v/>
      </c>
      <c r="BN70" s="30" t="str">
        <f t="shared" si="62"/>
        <v/>
      </c>
      <c r="BO70" s="30" t="str">
        <f t="shared" si="63"/>
        <v/>
      </c>
      <c r="BP70" s="30" t="str">
        <f t="shared" si="64"/>
        <v/>
      </c>
      <c r="BQ70" s="30" t="str">
        <f t="shared" si="65"/>
        <v/>
      </c>
      <c r="BR70" s="30" t="str">
        <f t="shared" si="66"/>
        <v/>
      </c>
      <c r="BS70" s="30" t="str">
        <f t="shared" si="67"/>
        <v/>
      </c>
      <c r="BT70" s="31"/>
      <c r="BU70" s="30" t="str">
        <f t="shared" si="19"/>
        <v/>
      </c>
      <c r="BV70" s="370"/>
      <c r="BW70" s="30" t="str">
        <f t="shared" si="68"/>
        <v/>
      </c>
      <c r="BX70" s="30" t="b">
        <f t="shared" si="69"/>
        <v>0</v>
      </c>
      <c r="BY70" s="30" t="b">
        <f t="shared" si="70"/>
        <v>0</v>
      </c>
      <c r="BZ70" s="30" t="b">
        <f t="shared" si="71"/>
        <v>0</v>
      </c>
      <c r="CA70" s="30" t="b">
        <f t="shared" si="72"/>
        <v>0</v>
      </c>
      <c r="CB70" s="30" t="b">
        <f t="shared" si="73"/>
        <v>0</v>
      </c>
      <c r="CC70" s="30" t="b">
        <f t="shared" si="74"/>
        <v>0</v>
      </c>
      <c r="CD70" s="30" t="b">
        <f t="shared" si="75"/>
        <v>0</v>
      </c>
    </row>
    <row r="71" spans="1:82" s="9" customFormat="1" hidden="1">
      <c r="A71" s="321">
        <v>66</v>
      </c>
      <c r="B71" s="448"/>
      <c r="C71" s="338"/>
      <c r="D71" s="473"/>
      <c r="E71" s="473"/>
      <c r="F71" s="506"/>
      <c r="G71" s="507"/>
      <c r="H71" s="320"/>
      <c r="I71" s="473"/>
      <c r="J71" s="508"/>
      <c r="K71" s="473"/>
      <c r="L71" s="319"/>
      <c r="M71" s="319"/>
      <c r="N71" s="373"/>
      <c r="O71" s="7"/>
      <c r="P71" s="29" t="str">
        <f t="shared" si="77"/>
        <v/>
      </c>
      <c r="Q71" s="30" t="str">
        <f t="shared" ref="Q71:Q130" si="79">IF(F71&gt;=10,IF(F71&lt;=15,"X",""),"")</f>
        <v/>
      </c>
      <c r="R71" s="30" t="str">
        <f t="shared" ref="R71:R130" si="80">IF(F71&gt;15,IF(F71&lt;=20,"X",""),"")</f>
        <v/>
      </c>
      <c r="S71" s="30" t="str">
        <f t="shared" ref="S71:S130" si="81">IF(F71&gt;20,IF(F71&lt;=30,"X",""),"")</f>
        <v/>
      </c>
      <c r="T71" s="30" t="str">
        <f t="shared" ref="T71:T130" si="82">IF(F71&gt;30,IF(F71&lt;=40,"X",""),"")</f>
        <v/>
      </c>
      <c r="U71" s="30" t="str">
        <f t="shared" ref="U71:U130" si="83">IF(F71&gt;40,IF(F71&lt;=50,"X",""),"")</f>
        <v/>
      </c>
      <c r="V71" s="30" t="str">
        <f t="shared" ref="V71:V130" si="84">IF(F71&gt;50,IF(F71&lt;=70,"X",""),"")</f>
        <v/>
      </c>
      <c r="W71" s="30" t="str">
        <f t="shared" ref="W71:W130" si="85">IF(F71&gt;70,IF(F71&lt;=100,"X",""),"")</f>
        <v/>
      </c>
      <c r="X71" s="31"/>
      <c r="Y71" s="30" t="str">
        <f t="shared" ref="Y71:Y130" si="86">IF(P71="X",$I71,"")</f>
        <v/>
      </c>
      <c r="Z71" s="30" t="str">
        <f t="shared" ref="Z71:Z130" si="87">IF(Q71="X",$I71,"")</f>
        <v/>
      </c>
      <c r="AA71" s="30" t="str">
        <f t="shared" ref="AA71:AA130" si="88">IF(R71="X",$I71,"")</f>
        <v/>
      </c>
      <c r="AB71" s="30" t="str">
        <f t="shared" ref="AB71:AB130" si="89">IF(S71="X",$I71,"")</f>
        <v/>
      </c>
      <c r="AC71" s="30" t="str">
        <f t="shared" ref="AC71:AC130" si="90">IF(T71="X",$I71,"")</f>
        <v/>
      </c>
      <c r="AD71" s="30" t="str">
        <f t="shared" ref="AD71:AD130" si="91">IF(U71="X",$I71,"")</f>
        <v/>
      </c>
      <c r="AE71" s="30" t="str">
        <f t="shared" ref="AE71:AE130" si="92">IF(V71="X",$I71,"")</f>
        <v/>
      </c>
      <c r="AF71" s="30" t="str">
        <f t="shared" ref="AF71:AF130" si="93">IF(W71="X",$I71,"")</f>
        <v/>
      </c>
      <c r="AG71" s="31"/>
      <c r="AH71" s="30" t="str">
        <f t="shared" ref="AH71:AH130" si="94">IF(P71="X",$J71,"")</f>
        <v/>
      </c>
      <c r="AI71" s="30" t="str">
        <f t="shared" ref="AI71:AI130" si="95">IF(Q71="X",$J71,"")</f>
        <v/>
      </c>
      <c r="AJ71" s="30" t="str">
        <f t="shared" ref="AJ71:AJ130" si="96">IF(R71="X",$J71,"")</f>
        <v/>
      </c>
      <c r="AK71" s="30" t="str">
        <f t="shared" ref="AK71:AK130" si="97">IF(S71="X",$J71,"")</f>
        <v/>
      </c>
      <c r="AL71" s="30" t="str">
        <f t="shared" ref="AL71:AL130" si="98">IF(T71="X",$J71,"")</f>
        <v/>
      </c>
      <c r="AM71" s="30" t="str">
        <f t="shared" ref="AM71:AM130" si="99">IF(U71="X",$J71,"")</f>
        <v/>
      </c>
      <c r="AN71" s="30" t="str">
        <f t="shared" ref="AN71:AN130" si="100">IF(V71="X",$J71,"")</f>
        <v/>
      </c>
      <c r="AO71" s="30" t="str">
        <f t="shared" ref="AO71:AO130" si="101">IF(W71="X",$J71,"")</f>
        <v/>
      </c>
      <c r="AP71" s="31"/>
      <c r="AQ71" s="30" t="str">
        <f t="shared" ref="AQ71:AQ130" si="102">IF(AND(P71="X",$BJ71="F"),$K71,"")</f>
        <v/>
      </c>
      <c r="AR71" s="30" t="str">
        <f t="shared" ref="AR71:AR130" si="103">IF(AND(Q71="X",$BJ71="F"),$K71,"")</f>
        <v/>
      </c>
      <c r="AS71" s="30" t="str">
        <f t="shared" ref="AS71:AS130" si="104">IF(AND(R71="X",$BJ71="F"),$K71,"")</f>
        <v/>
      </c>
      <c r="AT71" s="30" t="str">
        <f t="shared" ref="AT71:AT130" si="105">IF(AND(S71="X",$BJ71="F"),$K71,"")</f>
        <v/>
      </c>
      <c r="AU71" s="30" t="str">
        <f t="shared" ref="AU71:AU130" si="106">IF(AND(T71="X",$BJ71="F"),$K71,"")</f>
        <v/>
      </c>
      <c r="AV71" s="30" t="str">
        <f t="shared" ref="AV71:AV130" si="107">IF(AND(U71="X",$BJ71="F"),$K71,"")</f>
        <v/>
      </c>
      <c r="AW71" s="30" t="str">
        <f t="shared" ref="AW71:AW130" si="108">IF(AND(V71="X",$BJ71="F"),$K71,"")</f>
        <v/>
      </c>
      <c r="AX71" s="30" t="str">
        <f t="shared" ref="AX71:AX130" si="109">IF(AND(W71="X",$BJ71="F"),$K71,"")</f>
        <v/>
      </c>
      <c r="AY71" s="31"/>
      <c r="AZ71" s="30" t="str">
        <f t="shared" ref="AZ71:AZ130" si="110">IF(AND(P71="X",$BJ71="P"),$K71,"")</f>
        <v/>
      </c>
      <c r="BA71" s="30" t="str">
        <f t="shared" ref="BA71:BA130" si="111">IF(AND(Q71="X",$BJ71="P"),$K71,"")</f>
        <v/>
      </c>
      <c r="BB71" s="30" t="str">
        <f t="shared" ref="BB71:BB130" si="112">IF(AND(R71="X",$BJ71="P"),$K71,"")</f>
        <v/>
      </c>
      <c r="BC71" s="30" t="str">
        <f t="shared" ref="BC71:BC130" si="113">IF(AND(S71="X",$BJ71="P"),$K71,"")</f>
        <v/>
      </c>
      <c r="BD71" s="30" t="str">
        <f t="shared" ref="BD71:BD130" si="114">IF(AND(T71="X",$BJ71="P"),$K71,"")</f>
        <v/>
      </c>
      <c r="BE71" s="30" t="str">
        <f t="shared" ref="BE71:BE130" si="115">IF(AND(U71="X",$BJ71="P"),$K71,"")</f>
        <v/>
      </c>
      <c r="BF71" s="30" t="str">
        <f t="shared" ref="BF71:BF130" si="116">IF(AND(V71="X",$BJ71="P"),$K71,"")</f>
        <v/>
      </c>
      <c r="BG71" s="30" t="str">
        <f t="shared" ref="BG71:BG130" si="117">IF(AND(W71="X",$BJ71="P"),$K71,"")</f>
        <v/>
      </c>
      <c r="BH71" s="31"/>
      <c r="BI71" s="32"/>
      <c r="BJ71" s="33" t="str">
        <f t="shared" ref="BJ71:BJ119" si="118">IF(L71="","",IF(L71="SI","P","F"))</f>
        <v/>
      </c>
      <c r="BK71" s="31"/>
      <c r="BL71" s="30" t="str">
        <f t="shared" si="78"/>
        <v/>
      </c>
      <c r="BM71" s="30" t="str">
        <f t="shared" ref="BM71:BM130" si="119">IF(Q71="X",$BJ71,"")</f>
        <v/>
      </c>
      <c r="BN71" s="30" t="str">
        <f t="shared" ref="BN71:BN130" si="120">IF(R71="X",$BJ71,"")</f>
        <v/>
      </c>
      <c r="BO71" s="30" t="str">
        <f t="shared" ref="BO71:BO130" si="121">IF(S71="X",$BJ71,"")</f>
        <v/>
      </c>
      <c r="BP71" s="30" t="str">
        <f t="shared" ref="BP71:BP130" si="122">IF(T71="X",$BJ71,"")</f>
        <v/>
      </c>
      <c r="BQ71" s="30" t="str">
        <f t="shared" ref="BQ71:BQ130" si="123">IF(U71="X",$BJ71,"")</f>
        <v/>
      </c>
      <c r="BR71" s="30" t="str">
        <f t="shared" ref="BR71:BR130" si="124">IF(V71="X",$BJ71,"")</f>
        <v/>
      </c>
      <c r="BS71" s="30" t="str">
        <f t="shared" ref="BS71:BS130" si="125">IF(W71="X",$BJ71,"")</f>
        <v/>
      </c>
      <c r="BT71" s="31"/>
      <c r="BU71" s="30" t="str">
        <f t="shared" si="19"/>
        <v/>
      </c>
      <c r="BV71" s="370"/>
      <c r="BW71" s="30" t="str">
        <f t="shared" ref="BW71:BW130" si="126">IF(H71="SI",IF(F71&lt;=9,"X",""),"")</f>
        <v/>
      </c>
      <c r="BX71" s="30" t="b">
        <f t="shared" ref="BX71:BX130" si="127">IF(H71="SI",IF(F71&gt;=10,IF(F71&lt;=15,"X",""),""))</f>
        <v>0</v>
      </c>
      <c r="BY71" s="30" t="b">
        <f t="shared" ref="BY71:BY130" si="128">IF(H71="SI",IF(F71&gt;=16,IF(F71&lt;=20,"X",""),""))</f>
        <v>0</v>
      </c>
      <c r="BZ71" s="30" t="b">
        <f t="shared" ref="BZ71:BZ130" si="129">IF(H71="SI",IF(F71&gt;=21,IF(F71&lt;=30,"X",""),""))</f>
        <v>0</v>
      </c>
      <c r="CA71" s="30" t="b">
        <f t="shared" ref="CA71:CA130" si="130">IF(H71="SI",IF(F71&gt;=31,IF(F71&lt;=40,"X",""),""))</f>
        <v>0</v>
      </c>
      <c r="CB71" s="30" t="b">
        <f t="shared" ref="CB71:CB130" si="131">IF(H71="SI",IF(F71&gt;=41,IF(F71&lt;=50,"X",""),""))</f>
        <v>0</v>
      </c>
      <c r="CC71" s="30" t="b">
        <f t="shared" ref="CC71:CC130" si="132">IF(H71="SI",IF(F71&gt;=51,IF(F71&lt;=70,"X",""),""))</f>
        <v>0</v>
      </c>
      <c r="CD71" s="30" t="b">
        <f t="shared" ref="CD71:CD130" si="133">IF(H71="SI",IF(F71&gt;=71,IF(F71&lt;=90,"X",""),""))</f>
        <v>0</v>
      </c>
    </row>
    <row r="72" spans="1:82" s="9" customFormat="1" hidden="1">
      <c r="A72" s="321">
        <v>67</v>
      </c>
      <c r="B72" s="448"/>
      <c r="C72" s="338"/>
      <c r="D72" s="473"/>
      <c r="E72" s="473"/>
      <c r="F72" s="506"/>
      <c r="G72" s="507"/>
      <c r="H72" s="320"/>
      <c r="I72" s="473"/>
      <c r="J72" s="508"/>
      <c r="K72" s="473"/>
      <c r="L72" s="319"/>
      <c r="M72" s="319"/>
      <c r="N72" s="373"/>
      <c r="O72" s="7"/>
      <c r="P72" s="29" t="str">
        <f t="shared" si="77"/>
        <v/>
      </c>
      <c r="Q72" s="30" t="str">
        <f t="shared" si="79"/>
        <v/>
      </c>
      <c r="R72" s="30" t="str">
        <f t="shared" si="80"/>
        <v/>
      </c>
      <c r="S72" s="30" t="str">
        <f t="shared" si="81"/>
        <v/>
      </c>
      <c r="T72" s="30" t="str">
        <f t="shared" si="82"/>
        <v/>
      </c>
      <c r="U72" s="30" t="str">
        <f t="shared" si="83"/>
        <v/>
      </c>
      <c r="V72" s="30" t="str">
        <f t="shared" si="84"/>
        <v/>
      </c>
      <c r="W72" s="30" t="str">
        <f t="shared" si="85"/>
        <v/>
      </c>
      <c r="X72" s="31"/>
      <c r="Y72" s="30" t="str">
        <f t="shared" si="86"/>
        <v/>
      </c>
      <c r="Z72" s="30" t="str">
        <f t="shared" si="87"/>
        <v/>
      </c>
      <c r="AA72" s="30" t="str">
        <f t="shared" si="88"/>
        <v/>
      </c>
      <c r="AB72" s="30" t="str">
        <f t="shared" si="89"/>
        <v/>
      </c>
      <c r="AC72" s="30" t="str">
        <f t="shared" si="90"/>
        <v/>
      </c>
      <c r="AD72" s="30" t="str">
        <f t="shared" si="91"/>
        <v/>
      </c>
      <c r="AE72" s="30" t="str">
        <f t="shared" si="92"/>
        <v/>
      </c>
      <c r="AF72" s="30" t="str">
        <f t="shared" si="93"/>
        <v/>
      </c>
      <c r="AG72" s="31"/>
      <c r="AH72" s="30" t="str">
        <f t="shared" si="94"/>
        <v/>
      </c>
      <c r="AI72" s="30" t="str">
        <f t="shared" si="95"/>
        <v/>
      </c>
      <c r="AJ72" s="30" t="str">
        <f t="shared" si="96"/>
        <v/>
      </c>
      <c r="AK72" s="30" t="str">
        <f t="shared" si="97"/>
        <v/>
      </c>
      <c r="AL72" s="30" t="str">
        <f t="shared" si="98"/>
        <v/>
      </c>
      <c r="AM72" s="30" t="str">
        <f t="shared" si="99"/>
        <v/>
      </c>
      <c r="AN72" s="30" t="str">
        <f t="shared" si="100"/>
        <v/>
      </c>
      <c r="AO72" s="30" t="str">
        <f t="shared" si="101"/>
        <v/>
      </c>
      <c r="AP72" s="31"/>
      <c r="AQ72" s="30" t="str">
        <f t="shared" si="102"/>
        <v/>
      </c>
      <c r="AR72" s="30" t="str">
        <f t="shared" si="103"/>
        <v/>
      </c>
      <c r="AS72" s="30" t="str">
        <f t="shared" si="104"/>
        <v/>
      </c>
      <c r="AT72" s="30" t="str">
        <f t="shared" si="105"/>
        <v/>
      </c>
      <c r="AU72" s="30" t="str">
        <f t="shared" si="106"/>
        <v/>
      </c>
      <c r="AV72" s="30" t="str">
        <f t="shared" si="107"/>
        <v/>
      </c>
      <c r="AW72" s="30" t="str">
        <f t="shared" si="108"/>
        <v/>
      </c>
      <c r="AX72" s="30" t="str">
        <f t="shared" si="109"/>
        <v/>
      </c>
      <c r="AY72" s="31"/>
      <c r="AZ72" s="30" t="str">
        <f t="shared" si="110"/>
        <v/>
      </c>
      <c r="BA72" s="30" t="str">
        <f t="shared" si="111"/>
        <v/>
      </c>
      <c r="BB72" s="30" t="str">
        <f t="shared" si="112"/>
        <v/>
      </c>
      <c r="BC72" s="30" t="str">
        <f t="shared" si="113"/>
        <v/>
      </c>
      <c r="BD72" s="30" t="str">
        <f t="shared" si="114"/>
        <v/>
      </c>
      <c r="BE72" s="30" t="str">
        <f t="shared" si="115"/>
        <v/>
      </c>
      <c r="BF72" s="30" t="str">
        <f t="shared" si="116"/>
        <v/>
      </c>
      <c r="BG72" s="30" t="str">
        <f t="shared" si="117"/>
        <v/>
      </c>
      <c r="BH72" s="31"/>
      <c r="BI72" s="32"/>
      <c r="BJ72" s="33" t="str">
        <f t="shared" si="118"/>
        <v/>
      </c>
      <c r="BK72" s="31"/>
      <c r="BL72" s="30" t="str">
        <f t="shared" si="78"/>
        <v/>
      </c>
      <c r="BM72" s="30" t="str">
        <f t="shared" si="119"/>
        <v/>
      </c>
      <c r="BN72" s="30" t="str">
        <f t="shared" si="120"/>
        <v/>
      </c>
      <c r="BO72" s="30" t="str">
        <f t="shared" si="121"/>
        <v/>
      </c>
      <c r="BP72" s="30" t="str">
        <f t="shared" si="122"/>
        <v/>
      </c>
      <c r="BQ72" s="30" t="str">
        <f t="shared" si="123"/>
        <v/>
      </c>
      <c r="BR72" s="30" t="str">
        <f t="shared" si="124"/>
        <v/>
      </c>
      <c r="BS72" s="30" t="str">
        <f t="shared" si="125"/>
        <v/>
      </c>
      <c r="BT72" s="31"/>
      <c r="BU72" s="30" t="str">
        <f t="shared" si="19"/>
        <v/>
      </c>
      <c r="BV72" s="370"/>
      <c r="BW72" s="30" t="str">
        <f t="shared" si="126"/>
        <v/>
      </c>
      <c r="BX72" s="30" t="b">
        <f t="shared" si="127"/>
        <v>0</v>
      </c>
      <c r="BY72" s="30" t="b">
        <f t="shared" si="128"/>
        <v>0</v>
      </c>
      <c r="BZ72" s="30" t="b">
        <f t="shared" si="129"/>
        <v>0</v>
      </c>
      <c r="CA72" s="30" t="b">
        <f t="shared" si="130"/>
        <v>0</v>
      </c>
      <c r="CB72" s="30" t="b">
        <f t="shared" si="131"/>
        <v>0</v>
      </c>
      <c r="CC72" s="30" t="b">
        <f t="shared" si="132"/>
        <v>0</v>
      </c>
      <c r="CD72" s="30" t="b">
        <f t="shared" si="133"/>
        <v>0</v>
      </c>
    </row>
    <row r="73" spans="1:82" s="9" customFormat="1" hidden="1">
      <c r="A73" s="321">
        <v>68</v>
      </c>
      <c r="B73" s="448"/>
      <c r="C73" s="338"/>
      <c r="D73" s="473"/>
      <c r="E73" s="473"/>
      <c r="F73" s="506"/>
      <c r="G73" s="507"/>
      <c r="H73" s="320"/>
      <c r="I73" s="473"/>
      <c r="J73" s="508"/>
      <c r="K73" s="473"/>
      <c r="L73" s="319"/>
      <c r="M73" s="319"/>
      <c r="N73" s="373"/>
      <c r="O73" s="7"/>
      <c r="P73" s="29" t="str">
        <f t="shared" si="77"/>
        <v/>
      </c>
      <c r="Q73" s="30" t="str">
        <f t="shared" si="79"/>
        <v/>
      </c>
      <c r="R73" s="30" t="str">
        <f t="shared" si="80"/>
        <v/>
      </c>
      <c r="S73" s="30" t="str">
        <f t="shared" si="81"/>
        <v/>
      </c>
      <c r="T73" s="30" t="str">
        <f t="shared" si="82"/>
        <v/>
      </c>
      <c r="U73" s="30" t="str">
        <f t="shared" si="83"/>
        <v/>
      </c>
      <c r="V73" s="30" t="str">
        <f t="shared" si="84"/>
        <v/>
      </c>
      <c r="W73" s="30" t="str">
        <f t="shared" si="85"/>
        <v/>
      </c>
      <c r="X73" s="31"/>
      <c r="Y73" s="30" t="str">
        <f t="shared" si="86"/>
        <v/>
      </c>
      <c r="Z73" s="30" t="str">
        <f t="shared" si="87"/>
        <v/>
      </c>
      <c r="AA73" s="30" t="str">
        <f t="shared" si="88"/>
        <v/>
      </c>
      <c r="AB73" s="30" t="str">
        <f t="shared" si="89"/>
        <v/>
      </c>
      <c r="AC73" s="30" t="str">
        <f t="shared" si="90"/>
        <v/>
      </c>
      <c r="AD73" s="30" t="str">
        <f t="shared" si="91"/>
        <v/>
      </c>
      <c r="AE73" s="30" t="str">
        <f t="shared" si="92"/>
        <v/>
      </c>
      <c r="AF73" s="30" t="str">
        <f t="shared" si="93"/>
        <v/>
      </c>
      <c r="AG73" s="31"/>
      <c r="AH73" s="30" t="str">
        <f t="shared" si="94"/>
        <v/>
      </c>
      <c r="AI73" s="30" t="str">
        <f t="shared" si="95"/>
        <v/>
      </c>
      <c r="AJ73" s="30" t="str">
        <f t="shared" si="96"/>
        <v/>
      </c>
      <c r="AK73" s="30" t="str">
        <f t="shared" si="97"/>
        <v/>
      </c>
      <c r="AL73" s="30" t="str">
        <f t="shared" si="98"/>
        <v/>
      </c>
      <c r="AM73" s="30" t="str">
        <f t="shared" si="99"/>
        <v/>
      </c>
      <c r="AN73" s="30" t="str">
        <f t="shared" si="100"/>
        <v/>
      </c>
      <c r="AO73" s="30" t="str">
        <f t="shared" si="101"/>
        <v/>
      </c>
      <c r="AP73" s="31"/>
      <c r="AQ73" s="30" t="str">
        <f t="shared" si="102"/>
        <v/>
      </c>
      <c r="AR73" s="30" t="str">
        <f t="shared" si="103"/>
        <v/>
      </c>
      <c r="AS73" s="30" t="str">
        <f t="shared" si="104"/>
        <v/>
      </c>
      <c r="AT73" s="30" t="str">
        <f t="shared" si="105"/>
        <v/>
      </c>
      <c r="AU73" s="30" t="str">
        <f t="shared" si="106"/>
        <v/>
      </c>
      <c r="AV73" s="30" t="str">
        <f t="shared" si="107"/>
        <v/>
      </c>
      <c r="AW73" s="30" t="str">
        <f t="shared" si="108"/>
        <v/>
      </c>
      <c r="AX73" s="30" t="str">
        <f t="shared" si="109"/>
        <v/>
      </c>
      <c r="AY73" s="31"/>
      <c r="AZ73" s="30" t="str">
        <f t="shared" si="110"/>
        <v/>
      </c>
      <c r="BA73" s="30" t="str">
        <f t="shared" si="111"/>
        <v/>
      </c>
      <c r="BB73" s="30" t="str">
        <f t="shared" si="112"/>
        <v/>
      </c>
      <c r="BC73" s="30" t="str">
        <f t="shared" si="113"/>
        <v/>
      </c>
      <c r="BD73" s="30" t="str">
        <f t="shared" si="114"/>
        <v/>
      </c>
      <c r="BE73" s="30" t="str">
        <f t="shared" si="115"/>
        <v/>
      </c>
      <c r="BF73" s="30" t="str">
        <f t="shared" si="116"/>
        <v/>
      </c>
      <c r="BG73" s="30" t="str">
        <f t="shared" si="117"/>
        <v/>
      </c>
      <c r="BH73" s="31"/>
      <c r="BI73" s="32"/>
      <c r="BJ73" s="33" t="str">
        <f t="shared" si="118"/>
        <v/>
      </c>
      <c r="BK73" s="31"/>
      <c r="BL73" s="30" t="str">
        <f t="shared" si="78"/>
        <v/>
      </c>
      <c r="BM73" s="30" t="str">
        <f t="shared" si="119"/>
        <v/>
      </c>
      <c r="BN73" s="30" t="str">
        <f t="shared" si="120"/>
        <v/>
      </c>
      <c r="BO73" s="30" t="str">
        <f t="shared" si="121"/>
        <v/>
      </c>
      <c r="BP73" s="30" t="str">
        <f t="shared" si="122"/>
        <v/>
      </c>
      <c r="BQ73" s="30" t="str">
        <f t="shared" si="123"/>
        <v/>
      </c>
      <c r="BR73" s="30" t="str">
        <f t="shared" si="124"/>
        <v/>
      </c>
      <c r="BS73" s="30" t="str">
        <f t="shared" si="125"/>
        <v/>
      </c>
      <c r="BT73" s="31"/>
      <c r="BU73" s="30" t="str">
        <f t="shared" si="19"/>
        <v/>
      </c>
      <c r="BV73" s="370"/>
      <c r="BW73" s="30" t="str">
        <f t="shared" si="126"/>
        <v/>
      </c>
      <c r="BX73" s="30" t="b">
        <f t="shared" si="127"/>
        <v>0</v>
      </c>
      <c r="BY73" s="30" t="b">
        <f t="shared" si="128"/>
        <v>0</v>
      </c>
      <c r="BZ73" s="30" t="b">
        <f t="shared" si="129"/>
        <v>0</v>
      </c>
      <c r="CA73" s="30" t="b">
        <f t="shared" si="130"/>
        <v>0</v>
      </c>
      <c r="CB73" s="30" t="b">
        <f t="shared" si="131"/>
        <v>0</v>
      </c>
      <c r="CC73" s="30" t="b">
        <f t="shared" si="132"/>
        <v>0</v>
      </c>
      <c r="CD73" s="30" t="b">
        <f t="shared" si="133"/>
        <v>0</v>
      </c>
    </row>
    <row r="74" spans="1:82" s="9" customFormat="1" ht="13.8" hidden="1" thickBot="1">
      <c r="A74" s="321">
        <v>69</v>
      </c>
      <c r="B74" s="449"/>
      <c r="C74" s="338"/>
      <c r="D74" s="474"/>
      <c r="E74" s="474"/>
      <c r="F74" s="543"/>
      <c r="G74" s="510"/>
      <c r="H74" s="320"/>
      <c r="I74" s="474"/>
      <c r="J74" s="550"/>
      <c r="K74" s="474"/>
      <c r="L74" s="319"/>
      <c r="M74" s="319"/>
      <c r="N74" s="373"/>
      <c r="O74" s="7"/>
      <c r="P74" s="29" t="str">
        <f t="shared" si="77"/>
        <v/>
      </c>
      <c r="Q74" s="30" t="str">
        <f t="shared" si="79"/>
        <v/>
      </c>
      <c r="R74" s="30" t="str">
        <f t="shared" si="80"/>
        <v/>
      </c>
      <c r="S74" s="30" t="str">
        <f t="shared" si="81"/>
        <v/>
      </c>
      <c r="T74" s="30" t="str">
        <f t="shared" si="82"/>
        <v/>
      </c>
      <c r="U74" s="30" t="str">
        <f t="shared" si="83"/>
        <v/>
      </c>
      <c r="V74" s="30" t="str">
        <f t="shared" si="84"/>
        <v/>
      </c>
      <c r="W74" s="30" t="str">
        <f t="shared" si="85"/>
        <v/>
      </c>
      <c r="X74" s="31"/>
      <c r="Y74" s="30" t="str">
        <f t="shared" si="86"/>
        <v/>
      </c>
      <c r="Z74" s="30" t="str">
        <f t="shared" si="87"/>
        <v/>
      </c>
      <c r="AA74" s="30" t="str">
        <f t="shared" si="88"/>
        <v/>
      </c>
      <c r="AB74" s="30" t="str">
        <f t="shared" si="89"/>
        <v/>
      </c>
      <c r="AC74" s="30" t="str">
        <f t="shared" si="90"/>
        <v/>
      </c>
      <c r="AD74" s="30" t="str">
        <f t="shared" si="91"/>
        <v/>
      </c>
      <c r="AE74" s="30" t="str">
        <f t="shared" si="92"/>
        <v/>
      </c>
      <c r="AF74" s="30" t="str">
        <f t="shared" si="93"/>
        <v/>
      </c>
      <c r="AG74" s="31"/>
      <c r="AH74" s="30" t="str">
        <f t="shared" si="94"/>
        <v/>
      </c>
      <c r="AI74" s="30" t="str">
        <f t="shared" si="95"/>
        <v/>
      </c>
      <c r="AJ74" s="30" t="str">
        <f t="shared" si="96"/>
        <v/>
      </c>
      <c r="AK74" s="30" t="str">
        <f t="shared" si="97"/>
        <v/>
      </c>
      <c r="AL74" s="30" t="str">
        <f t="shared" si="98"/>
        <v/>
      </c>
      <c r="AM74" s="30" t="str">
        <f t="shared" si="99"/>
        <v/>
      </c>
      <c r="AN74" s="30" t="str">
        <f t="shared" si="100"/>
        <v/>
      </c>
      <c r="AO74" s="30" t="str">
        <f t="shared" si="101"/>
        <v/>
      </c>
      <c r="AP74" s="31"/>
      <c r="AQ74" s="30" t="str">
        <f t="shared" si="102"/>
        <v/>
      </c>
      <c r="AR74" s="30" t="str">
        <f t="shared" si="103"/>
        <v/>
      </c>
      <c r="AS74" s="30" t="str">
        <f t="shared" si="104"/>
        <v/>
      </c>
      <c r="AT74" s="30" t="str">
        <f t="shared" si="105"/>
        <v/>
      </c>
      <c r="AU74" s="30" t="str">
        <f t="shared" si="106"/>
        <v/>
      </c>
      <c r="AV74" s="30" t="str">
        <f t="shared" si="107"/>
        <v/>
      </c>
      <c r="AW74" s="30" t="str">
        <f t="shared" si="108"/>
        <v/>
      </c>
      <c r="AX74" s="30" t="str">
        <f t="shared" si="109"/>
        <v/>
      </c>
      <c r="AY74" s="31"/>
      <c r="AZ74" s="30" t="str">
        <f t="shared" si="110"/>
        <v/>
      </c>
      <c r="BA74" s="30" t="str">
        <f t="shared" si="111"/>
        <v/>
      </c>
      <c r="BB74" s="30" t="str">
        <f t="shared" si="112"/>
        <v/>
      </c>
      <c r="BC74" s="30" t="str">
        <f t="shared" si="113"/>
        <v/>
      </c>
      <c r="BD74" s="30" t="str">
        <f t="shared" si="114"/>
        <v/>
      </c>
      <c r="BE74" s="30" t="str">
        <f t="shared" si="115"/>
        <v/>
      </c>
      <c r="BF74" s="30" t="str">
        <f t="shared" si="116"/>
        <v/>
      </c>
      <c r="BG74" s="30" t="str">
        <f t="shared" si="117"/>
        <v/>
      </c>
      <c r="BH74" s="31"/>
      <c r="BI74" s="32"/>
      <c r="BJ74" s="33" t="str">
        <f t="shared" si="118"/>
        <v/>
      </c>
      <c r="BK74" s="31"/>
      <c r="BL74" s="30" t="str">
        <f t="shared" si="78"/>
        <v/>
      </c>
      <c r="BM74" s="30" t="str">
        <f t="shared" si="119"/>
        <v/>
      </c>
      <c r="BN74" s="30" t="str">
        <f t="shared" si="120"/>
        <v/>
      </c>
      <c r="BO74" s="30" t="str">
        <f t="shared" si="121"/>
        <v/>
      </c>
      <c r="BP74" s="30" t="str">
        <f t="shared" si="122"/>
        <v/>
      </c>
      <c r="BQ74" s="30" t="str">
        <f t="shared" si="123"/>
        <v/>
      </c>
      <c r="BR74" s="30" t="str">
        <f t="shared" si="124"/>
        <v/>
      </c>
      <c r="BS74" s="30" t="str">
        <f t="shared" si="125"/>
        <v/>
      </c>
      <c r="BT74" s="31"/>
      <c r="BU74" s="30" t="str">
        <f t="shared" si="19"/>
        <v/>
      </c>
      <c r="BV74" s="370"/>
      <c r="BW74" s="30" t="str">
        <f t="shared" si="126"/>
        <v/>
      </c>
      <c r="BX74" s="30" t="b">
        <f t="shared" si="127"/>
        <v>0</v>
      </c>
      <c r="BY74" s="30" t="b">
        <f t="shared" si="128"/>
        <v>0</v>
      </c>
      <c r="BZ74" s="30" t="b">
        <f t="shared" si="129"/>
        <v>0</v>
      </c>
      <c r="CA74" s="30" t="b">
        <f t="shared" si="130"/>
        <v>0</v>
      </c>
      <c r="CB74" s="30" t="b">
        <f t="shared" si="131"/>
        <v>0</v>
      </c>
      <c r="CC74" s="30" t="b">
        <f t="shared" si="132"/>
        <v>0</v>
      </c>
      <c r="CD74" s="30" t="b">
        <f t="shared" si="133"/>
        <v>0</v>
      </c>
    </row>
    <row r="75" spans="1:82" s="9" customFormat="1" hidden="1">
      <c r="A75" s="321">
        <v>70</v>
      </c>
      <c r="B75" s="450"/>
      <c r="C75" s="338"/>
      <c r="D75" s="475"/>
      <c r="E75" s="475"/>
      <c r="F75" s="511"/>
      <c r="G75" s="512"/>
      <c r="H75" s="320"/>
      <c r="I75" s="475"/>
      <c r="J75" s="551"/>
      <c r="K75" s="475"/>
      <c r="L75" s="319"/>
      <c r="M75" s="319"/>
      <c r="N75" s="373"/>
      <c r="O75" s="7"/>
      <c r="P75" s="29" t="str">
        <f t="shared" si="77"/>
        <v/>
      </c>
      <c r="Q75" s="30" t="str">
        <f t="shared" si="79"/>
        <v/>
      </c>
      <c r="R75" s="30" t="str">
        <f t="shared" si="80"/>
        <v/>
      </c>
      <c r="S75" s="30" t="str">
        <f t="shared" si="81"/>
        <v/>
      </c>
      <c r="T75" s="30" t="str">
        <f t="shared" si="82"/>
        <v/>
      </c>
      <c r="U75" s="30" t="str">
        <f t="shared" si="83"/>
        <v/>
      </c>
      <c r="V75" s="30" t="str">
        <f t="shared" si="84"/>
        <v/>
      </c>
      <c r="W75" s="30" t="str">
        <f t="shared" si="85"/>
        <v/>
      </c>
      <c r="X75" s="31"/>
      <c r="Y75" s="30" t="str">
        <f t="shared" si="86"/>
        <v/>
      </c>
      <c r="Z75" s="30" t="str">
        <f t="shared" si="87"/>
        <v/>
      </c>
      <c r="AA75" s="30" t="str">
        <f t="shared" si="88"/>
        <v/>
      </c>
      <c r="AB75" s="30" t="str">
        <f t="shared" si="89"/>
        <v/>
      </c>
      <c r="AC75" s="30" t="str">
        <f t="shared" si="90"/>
        <v/>
      </c>
      <c r="AD75" s="30" t="str">
        <f t="shared" si="91"/>
        <v/>
      </c>
      <c r="AE75" s="30" t="str">
        <f t="shared" si="92"/>
        <v/>
      </c>
      <c r="AF75" s="30" t="str">
        <f t="shared" si="93"/>
        <v/>
      </c>
      <c r="AG75" s="31"/>
      <c r="AH75" s="30" t="str">
        <f t="shared" si="94"/>
        <v/>
      </c>
      <c r="AI75" s="30" t="str">
        <f t="shared" si="95"/>
        <v/>
      </c>
      <c r="AJ75" s="30" t="str">
        <f t="shared" si="96"/>
        <v/>
      </c>
      <c r="AK75" s="30" t="str">
        <f t="shared" si="97"/>
        <v/>
      </c>
      <c r="AL75" s="30" t="str">
        <f t="shared" si="98"/>
        <v/>
      </c>
      <c r="AM75" s="30" t="str">
        <f t="shared" si="99"/>
        <v/>
      </c>
      <c r="AN75" s="30" t="str">
        <f t="shared" si="100"/>
        <v/>
      </c>
      <c r="AO75" s="30" t="str">
        <f t="shared" si="101"/>
        <v/>
      </c>
      <c r="AP75" s="31"/>
      <c r="AQ75" s="30" t="str">
        <f t="shared" si="102"/>
        <v/>
      </c>
      <c r="AR75" s="30" t="str">
        <f t="shared" si="103"/>
        <v/>
      </c>
      <c r="AS75" s="30" t="str">
        <f t="shared" si="104"/>
        <v/>
      </c>
      <c r="AT75" s="30" t="str">
        <f t="shared" si="105"/>
        <v/>
      </c>
      <c r="AU75" s="30" t="str">
        <f t="shared" si="106"/>
        <v/>
      </c>
      <c r="AV75" s="30" t="str">
        <f t="shared" si="107"/>
        <v/>
      </c>
      <c r="AW75" s="30" t="str">
        <f t="shared" si="108"/>
        <v/>
      </c>
      <c r="AX75" s="30" t="str">
        <f t="shared" si="109"/>
        <v/>
      </c>
      <c r="AY75" s="31"/>
      <c r="AZ75" s="30" t="str">
        <f t="shared" si="110"/>
        <v/>
      </c>
      <c r="BA75" s="30" t="str">
        <f t="shared" si="111"/>
        <v/>
      </c>
      <c r="BB75" s="30" t="str">
        <f t="shared" si="112"/>
        <v/>
      </c>
      <c r="BC75" s="30" t="str">
        <f t="shared" si="113"/>
        <v/>
      </c>
      <c r="BD75" s="30" t="str">
        <f t="shared" si="114"/>
        <v/>
      </c>
      <c r="BE75" s="30" t="str">
        <f t="shared" si="115"/>
        <v/>
      </c>
      <c r="BF75" s="30" t="str">
        <f t="shared" si="116"/>
        <v/>
      </c>
      <c r="BG75" s="30" t="str">
        <f t="shared" si="117"/>
        <v/>
      </c>
      <c r="BH75" s="31"/>
      <c r="BI75" s="32"/>
      <c r="BJ75" s="33" t="str">
        <f t="shared" si="118"/>
        <v/>
      </c>
      <c r="BK75" s="31"/>
      <c r="BL75" s="30" t="str">
        <f t="shared" si="78"/>
        <v/>
      </c>
      <c r="BM75" s="30" t="str">
        <f t="shared" si="119"/>
        <v/>
      </c>
      <c r="BN75" s="30" t="str">
        <f t="shared" si="120"/>
        <v/>
      </c>
      <c r="BO75" s="30" t="str">
        <f t="shared" si="121"/>
        <v/>
      </c>
      <c r="BP75" s="30" t="str">
        <f t="shared" si="122"/>
        <v/>
      </c>
      <c r="BQ75" s="30" t="str">
        <f t="shared" si="123"/>
        <v/>
      </c>
      <c r="BR75" s="30" t="str">
        <f t="shared" si="124"/>
        <v/>
      </c>
      <c r="BS75" s="30" t="str">
        <f t="shared" si="125"/>
        <v/>
      </c>
      <c r="BT75" s="31"/>
      <c r="BU75" s="30" t="str">
        <f t="shared" si="19"/>
        <v/>
      </c>
      <c r="BV75" s="370"/>
      <c r="BW75" s="30" t="str">
        <f t="shared" si="126"/>
        <v/>
      </c>
      <c r="BX75" s="30" t="b">
        <f t="shared" si="127"/>
        <v>0</v>
      </c>
      <c r="BY75" s="30" t="b">
        <f t="shared" si="128"/>
        <v>0</v>
      </c>
      <c r="BZ75" s="30" t="b">
        <f t="shared" si="129"/>
        <v>0</v>
      </c>
      <c r="CA75" s="30" t="b">
        <f t="shared" si="130"/>
        <v>0</v>
      </c>
      <c r="CB75" s="30" t="b">
        <f t="shared" si="131"/>
        <v>0</v>
      </c>
      <c r="CC75" s="30" t="b">
        <f t="shared" si="132"/>
        <v>0</v>
      </c>
      <c r="CD75" s="30" t="b">
        <f t="shared" si="133"/>
        <v>0</v>
      </c>
    </row>
    <row r="76" spans="1:82" s="9" customFormat="1" hidden="1">
      <c r="A76" s="321">
        <v>71</v>
      </c>
      <c r="B76" s="451"/>
      <c r="C76" s="338"/>
      <c r="D76" s="476"/>
      <c r="E76" s="476"/>
      <c r="F76" s="513"/>
      <c r="G76" s="514"/>
      <c r="H76" s="320"/>
      <c r="I76" s="476"/>
      <c r="J76" s="515"/>
      <c r="K76" s="476"/>
      <c r="L76" s="319"/>
      <c r="M76" s="319"/>
      <c r="N76" s="373"/>
      <c r="O76" s="7"/>
      <c r="P76" s="29" t="str">
        <f t="shared" si="77"/>
        <v/>
      </c>
      <c r="Q76" s="30" t="str">
        <f t="shared" si="79"/>
        <v/>
      </c>
      <c r="R76" s="30" t="str">
        <f t="shared" si="80"/>
        <v/>
      </c>
      <c r="S76" s="30" t="str">
        <f t="shared" si="81"/>
        <v/>
      </c>
      <c r="T76" s="30" t="str">
        <f t="shared" si="82"/>
        <v/>
      </c>
      <c r="U76" s="30" t="str">
        <f t="shared" si="83"/>
        <v/>
      </c>
      <c r="V76" s="30" t="str">
        <f t="shared" si="84"/>
        <v/>
      </c>
      <c r="W76" s="30" t="str">
        <f t="shared" si="85"/>
        <v/>
      </c>
      <c r="X76" s="31"/>
      <c r="Y76" s="30" t="str">
        <f t="shared" si="86"/>
        <v/>
      </c>
      <c r="Z76" s="30" t="str">
        <f t="shared" si="87"/>
        <v/>
      </c>
      <c r="AA76" s="30" t="str">
        <f t="shared" si="88"/>
        <v/>
      </c>
      <c r="AB76" s="30" t="str">
        <f t="shared" si="89"/>
        <v/>
      </c>
      <c r="AC76" s="30" t="str">
        <f t="shared" si="90"/>
        <v/>
      </c>
      <c r="AD76" s="30" t="str">
        <f t="shared" si="91"/>
        <v/>
      </c>
      <c r="AE76" s="30" t="str">
        <f t="shared" si="92"/>
        <v/>
      </c>
      <c r="AF76" s="30" t="str">
        <f t="shared" si="93"/>
        <v/>
      </c>
      <c r="AG76" s="31"/>
      <c r="AH76" s="30" t="str">
        <f t="shared" si="94"/>
        <v/>
      </c>
      <c r="AI76" s="30" t="str">
        <f t="shared" si="95"/>
        <v/>
      </c>
      <c r="AJ76" s="30" t="str">
        <f t="shared" si="96"/>
        <v/>
      </c>
      <c r="AK76" s="30" t="str">
        <f t="shared" si="97"/>
        <v/>
      </c>
      <c r="AL76" s="30" t="str">
        <f t="shared" si="98"/>
        <v/>
      </c>
      <c r="AM76" s="30" t="str">
        <f t="shared" si="99"/>
        <v/>
      </c>
      <c r="AN76" s="30" t="str">
        <f t="shared" si="100"/>
        <v/>
      </c>
      <c r="AO76" s="30" t="str">
        <f t="shared" si="101"/>
        <v/>
      </c>
      <c r="AP76" s="31"/>
      <c r="AQ76" s="30" t="str">
        <f t="shared" si="102"/>
        <v/>
      </c>
      <c r="AR76" s="30" t="str">
        <f t="shared" si="103"/>
        <v/>
      </c>
      <c r="AS76" s="30" t="str">
        <f t="shared" si="104"/>
        <v/>
      </c>
      <c r="AT76" s="30" t="str">
        <f t="shared" si="105"/>
        <v/>
      </c>
      <c r="AU76" s="30" t="str">
        <f t="shared" si="106"/>
        <v/>
      </c>
      <c r="AV76" s="30" t="str">
        <f t="shared" si="107"/>
        <v/>
      </c>
      <c r="AW76" s="30" t="str">
        <f t="shared" si="108"/>
        <v/>
      </c>
      <c r="AX76" s="30" t="str">
        <f t="shared" si="109"/>
        <v/>
      </c>
      <c r="AY76" s="31"/>
      <c r="AZ76" s="30" t="str">
        <f t="shared" si="110"/>
        <v/>
      </c>
      <c r="BA76" s="30" t="str">
        <f t="shared" si="111"/>
        <v/>
      </c>
      <c r="BB76" s="30" t="str">
        <f t="shared" si="112"/>
        <v/>
      </c>
      <c r="BC76" s="30" t="str">
        <f t="shared" si="113"/>
        <v/>
      </c>
      <c r="BD76" s="30" t="str">
        <f t="shared" si="114"/>
        <v/>
      </c>
      <c r="BE76" s="30" t="str">
        <f t="shared" si="115"/>
        <v/>
      </c>
      <c r="BF76" s="30" t="str">
        <f t="shared" si="116"/>
        <v/>
      </c>
      <c r="BG76" s="30" t="str">
        <f t="shared" si="117"/>
        <v/>
      </c>
      <c r="BH76" s="31"/>
      <c r="BI76" s="32"/>
      <c r="BJ76" s="33" t="str">
        <f t="shared" si="118"/>
        <v/>
      </c>
      <c r="BK76" s="31"/>
      <c r="BL76" s="30" t="str">
        <f t="shared" si="78"/>
        <v/>
      </c>
      <c r="BM76" s="30" t="str">
        <f t="shared" si="119"/>
        <v/>
      </c>
      <c r="BN76" s="30" t="str">
        <f t="shared" si="120"/>
        <v/>
      </c>
      <c r="BO76" s="30" t="str">
        <f t="shared" si="121"/>
        <v/>
      </c>
      <c r="BP76" s="30" t="str">
        <f t="shared" si="122"/>
        <v/>
      </c>
      <c r="BQ76" s="30" t="str">
        <f t="shared" si="123"/>
        <v/>
      </c>
      <c r="BR76" s="30" t="str">
        <f t="shared" si="124"/>
        <v/>
      </c>
      <c r="BS76" s="30" t="str">
        <f t="shared" si="125"/>
        <v/>
      </c>
      <c r="BT76" s="31"/>
      <c r="BU76" s="30" t="str">
        <f t="shared" si="19"/>
        <v/>
      </c>
      <c r="BV76" s="370"/>
      <c r="BW76" s="30" t="str">
        <f t="shared" si="126"/>
        <v/>
      </c>
      <c r="BX76" s="30" t="b">
        <f t="shared" si="127"/>
        <v>0</v>
      </c>
      <c r="BY76" s="30" t="b">
        <f t="shared" si="128"/>
        <v>0</v>
      </c>
      <c r="BZ76" s="30" t="b">
        <f t="shared" si="129"/>
        <v>0</v>
      </c>
      <c r="CA76" s="30" t="b">
        <f t="shared" si="130"/>
        <v>0</v>
      </c>
      <c r="CB76" s="30" t="b">
        <f t="shared" si="131"/>
        <v>0</v>
      </c>
      <c r="CC76" s="30" t="b">
        <f t="shared" si="132"/>
        <v>0</v>
      </c>
      <c r="CD76" s="30" t="b">
        <f t="shared" si="133"/>
        <v>0</v>
      </c>
    </row>
    <row r="77" spans="1:82" s="9" customFormat="1" hidden="1">
      <c r="A77" s="321">
        <v>72</v>
      </c>
      <c r="B77" s="451"/>
      <c r="C77" s="338"/>
      <c r="D77" s="476"/>
      <c r="E77" s="476"/>
      <c r="F77" s="513"/>
      <c r="G77" s="514"/>
      <c r="H77" s="320"/>
      <c r="I77" s="476"/>
      <c r="J77" s="515"/>
      <c r="K77" s="476"/>
      <c r="L77" s="319"/>
      <c r="M77" s="319"/>
      <c r="N77" s="373"/>
      <c r="O77" s="7"/>
      <c r="P77" s="29" t="str">
        <f t="shared" si="77"/>
        <v/>
      </c>
      <c r="Q77" s="30" t="str">
        <f t="shared" si="79"/>
        <v/>
      </c>
      <c r="R77" s="30" t="str">
        <f t="shared" si="80"/>
        <v/>
      </c>
      <c r="S77" s="30" t="str">
        <f t="shared" si="81"/>
        <v/>
      </c>
      <c r="T77" s="30" t="str">
        <f t="shared" si="82"/>
        <v/>
      </c>
      <c r="U77" s="30" t="str">
        <f t="shared" si="83"/>
        <v/>
      </c>
      <c r="V77" s="30" t="str">
        <f t="shared" si="84"/>
        <v/>
      </c>
      <c r="W77" s="30" t="str">
        <f t="shared" si="85"/>
        <v/>
      </c>
      <c r="X77" s="31"/>
      <c r="Y77" s="30" t="str">
        <f t="shared" si="86"/>
        <v/>
      </c>
      <c r="Z77" s="30" t="str">
        <f t="shared" si="87"/>
        <v/>
      </c>
      <c r="AA77" s="30" t="str">
        <f t="shared" si="88"/>
        <v/>
      </c>
      <c r="AB77" s="30" t="str">
        <f t="shared" si="89"/>
        <v/>
      </c>
      <c r="AC77" s="30" t="str">
        <f t="shared" si="90"/>
        <v/>
      </c>
      <c r="AD77" s="30" t="str">
        <f t="shared" si="91"/>
        <v/>
      </c>
      <c r="AE77" s="30" t="str">
        <f t="shared" si="92"/>
        <v/>
      </c>
      <c r="AF77" s="30" t="str">
        <f t="shared" si="93"/>
        <v/>
      </c>
      <c r="AG77" s="31"/>
      <c r="AH77" s="30" t="str">
        <f t="shared" si="94"/>
        <v/>
      </c>
      <c r="AI77" s="30" t="str">
        <f t="shared" si="95"/>
        <v/>
      </c>
      <c r="AJ77" s="30" t="str">
        <f t="shared" si="96"/>
        <v/>
      </c>
      <c r="AK77" s="30" t="str">
        <f t="shared" si="97"/>
        <v/>
      </c>
      <c r="AL77" s="30" t="str">
        <f t="shared" si="98"/>
        <v/>
      </c>
      <c r="AM77" s="30" t="str">
        <f t="shared" si="99"/>
        <v/>
      </c>
      <c r="AN77" s="30" t="str">
        <f t="shared" si="100"/>
        <v/>
      </c>
      <c r="AO77" s="30" t="str">
        <f t="shared" si="101"/>
        <v/>
      </c>
      <c r="AP77" s="31"/>
      <c r="AQ77" s="30" t="str">
        <f t="shared" si="102"/>
        <v/>
      </c>
      <c r="AR77" s="30" t="str">
        <f t="shared" si="103"/>
        <v/>
      </c>
      <c r="AS77" s="30" t="str">
        <f t="shared" si="104"/>
        <v/>
      </c>
      <c r="AT77" s="30" t="str">
        <f t="shared" si="105"/>
        <v/>
      </c>
      <c r="AU77" s="30" t="str">
        <f t="shared" si="106"/>
        <v/>
      </c>
      <c r="AV77" s="30" t="str">
        <f t="shared" si="107"/>
        <v/>
      </c>
      <c r="AW77" s="30" t="str">
        <f t="shared" si="108"/>
        <v/>
      </c>
      <c r="AX77" s="30" t="str">
        <f t="shared" si="109"/>
        <v/>
      </c>
      <c r="AY77" s="31"/>
      <c r="AZ77" s="30" t="str">
        <f t="shared" si="110"/>
        <v/>
      </c>
      <c r="BA77" s="30" t="str">
        <f t="shared" si="111"/>
        <v/>
      </c>
      <c r="BB77" s="30" t="str">
        <f t="shared" si="112"/>
        <v/>
      </c>
      <c r="BC77" s="30" t="str">
        <f t="shared" si="113"/>
        <v/>
      </c>
      <c r="BD77" s="30" t="str">
        <f t="shared" si="114"/>
        <v/>
      </c>
      <c r="BE77" s="30" t="str">
        <f t="shared" si="115"/>
        <v/>
      </c>
      <c r="BF77" s="30" t="str">
        <f t="shared" si="116"/>
        <v/>
      </c>
      <c r="BG77" s="30" t="str">
        <f t="shared" si="117"/>
        <v/>
      </c>
      <c r="BH77" s="31"/>
      <c r="BI77" s="32"/>
      <c r="BJ77" s="33" t="str">
        <f t="shared" si="118"/>
        <v/>
      </c>
      <c r="BK77" s="31"/>
      <c r="BL77" s="30" t="str">
        <f t="shared" si="78"/>
        <v/>
      </c>
      <c r="BM77" s="30" t="str">
        <f t="shared" si="119"/>
        <v/>
      </c>
      <c r="BN77" s="30" t="str">
        <f t="shared" si="120"/>
        <v/>
      </c>
      <c r="BO77" s="30" t="str">
        <f t="shared" si="121"/>
        <v/>
      </c>
      <c r="BP77" s="30" t="str">
        <f t="shared" si="122"/>
        <v/>
      </c>
      <c r="BQ77" s="30" t="str">
        <f t="shared" si="123"/>
        <v/>
      </c>
      <c r="BR77" s="30" t="str">
        <f t="shared" si="124"/>
        <v/>
      </c>
      <c r="BS77" s="30" t="str">
        <f t="shared" si="125"/>
        <v/>
      </c>
      <c r="BT77" s="31"/>
      <c r="BU77" s="30" t="str">
        <f t="shared" si="19"/>
        <v/>
      </c>
      <c r="BV77" s="370"/>
      <c r="BW77" s="30" t="str">
        <f t="shared" si="126"/>
        <v/>
      </c>
      <c r="BX77" s="30" t="b">
        <f t="shared" si="127"/>
        <v>0</v>
      </c>
      <c r="BY77" s="30" t="b">
        <f t="shared" si="128"/>
        <v>0</v>
      </c>
      <c r="BZ77" s="30" t="b">
        <f t="shared" si="129"/>
        <v>0</v>
      </c>
      <c r="CA77" s="30" t="b">
        <f t="shared" si="130"/>
        <v>0</v>
      </c>
      <c r="CB77" s="30" t="b">
        <f t="shared" si="131"/>
        <v>0</v>
      </c>
      <c r="CC77" s="30" t="b">
        <f t="shared" si="132"/>
        <v>0</v>
      </c>
      <c r="CD77" s="30" t="b">
        <f t="shared" si="133"/>
        <v>0</v>
      </c>
    </row>
    <row r="78" spans="1:82" s="9" customFormat="1" hidden="1">
      <c r="A78" s="321">
        <v>73</v>
      </c>
      <c r="B78" s="451"/>
      <c r="C78" s="338"/>
      <c r="D78" s="476"/>
      <c r="E78" s="476"/>
      <c r="F78" s="513"/>
      <c r="G78" s="514"/>
      <c r="H78" s="320"/>
      <c r="I78" s="476"/>
      <c r="J78" s="515"/>
      <c r="K78" s="476"/>
      <c r="L78" s="319"/>
      <c r="M78" s="319"/>
      <c r="N78" s="373"/>
      <c r="O78" s="7"/>
      <c r="P78" s="29" t="str">
        <f t="shared" si="77"/>
        <v/>
      </c>
      <c r="Q78" s="30" t="str">
        <f t="shared" si="79"/>
        <v/>
      </c>
      <c r="R78" s="30" t="str">
        <f t="shared" si="80"/>
        <v/>
      </c>
      <c r="S78" s="30" t="str">
        <f t="shared" si="81"/>
        <v/>
      </c>
      <c r="T78" s="30" t="str">
        <f t="shared" si="82"/>
        <v/>
      </c>
      <c r="U78" s="30" t="str">
        <f t="shared" si="83"/>
        <v/>
      </c>
      <c r="V78" s="30" t="str">
        <f t="shared" si="84"/>
        <v/>
      </c>
      <c r="W78" s="30" t="str">
        <f t="shared" si="85"/>
        <v/>
      </c>
      <c r="X78" s="31"/>
      <c r="Y78" s="30" t="str">
        <f t="shared" si="86"/>
        <v/>
      </c>
      <c r="Z78" s="30" t="str">
        <f t="shared" si="87"/>
        <v/>
      </c>
      <c r="AA78" s="30" t="str">
        <f t="shared" si="88"/>
        <v/>
      </c>
      <c r="AB78" s="30" t="str">
        <f t="shared" si="89"/>
        <v/>
      </c>
      <c r="AC78" s="30" t="str">
        <f t="shared" si="90"/>
        <v/>
      </c>
      <c r="AD78" s="30" t="str">
        <f t="shared" si="91"/>
        <v/>
      </c>
      <c r="AE78" s="30" t="str">
        <f t="shared" si="92"/>
        <v/>
      </c>
      <c r="AF78" s="30" t="str">
        <f t="shared" si="93"/>
        <v/>
      </c>
      <c r="AG78" s="31"/>
      <c r="AH78" s="30" t="str">
        <f t="shared" si="94"/>
        <v/>
      </c>
      <c r="AI78" s="30" t="str">
        <f t="shared" si="95"/>
        <v/>
      </c>
      <c r="AJ78" s="30" t="str">
        <f t="shared" si="96"/>
        <v/>
      </c>
      <c r="AK78" s="30" t="str">
        <f t="shared" si="97"/>
        <v/>
      </c>
      <c r="AL78" s="30" t="str">
        <f t="shared" si="98"/>
        <v/>
      </c>
      <c r="AM78" s="30" t="str">
        <f t="shared" si="99"/>
        <v/>
      </c>
      <c r="AN78" s="30" t="str">
        <f t="shared" si="100"/>
        <v/>
      </c>
      <c r="AO78" s="30" t="str">
        <f t="shared" si="101"/>
        <v/>
      </c>
      <c r="AP78" s="31"/>
      <c r="AQ78" s="30" t="str">
        <f t="shared" si="102"/>
        <v/>
      </c>
      <c r="AR78" s="30" t="str">
        <f t="shared" si="103"/>
        <v/>
      </c>
      <c r="AS78" s="30" t="str">
        <f t="shared" si="104"/>
        <v/>
      </c>
      <c r="AT78" s="30" t="str">
        <f t="shared" si="105"/>
        <v/>
      </c>
      <c r="AU78" s="30" t="str">
        <f t="shared" si="106"/>
        <v/>
      </c>
      <c r="AV78" s="30" t="str">
        <f t="shared" si="107"/>
        <v/>
      </c>
      <c r="AW78" s="30" t="str">
        <f t="shared" si="108"/>
        <v/>
      </c>
      <c r="AX78" s="30" t="str">
        <f t="shared" si="109"/>
        <v/>
      </c>
      <c r="AY78" s="31"/>
      <c r="AZ78" s="30" t="str">
        <f t="shared" si="110"/>
        <v/>
      </c>
      <c r="BA78" s="30" t="str">
        <f t="shared" si="111"/>
        <v/>
      </c>
      <c r="BB78" s="30" t="str">
        <f t="shared" si="112"/>
        <v/>
      </c>
      <c r="BC78" s="30" t="str">
        <f t="shared" si="113"/>
        <v/>
      </c>
      <c r="BD78" s="30" t="str">
        <f t="shared" si="114"/>
        <v/>
      </c>
      <c r="BE78" s="30" t="str">
        <f t="shared" si="115"/>
        <v/>
      </c>
      <c r="BF78" s="30" t="str">
        <f t="shared" si="116"/>
        <v/>
      </c>
      <c r="BG78" s="30" t="str">
        <f t="shared" si="117"/>
        <v/>
      </c>
      <c r="BH78" s="31"/>
      <c r="BI78" s="32"/>
      <c r="BJ78" s="33" t="str">
        <f t="shared" si="118"/>
        <v/>
      </c>
      <c r="BK78" s="31"/>
      <c r="BL78" s="30" t="str">
        <f t="shared" si="78"/>
        <v/>
      </c>
      <c r="BM78" s="30" t="str">
        <f t="shared" si="119"/>
        <v/>
      </c>
      <c r="BN78" s="30" t="str">
        <f t="shared" si="120"/>
        <v/>
      </c>
      <c r="BO78" s="30" t="str">
        <f t="shared" si="121"/>
        <v/>
      </c>
      <c r="BP78" s="30" t="str">
        <f t="shared" si="122"/>
        <v/>
      </c>
      <c r="BQ78" s="30" t="str">
        <f t="shared" si="123"/>
        <v/>
      </c>
      <c r="BR78" s="30" t="str">
        <f t="shared" si="124"/>
        <v/>
      </c>
      <c r="BS78" s="30" t="str">
        <f t="shared" si="125"/>
        <v/>
      </c>
      <c r="BT78" s="31"/>
      <c r="BU78" s="30" t="str">
        <f t="shared" si="19"/>
        <v/>
      </c>
      <c r="BV78" s="370"/>
      <c r="BW78" s="30" t="str">
        <f t="shared" si="126"/>
        <v/>
      </c>
      <c r="BX78" s="30" t="b">
        <f t="shared" si="127"/>
        <v>0</v>
      </c>
      <c r="BY78" s="30" t="b">
        <f t="shared" si="128"/>
        <v>0</v>
      </c>
      <c r="BZ78" s="30" t="b">
        <f t="shared" si="129"/>
        <v>0</v>
      </c>
      <c r="CA78" s="30" t="b">
        <f t="shared" si="130"/>
        <v>0</v>
      </c>
      <c r="CB78" s="30" t="b">
        <f t="shared" si="131"/>
        <v>0</v>
      </c>
      <c r="CC78" s="30" t="b">
        <f t="shared" si="132"/>
        <v>0</v>
      </c>
      <c r="CD78" s="30" t="b">
        <f t="shared" si="133"/>
        <v>0</v>
      </c>
    </row>
    <row r="79" spans="1:82" s="9" customFormat="1" hidden="1">
      <c r="A79" s="321">
        <v>74</v>
      </c>
      <c r="B79" s="451"/>
      <c r="C79" s="338"/>
      <c r="D79" s="476"/>
      <c r="E79" s="515"/>
      <c r="F79" s="516"/>
      <c r="G79" s="514"/>
      <c r="H79" s="320"/>
      <c r="I79" s="476"/>
      <c r="J79" s="515"/>
      <c r="K79" s="476"/>
      <c r="L79" s="319"/>
      <c r="M79" s="319"/>
      <c r="N79" s="373"/>
      <c r="O79" s="7"/>
      <c r="P79" s="29" t="str">
        <f t="shared" si="77"/>
        <v/>
      </c>
      <c r="Q79" s="30" t="str">
        <f t="shared" si="79"/>
        <v/>
      </c>
      <c r="R79" s="30" t="str">
        <f t="shared" si="80"/>
        <v/>
      </c>
      <c r="S79" s="30" t="str">
        <f t="shared" si="81"/>
        <v/>
      </c>
      <c r="T79" s="30" t="str">
        <f t="shared" si="82"/>
        <v/>
      </c>
      <c r="U79" s="30" t="str">
        <f t="shared" si="83"/>
        <v/>
      </c>
      <c r="V79" s="30" t="str">
        <f t="shared" si="84"/>
        <v/>
      </c>
      <c r="W79" s="30" t="str">
        <f t="shared" si="85"/>
        <v/>
      </c>
      <c r="X79" s="31"/>
      <c r="Y79" s="30" t="str">
        <f t="shared" si="86"/>
        <v/>
      </c>
      <c r="Z79" s="30" t="str">
        <f t="shared" si="87"/>
        <v/>
      </c>
      <c r="AA79" s="30" t="str">
        <f t="shared" si="88"/>
        <v/>
      </c>
      <c r="AB79" s="30" t="str">
        <f t="shared" si="89"/>
        <v/>
      </c>
      <c r="AC79" s="30" t="str">
        <f t="shared" si="90"/>
        <v/>
      </c>
      <c r="AD79" s="30" t="str">
        <f t="shared" si="91"/>
        <v/>
      </c>
      <c r="AE79" s="30" t="str">
        <f t="shared" si="92"/>
        <v/>
      </c>
      <c r="AF79" s="30" t="str">
        <f t="shared" si="93"/>
        <v/>
      </c>
      <c r="AG79" s="31"/>
      <c r="AH79" s="30" t="str">
        <f t="shared" si="94"/>
        <v/>
      </c>
      <c r="AI79" s="30" t="str">
        <f t="shared" si="95"/>
        <v/>
      </c>
      <c r="AJ79" s="30" t="str">
        <f t="shared" si="96"/>
        <v/>
      </c>
      <c r="AK79" s="30" t="str">
        <f t="shared" si="97"/>
        <v/>
      </c>
      <c r="AL79" s="30" t="str">
        <f t="shared" si="98"/>
        <v/>
      </c>
      <c r="AM79" s="30" t="str">
        <f t="shared" si="99"/>
        <v/>
      </c>
      <c r="AN79" s="30" t="str">
        <f t="shared" si="100"/>
        <v/>
      </c>
      <c r="AO79" s="30" t="str">
        <f t="shared" si="101"/>
        <v/>
      </c>
      <c r="AP79" s="31"/>
      <c r="AQ79" s="30" t="str">
        <f t="shared" si="102"/>
        <v/>
      </c>
      <c r="AR79" s="30" t="str">
        <f t="shared" si="103"/>
        <v/>
      </c>
      <c r="AS79" s="30" t="str">
        <f t="shared" si="104"/>
        <v/>
      </c>
      <c r="AT79" s="30" t="str">
        <f t="shared" si="105"/>
        <v/>
      </c>
      <c r="AU79" s="30" t="str">
        <f t="shared" si="106"/>
        <v/>
      </c>
      <c r="AV79" s="30" t="str">
        <f t="shared" si="107"/>
        <v/>
      </c>
      <c r="AW79" s="30" t="str">
        <f t="shared" si="108"/>
        <v/>
      </c>
      <c r="AX79" s="30" t="str">
        <f t="shared" si="109"/>
        <v/>
      </c>
      <c r="AY79" s="31"/>
      <c r="AZ79" s="30" t="str">
        <f t="shared" si="110"/>
        <v/>
      </c>
      <c r="BA79" s="30" t="str">
        <f t="shared" si="111"/>
        <v/>
      </c>
      <c r="BB79" s="30" t="str">
        <f t="shared" si="112"/>
        <v/>
      </c>
      <c r="BC79" s="30" t="str">
        <f t="shared" si="113"/>
        <v/>
      </c>
      <c r="BD79" s="30" t="str">
        <f t="shared" si="114"/>
        <v/>
      </c>
      <c r="BE79" s="30" t="str">
        <f t="shared" si="115"/>
        <v/>
      </c>
      <c r="BF79" s="30" t="str">
        <f t="shared" si="116"/>
        <v/>
      </c>
      <c r="BG79" s="30" t="str">
        <f t="shared" si="117"/>
        <v/>
      </c>
      <c r="BH79" s="31"/>
      <c r="BI79" s="32"/>
      <c r="BJ79" s="33" t="str">
        <f t="shared" si="118"/>
        <v/>
      </c>
      <c r="BK79" s="31"/>
      <c r="BL79" s="30" t="str">
        <f t="shared" si="78"/>
        <v/>
      </c>
      <c r="BM79" s="30" t="str">
        <f t="shared" si="119"/>
        <v/>
      </c>
      <c r="BN79" s="30" t="str">
        <f t="shared" si="120"/>
        <v/>
      </c>
      <c r="BO79" s="30" t="str">
        <f t="shared" si="121"/>
        <v/>
      </c>
      <c r="BP79" s="30" t="str">
        <f t="shared" si="122"/>
        <v/>
      </c>
      <c r="BQ79" s="30" t="str">
        <f t="shared" si="123"/>
        <v/>
      </c>
      <c r="BR79" s="30" t="str">
        <f t="shared" si="124"/>
        <v/>
      </c>
      <c r="BS79" s="30" t="str">
        <f t="shared" si="125"/>
        <v/>
      </c>
      <c r="BT79" s="31"/>
      <c r="BU79" s="30" t="str">
        <f t="shared" si="19"/>
        <v/>
      </c>
      <c r="BV79" s="370"/>
      <c r="BW79" s="30" t="str">
        <f t="shared" si="126"/>
        <v/>
      </c>
      <c r="BX79" s="30" t="b">
        <f t="shared" si="127"/>
        <v>0</v>
      </c>
      <c r="BY79" s="30" t="b">
        <f t="shared" si="128"/>
        <v>0</v>
      </c>
      <c r="BZ79" s="30" t="b">
        <f t="shared" si="129"/>
        <v>0</v>
      </c>
      <c r="CA79" s="30" t="b">
        <f t="shared" si="130"/>
        <v>0</v>
      </c>
      <c r="CB79" s="30" t="b">
        <f t="shared" si="131"/>
        <v>0</v>
      </c>
      <c r="CC79" s="30" t="b">
        <f t="shared" si="132"/>
        <v>0</v>
      </c>
      <c r="CD79" s="30" t="b">
        <f t="shared" si="133"/>
        <v>0</v>
      </c>
    </row>
    <row r="80" spans="1:82" s="9" customFormat="1" ht="13.8" hidden="1" thickBot="1">
      <c r="A80" s="321">
        <v>75</v>
      </c>
      <c r="B80" s="452"/>
      <c r="C80" s="338"/>
      <c r="D80" s="477"/>
      <c r="E80" s="477"/>
      <c r="F80" s="517"/>
      <c r="G80" s="518"/>
      <c r="H80" s="320"/>
      <c r="I80" s="477"/>
      <c r="J80" s="552"/>
      <c r="K80" s="477"/>
      <c r="L80" s="319"/>
      <c r="M80" s="319"/>
      <c r="N80" s="373"/>
      <c r="O80" s="7"/>
      <c r="P80" s="29" t="str">
        <f t="shared" si="77"/>
        <v/>
      </c>
      <c r="Q80" s="30" t="str">
        <f t="shared" si="79"/>
        <v/>
      </c>
      <c r="R80" s="30" t="str">
        <f t="shared" si="80"/>
        <v/>
      </c>
      <c r="S80" s="30" t="str">
        <f t="shared" si="81"/>
        <v/>
      </c>
      <c r="T80" s="30" t="str">
        <f t="shared" si="82"/>
        <v/>
      </c>
      <c r="U80" s="30" t="str">
        <f t="shared" si="83"/>
        <v/>
      </c>
      <c r="V80" s="30" t="str">
        <f t="shared" si="84"/>
        <v/>
      </c>
      <c r="W80" s="30" t="str">
        <f t="shared" si="85"/>
        <v/>
      </c>
      <c r="X80" s="31"/>
      <c r="Y80" s="30" t="str">
        <f t="shared" si="86"/>
        <v/>
      </c>
      <c r="Z80" s="30" t="str">
        <f t="shared" si="87"/>
        <v/>
      </c>
      <c r="AA80" s="30" t="str">
        <f t="shared" si="88"/>
        <v/>
      </c>
      <c r="AB80" s="30" t="str">
        <f t="shared" si="89"/>
        <v/>
      </c>
      <c r="AC80" s="30" t="str">
        <f t="shared" si="90"/>
        <v/>
      </c>
      <c r="AD80" s="30" t="str">
        <f t="shared" si="91"/>
        <v/>
      </c>
      <c r="AE80" s="30" t="str">
        <f t="shared" si="92"/>
        <v/>
      </c>
      <c r="AF80" s="30" t="str">
        <f t="shared" si="93"/>
        <v/>
      </c>
      <c r="AG80" s="31"/>
      <c r="AH80" s="30" t="str">
        <f t="shared" si="94"/>
        <v/>
      </c>
      <c r="AI80" s="30" t="str">
        <f t="shared" si="95"/>
        <v/>
      </c>
      <c r="AJ80" s="30" t="str">
        <f t="shared" si="96"/>
        <v/>
      </c>
      <c r="AK80" s="30" t="str">
        <f t="shared" si="97"/>
        <v/>
      </c>
      <c r="AL80" s="30" t="str">
        <f t="shared" si="98"/>
        <v/>
      </c>
      <c r="AM80" s="30" t="str">
        <f t="shared" si="99"/>
        <v/>
      </c>
      <c r="AN80" s="30" t="str">
        <f t="shared" si="100"/>
        <v/>
      </c>
      <c r="AO80" s="30" t="str">
        <f t="shared" si="101"/>
        <v/>
      </c>
      <c r="AP80" s="31"/>
      <c r="AQ80" s="30" t="str">
        <f t="shared" si="102"/>
        <v/>
      </c>
      <c r="AR80" s="30" t="str">
        <f t="shared" si="103"/>
        <v/>
      </c>
      <c r="AS80" s="30" t="str">
        <f t="shared" si="104"/>
        <v/>
      </c>
      <c r="AT80" s="30" t="str">
        <f t="shared" si="105"/>
        <v/>
      </c>
      <c r="AU80" s="30" t="str">
        <f t="shared" si="106"/>
        <v/>
      </c>
      <c r="AV80" s="30" t="str">
        <f t="shared" si="107"/>
        <v/>
      </c>
      <c r="AW80" s="30" t="str">
        <f t="shared" si="108"/>
        <v/>
      </c>
      <c r="AX80" s="30" t="str">
        <f t="shared" si="109"/>
        <v/>
      </c>
      <c r="AY80" s="31"/>
      <c r="AZ80" s="30" t="str">
        <f t="shared" si="110"/>
        <v/>
      </c>
      <c r="BA80" s="30" t="str">
        <f t="shared" si="111"/>
        <v/>
      </c>
      <c r="BB80" s="30" t="str">
        <f t="shared" si="112"/>
        <v/>
      </c>
      <c r="BC80" s="30" t="str">
        <f t="shared" si="113"/>
        <v/>
      </c>
      <c r="BD80" s="30" t="str">
        <f t="shared" si="114"/>
        <v/>
      </c>
      <c r="BE80" s="30" t="str">
        <f t="shared" si="115"/>
        <v/>
      </c>
      <c r="BF80" s="30" t="str">
        <f t="shared" si="116"/>
        <v/>
      </c>
      <c r="BG80" s="30" t="str">
        <f t="shared" si="117"/>
        <v/>
      </c>
      <c r="BH80" s="31"/>
      <c r="BI80" s="32"/>
      <c r="BJ80" s="33" t="str">
        <f t="shared" si="118"/>
        <v/>
      </c>
      <c r="BK80" s="31"/>
      <c r="BL80" s="30" t="str">
        <f t="shared" si="78"/>
        <v/>
      </c>
      <c r="BM80" s="30" t="str">
        <f t="shared" si="119"/>
        <v/>
      </c>
      <c r="BN80" s="30" t="str">
        <f t="shared" si="120"/>
        <v/>
      </c>
      <c r="BO80" s="30" t="str">
        <f t="shared" si="121"/>
        <v/>
      </c>
      <c r="BP80" s="30" t="str">
        <f t="shared" si="122"/>
        <v/>
      </c>
      <c r="BQ80" s="30" t="str">
        <f t="shared" si="123"/>
        <v/>
      </c>
      <c r="BR80" s="30" t="str">
        <f t="shared" si="124"/>
        <v/>
      </c>
      <c r="BS80" s="30" t="str">
        <f t="shared" si="125"/>
        <v/>
      </c>
      <c r="BT80" s="31"/>
      <c r="BU80" s="30" t="str">
        <f t="shared" si="19"/>
        <v/>
      </c>
      <c r="BV80" s="370"/>
      <c r="BW80" s="30" t="str">
        <f t="shared" si="126"/>
        <v/>
      </c>
      <c r="BX80" s="30" t="b">
        <f t="shared" si="127"/>
        <v>0</v>
      </c>
      <c r="BY80" s="30" t="b">
        <f t="shared" si="128"/>
        <v>0</v>
      </c>
      <c r="BZ80" s="30" t="b">
        <f t="shared" si="129"/>
        <v>0</v>
      </c>
      <c r="CA80" s="30" t="b">
        <f t="shared" si="130"/>
        <v>0</v>
      </c>
      <c r="CB80" s="30" t="b">
        <f t="shared" si="131"/>
        <v>0</v>
      </c>
      <c r="CC80" s="30" t="b">
        <f t="shared" si="132"/>
        <v>0</v>
      </c>
      <c r="CD80" s="30" t="b">
        <f t="shared" si="133"/>
        <v>0</v>
      </c>
    </row>
    <row r="81" spans="1:82" s="9" customFormat="1" hidden="1">
      <c r="A81" s="321">
        <v>76</v>
      </c>
      <c r="B81" s="453"/>
      <c r="C81" s="338"/>
      <c r="D81" s="478"/>
      <c r="E81" s="478"/>
      <c r="F81" s="519"/>
      <c r="G81" s="520"/>
      <c r="H81" s="320"/>
      <c r="I81" s="478"/>
      <c r="J81" s="553"/>
      <c r="K81" s="478"/>
      <c r="L81" s="319"/>
      <c r="M81" s="319"/>
      <c r="N81" s="373"/>
      <c r="O81" s="7"/>
      <c r="P81" s="29" t="str">
        <f t="shared" si="77"/>
        <v/>
      </c>
      <c r="Q81" s="30" t="str">
        <f t="shared" si="79"/>
        <v/>
      </c>
      <c r="R81" s="30" t="str">
        <f t="shared" si="80"/>
        <v/>
      </c>
      <c r="S81" s="30" t="str">
        <f t="shared" si="81"/>
        <v/>
      </c>
      <c r="T81" s="30" t="str">
        <f t="shared" si="82"/>
        <v/>
      </c>
      <c r="U81" s="30" t="str">
        <f t="shared" si="83"/>
        <v/>
      </c>
      <c r="V81" s="30" t="str">
        <f t="shared" si="84"/>
        <v/>
      </c>
      <c r="W81" s="30" t="str">
        <f t="shared" si="85"/>
        <v/>
      </c>
      <c r="X81" s="31"/>
      <c r="Y81" s="30" t="str">
        <f t="shared" si="86"/>
        <v/>
      </c>
      <c r="Z81" s="30" t="str">
        <f t="shared" si="87"/>
        <v/>
      </c>
      <c r="AA81" s="30" t="str">
        <f t="shared" si="88"/>
        <v/>
      </c>
      <c r="AB81" s="30" t="str">
        <f t="shared" si="89"/>
        <v/>
      </c>
      <c r="AC81" s="30" t="str">
        <f t="shared" si="90"/>
        <v/>
      </c>
      <c r="AD81" s="30" t="str">
        <f t="shared" si="91"/>
        <v/>
      </c>
      <c r="AE81" s="30" t="str">
        <f t="shared" si="92"/>
        <v/>
      </c>
      <c r="AF81" s="30" t="str">
        <f t="shared" si="93"/>
        <v/>
      </c>
      <c r="AG81" s="31"/>
      <c r="AH81" s="30" t="str">
        <f t="shared" si="94"/>
        <v/>
      </c>
      <c r="AI81" s="30" t="str">
        <f t="shared" si="95"/>
        <v/>
      </c>
      <c r="AJ81" s="30" t="str">
        <f t="shared" si="96"/>
        <v/>
      </c>
      <c r="AK81" s="30" t="str">
        <f t="shared" si="97"/>
        <v/>
      </c>
      <c r="AL81" s="30" t="str">
        <f t="shared" si="98"/>
        <v/>
      </c>
      <c r="AM81" s="30" t="str">
        <f t="shared" si="99"/>
        <v/>
      </c>
      <c r="AN81" s="30" t="str">
        <f t="shared" si="100"/>
        <v/>
      </c>
      <c r="AO81" s="30" t="str">
        <f t="shared" si="101"/>
        <v/>
      </c>
      <c r="AP81" s="31"/>
      <c r="AQ81" s="30" t="str">
        <f t="shared" si="102"/>
        <v/>
      </c>
      <c r="AR81" s="30" t="str">
        <f t="shared" si="103"/>
        <v/>
      </c>
      <c r="AS81" s="30" t="str">
        <f t="shared" si="104"/>
        <v/>
      </c>
      <c r="AT81" s="30" t="str">
        <f t="shared" si="105"/>
        <v/>
      </c>
      <c r="AU81" s="30" t="str">
        <f t="shared" si="106"/>
        <v/>
      </c>
      <c r="AV81" s="30" t="str">
        <f t="shared" si="107"/>
        <v/>
      </c>
      <c r="AW81" s="30" t="str">
        <f t="shared" si="108"/>
        <v/>
      </c>
      <c r="AX81" s="30" t="str">
        <f t="shared" si="109"/>
        <v/>
      </c>
      <c r="AY81" s="31"/>
      <c r="AZ81" s="30" t="str">
        <f t="shared" si="110"/>
        <v/>
      </c>
      <c r="BA81" s="30" t="str">
        <f t="shared" si="111"/>
        <v/>
      </c>
      <c r="BB81" s="30" t="str">
        <f t="shared" si="112"/>
        <v/>
      </c>
      <c r="BC81" s="30" t="str">
        <f t="shared" si="113"/>
        <v/>
      </c>
      <c r="BD81" s="30" t="str">
        <f t="shared" si="114"/>
        <v/>
      </c>
      <c r="BE81" s="30" t="str">
        <f t="shared" si="115"/>
        <v/>
      </c>
      <c r="BF81" s="30" t="str">
        <f t="shared" si="116"/>
        <v/>
      </c>
      <c r="BG81" s="30" t="str">
        <f t="shared" si="117"/>
        <v/>
      </c>
      <c r="BH81" s="31"/>
      <c r="BI81" s="32"/>
      <c r="BJ81" s="33" t="str">
        <f t="shared" si="118"/>
        <v/>
      </c>
      <c r="BK81" s="31"/>
      <c r="BL81" s="30" t="str">
        <f t="shared" si="78"/>
        <v/>
      </c>
      <c r="BM81" s="30" t="str">
        <f t="shared" si="119"/>
        <v/>
      </c>
      <c r="BN81" s="30" t="str">
        <f t="shared" si="120"/>
        <v/>
      </c>
      <c r="BO81" s="30" t="str">
        <f t="shared" si="121"/>
        <v/>
      </c>
      <c r="BP81" s="30" t="str">
        <f t="shared" si="122"/>
        <v/>
      </c>
      <c r="BQ81" s="30" t="str">
        <f t="shared" si="123"/>
        <v/>
      </c>
      <c r="BR81" s="30" t="str">
        <f t="shared" si="124"/>
        <v/>
      </c>
      <c r="BS81" s="30" t="str">
        <f t="shared" si="125"/>
        <v/>
      </c>
      <c r="BT81" s="31"/>
      <c r="BU81" s="30" t="str">
        <f t="shared" si="19"/>
        <v/>
      </c>
      <c r="BV81" s="370"/>
      <c r="BW81" s="30" t="str">
        <f t="shared" si="126"/>
        <v/>
      </c>
      <c r="BX81" s="30" t="b">
        <f t="shared" si="127"/>
        <v>0</v>
      </c>
      <c r="BY81" s="30" t="b">
        <f t="shared" si="128"/>
        <v>0</v>
      </c>
      <c r="BZ81" s="30" t="b">
        <f t="shared" si="129"/>
        <v>0</v>
      </c>
      <c r="CA81" s="30" t="b">
        <f t="shared" si="130"/>
        <v>0</v>
      </c>
      <c r="CB81" s="30" t="b">
        <f t="shared" si="131"/>
        <v>0</v>
      </c>
      <c r="CC81" s="30" t="b">
        <f t="shared" si="132"/>
        <v>0</v>
      </c>
      <c r="CD81" s="30" t="b">
        <f t="shared" si="133"/>
        <v>0</v>
      </c>
    </row>
    <row r="82" spans="1:82" s="9" customFormat="1" hidden="1">
      <c r="A82" s="321">
        <v>77</v>
      </c>
      <c r="B82" s="454"/>
      <c r="C82" s="338"/>
      <c r="D82" s="479"/>
      <c r="E82" s="479"/>
      <c r="F82" s="521"/>
      <c r="G82" s="522"/>
      <c r="H82" s="320"/>
      <c r="I82" s="479"/>
      <c r="J82" s="554"/>
      <c r="K82" s="479"/>
      <c r="L82" s="319"/>
      <c r="M82" s="319"/>
      <c r="N82" s="373"/>
      <c r="O82" s="7"/>
      <c r="P82" s="29" t="str">
        <f t="shared" si="77"/>
        <v/>
      </c>
      <c r="Q82" s="30" t="str">
        <f t="shared" si="79"/>
        <v/>
      </c>
      <c r="R82" s="30" t="str">
        <f t="shared" si="80"/>
        <v/>
      </c>
      <c r="S82" s="30" t="str">
        <f t="shared" si="81"/>
        <v/>
      </c>
      <c r="T82" s="30" t="str">
        <f t="shared" si="82"/>
        <v/>
      </c>
      <c r="U82" s="30" t="str">
        <f t="shared" si="83"/>
        <v/>
      </c>
      <c r="V82" s="30" t="str">
        <f t="shared" si="84"/>
        <v/>
      </c>
      <c r="W82" s="30" t="str">
        <f t="shared" si="85"/>
        <v/>
      </c>
      <c r="X82" s="31"/>
      <c r="Y82" s="30" t="str">
        <f t="shared" si="86"/>
        <v/>
      </c>
      <c r="Z82" s="30" t="str">
        <f t="shared" si="87"/>
        <v/>
      </c>
      <c r="AA82" s="30" t="str">
        <f t="shared" si="88"/>
        <v/>
      </c>
      <c r="AB82" s="30" t="str">
        <f t="shared" si="89"/>
        <v/>
      </c>
      <c r="AC82" s="30" t="str">
        <f t="shared" si="90"/>
        <v/>
      </c>
      <c r="AD82" s="30" t="str">
        <f t="shared" si="91"/>
        <v/>
      </c>
      <c r="AE82" s="30" t="str">
        <f t="shared" si="92"/>
        <v/>
      </c>
      <c r="AF82" s="30" t="str">
        <f t="shared" si="93"/>
        <v/>
      </c>
      <c r="AG82" s="31"/>
      <c r="AH82" s="30" t="str">
        <f t="shared" si="94"/>
        <v/>
      </c>
      <c r="AI82" s="30" t="str">
        <f t="shared" si="95"/>
        <v/>
      </c>
      <c r="AJ82" s="30" t="str">
        <f t="shared" si="96"/>
        <v/>
      </c>
      <c r="AK82" s="30" t="str">
        <f t="shared" si="97"/>
        <v/>
      </c>
      <c r="AL82" s="30" t="str">
        <f t="shared" si="98"/>
        <v/>
      </c>
      <c r="AM82" s="30" t="str">
        <f t="shared" si="99"/>
        <v/>
      </c>
      <c r="AN82" s="30" t="str">
        <f t="shared" si="100"/>
        <v/>
      </c>
      <c r="AO82" s="30" t="str">
        <f t="shared" si="101"/>
        <v/>
      </c>
      <c r="AP82" s="31"/>
      <c r="AQ82" s="30" t="str">
        <f t="shared" si="102"/>
        <v/>
      </c>
      <c r="AR82" s="30" t="str">
        <f t="shared" si="103"/>
        <v/>
      </c>
      <c r="AS82" s="30" t="str">
        <f t="shared" si="104"/>
        <v/>
      </c>
      <c r="AT82" s="30" t="str">
        <f t="shared" si="105"/>
        <v/>
      </c>
      <c r="AU82" s="30" t="str">
        <f t="shared" si="106"/>
        <v/>
      </c>
      <c r="AV82" s="30" t="str">
        <f t="shared" si="107"/>
        <v/>
      </c>
      <c r="AW82" s="30" t="str">
        <f t="shared" si="108"/>
        <v/>
      </c>
      <c r="AX82" s="30" t="str">
        <f t="shared" si="109"/>
        <v/>
      </c>
      <c r="AY82" s="31"/>
      <c r="AZ82" s="30" t="str">
        <f t="shared" si="110"/>
        <v/>
      </c>
      <c r="BA82" s="30" t="str">
        <f t="shared" si="111"/>
        <v/>
      </c>
      <c r="BB82" s="30" t="str">
        <f t="shared" si="112"/>
        <v/>
      </c>
      <c r="BC82" s="30" t="str">
        <f t="shared" si="113"/>
        <v/>
      </c>
      <c r="BD82" s="30" t="str">
        <f t="shared" si="114"/>
        <v/>
      </c>
      <c r="BE82" s="30" t="str">
        <f t="shared" si="115"/>
        <v/>
      </c>
      <c r="BF82" s="30" t="str">
        <f t="shared" si="116"/>
        <v/>
      </c>
      <c r="BG82" s="30" t="str">
        <f t="shared" si="117"/>
        <v/>
      </c>
      <c r="BH82" s="31"/>
      <c r="BI82" s="32"/>
      <c r="BJ82" s="33" t="str">
        <f t="shared" si="118"/>
        <v/>
      </c>
      <c r="BK82" s="31"/>
      <c r="BL82" s="30" t="str">
        <f t="shared" si="78"/>
        <v/>
      </c>
      <c r="BM82" s="30" t="str">
        <f t="shared" si="119"/>
        <v/>
      </c>
      <c r="BN82" s="30" t="str">
        <f t="shared" si="120"/>
        <v/>
      </c>
      <c r="BO82" s="30" t="str">
        <f t="shared" si="121"/>
        <v/>
      </c>
      <c r="BP82" s="30" t="str">
        <f t="shared" si="122"/>
        <v/>
      </c>
      <c r="BQ82" s="30" t="str">
        <f t="shared" si="123"/>
        <v/>
      </c>
      <c r="BR82" s="30" t="str">
        <f t="shared" si="124"/>
        <v/>
      </c>
      <c r="BS82" s="30" t="str">
        <f t="shared" si="125"/>
        <v/>
      </c>
      <c r="BT82" s="31"/>
      <c r="BU82" s="30" t="str">
        <f t="shared" si="19"/>
        <v/>
      </c>
      <c r="BV82" s="370"/>
      <c r="BW82" s="30" t="str">
        <f t="shared" si="126"/>
        <v/>
      </c>
      <c r="BX82" s="30" t="b">
        <f t="shared" si="127"/>
        <v>0</v>
      </c>
      <c r="BY82" s="30" t="b">
        <f t="shared" si="128"/>
        <v>0</v>
      </c>
      <c r="BZ82" s="30" t="b">
        <f t="shared" si="129"/>
        <v>0</v>
      </c>
      <c r="CA82" s="30" t="b">
        <f t="shared" si="130"/>
        <v>0</v>
      </c>
      <c r="CB82" s="30" t="b">
        <f t="shared" si="131"/>
        <v>0</v>
      </c>
      <c r="CC82" s="30" t="b">
        <f t="shared" si="132"/>
        <v>0</v>
      </c>
      <c r="CD82" s="30" t="b">
        <f t="shared" si="133"/>
        <v>0</v>
      </c>
    </row>
    <row r="83" spans="1:82" s="9" customFormat="1" hidden="1">
      <c r="A83" s="321">
        <v>78</v>
      </c>
      <c r="B83" s="454"/>
      <c r="C83" s="338"/>
      <c r="D83" s="479"/>
      <c r="E83" s="479"/>
      <c r="F83" s="521"/>
      <c r="G83" s="522"/>
      <c r="H83" s="320"/>
      <c r="I83" s="479"/>
      <c r="J83" s="554"/>
      <c r="K83" s="479"/>
      <c r="L83" s="319"/>
      <c r="M83" s="319"/>
      <c r="N83" s="373"/>
      <c r="O83" s="7"/>
      <c r="P83" s="29" t="str">
        <f t="shared" si="77"/>
        <v/>
      </c>
      <c r="Q83" s="30" t="str">
        <f t="shared" si="79"/>
        <v/>
      </c>
      <c r="R83" s="30" t="str">
        <f t="shared" si="80"/>
        <v/>
      </c>
      <c r="S83" s="30" t="str">
        <f t="shared" si="81"/>
        <v/>
      </c>
      <c r="T83" s="30" t="str">
        <f t="shared" si="82"/>
        <v/>
      </c>
      <c r="U83" s="30" t="str">
        <f t="shared" si="83"/>
        <v/>
      </c>
      <c r="V83" s="30" t="str">
        <f t="shared" si="84"/>
        <v/>
      </c>
      <c r="W83" s="30" t="str">
        <f t="shared" si="85"/>
        <v/>
      </c>
      <c r="X83" s="31"/>
      <c r="Y83" s="30" t="str">
        <f t="shared" si="86"/>
        <v/>
      </c>
      <c r="Z83" s="30" t="str">
        <f t="shared" si="87"/>
        <v/>
      </c>
      <c r="AA83" s="30" t="str">
        <f t="shared" si="88"/>
        <v/>
      </c>
      <c r="AB83" s="30" t="str">
        <f t="shared" si="89"/>
        <v/>
      </c>
      <c r="AC83" s="30" t="str">
        <f t="shared" si="90"/>
        <v/>
      </c>
      <c r="AD83" s="30" t="str">
        <f t="shared" si="91"/>
        <v/>
      </c>
      <c r="AE83" s="30" t="str">
        <f t="shared" si="92"/>
        <v/>
      </c>
      <c r="AF83" s="30" t="str">
        <f t="shared" si="93"/>
        <v/>
      </c>
      <c r="AG83" s="31"/>
      <c r="AH83" s="30" t="str">
        <f t="shared" si="94"/>
        <v/>
      </c>
      <c r="AI83" s="30" t="str">
        <f t="shared" si="95"/>
        <v/>
      </c>
      <c r="AJ83" s="30" t="str">
        <f t="shared" si="96"/>
        <v/>
      </c>
      <c r="AK83" s="30" t="str">
        <f t="shared" si="97"/>
        <v/>
      </c>
      <c r="AL83" s="30" t="str">
        <f t="shared" si="98"/>
        <v/>
      </c>
      <c r="AM83" s="30" t="str">
        <f t="shared" si="99"/>
        <v/>
      </c>
      <c r="AN83" s="30" t="str">
        <f t="shared" si="100"/>
        <v/>
      </c>
      <c r="AO83" s="30" t="str">
        <f t="shared" si="101"/>
        <v/>
      </c>
      <c r="AP83" s="31"/>
      <c r="AQ83" s="30" t="str">
        <f t="shared" si="102"/>
        <v/>
      </c>
      <c r="AR83" s="30" t="str">
        <f t="shared" si="103"/>
        <v/>
      </c>
      <c r="AS83" s="30" t="str">
        <f t="shared" si="104"/>
        <v/>
      </c>
      <c r="AT83" s="30" t="str">
        <f t="shared" si="105"/>
        <v/>
      </c>
      <c r="AU83" s="30" t="str">
        <f t="shared" si="106"/>
        <v/>
      </c>
      <c r="AV83" s="30" t="str">
        <f t="shared" si="107"/>
        <v/>
      </c>
      <c r="AW83" s="30" t="str">
        <f t="shared" si="108"/>
        <v/>
      </c>
      <c r="AX83" s="30" t="str">
        <f t="shared" si="109"/>
        <v/>
      </c>
      <c r="AY83" s="31"/>
      <c r="AZ83" s="30" t="str">
        <f t="shared" si="110"/>
        <v/>
      </c>
      <c r="BA83" s="30" t="str">
        <f t="shared" si="111"/>
        <v/>
      </c>
      <c r="BB83" s="30" t="str">
        <f t="shared" si="112"/>
        <v/>
      </c>
      <c r="BC83" s="30" t="str">
        <f t="shared" si="113"/>
        <v/>
      </c>
      <c r="BD83" s="30" t="str">
        <f t="shared" si="114"/>
        <v/>
      </c>
      <c r="BE83" s="30" t="str">
        <f t="shared" si="115"/>
        <v/>
      </c>
      <c r="BF83" s="30" t="str">
        <f t="shared" si="116"/>
        <v/>
      </c>
      <c r="BG83" s="30" t="str">
        <f t="shared" si="117"/>
        <v/>
      </c>
      <c r="BH83" s="31"/>
      <c r="BI83" s="32"/>
      <c r="BJ83" s="33" t="str">
        <f t="shared" si="118"/>
        <v/>
      </c>
      <c r="BK83" s="31"/>
      <c r="BL83" s="30" t="str">
        <f t="shared" si="78"/>
        <v/>
      </c>
      <c r="BM83" s="30" t="str">
        <f t="shared" si="119"/>
        <v/>
      </c>
      <c r="BN83" s="30" t="str">
        <f t="shared" si="120"/>
        <v/>
      </c>
      <c r="BO83" s="30" t="str">
        <f t="shared" si="121"/>
        <v/>
      </c>
      <c r="BP83" s="30" t="str">
        <f t="shared" si="122"/>
        <v/>
      </c>
      <c r="BQ83" s="30" t="str">
        <f t="shared" si="123"/>
        <v/>
      </c>
      <c r="BR83" s="30" t="str">
        <f t="shared" si="124"/>
        <v/>
      </c>
      <c r="BS83" s="30" t="str">
        <f t="shared" si="125"/>
        <v/>
      </c>
      <c r="BT83" s="31"/>
      <c r="BU83" s="30" t="str">
        <f t="shared" si="19"/>
        <v/>
      </c>
      <c r="BV83" s="370"/>
      <c r="BW83" s="30" t="str">
        <f t="shared" si="126"/>
        <v/>
      </c>
      <c r="BX83" s="30" t="b">
        <f t="shared" si="127"/>
        <v>0</v>
      </c>
      <c r="BY83" s="30" t="b">
        <f t="shared" si="128"/>
        <v>0</v>
      </c>
      <c r="BZ83" s="30" t="b">
        <f t="shared" si="129"/>
        <v>0</v>
      </c>
      <c r="CA83" s="30" t="b">
        <f t="shared" si="130"/>
        <v>0</v>
      </c>
      <c r="CB83" s="30" t="b">
        <f t="shared" si="131"/>
        <v>0</v>
      </c>
      <c r="CC83" s="30" t="b">
        <f t="shared" si="132"/>
        <v>0</v>
      </c>
      <c r="CD83" s="30" t="b">
        <f t="shared" si="133"/>
        <v>0</v>
      </c>
    </row>
    <row r="84" spans="1:82" s="9" customFormat="1" hidden="1">
      <c r="A84" s="321">
        <v>79</v>
      </c>
      <c r="B84" s="454"/>
      <c r="C84" s="338"/>
      <c r="D84" s="479"/>
      <c r="E84" s="479"/>
      <c r="F84" s="521"/>
      <c r="G84" s="522"/>
      <c r="H84" s="320"/>
      <c r="I84" s="479"/>
      <c r="J84" s="554"/>
      <c r="K84" s="479"/>
      <c r="L84" s="319"/>
      <c r="M84" s="319"/>
      <c r="N84" s="373"/>
      <c r="O84" s="7"/>
      <c r="P84" s="29" t="str">
        <f t="shared" si="77"/>
        <v/>
      </c>
      <c r="Q84" s="30" t="str">
        <f t="shared" si="79"/>
        <v/>
      </c>
      <c r="R84" s="30" t="str">
        <f t="shared" si="80"/>
        <v/>
      </c>
      <c r="S84" s="30" t="str">
        <f t="shared" si="81"/>
        <v/>
      </c>
      <c r="T84" s="30" t="str">
        <f t="shared" si="82"/>
        <v/>
      </c>
      <c r="U84" s="30" t="str">
        <f t="shared" si="83"/>
        <v/>
      </c>
      <c r="V84" s="30" t="str">
        <f t="shared" si="84"/>
        <v/>
      </c>
      <c r="W84" s="30" t="str">
        <f t="shared" si="85"/>
        <v/>
      </c>
      <c r="X84" s="31"/>
      <c r="Y84" s="30" t="str">
        <f t="shared" si="86"/>
        <v/>
      </c>
      <c r="Z84" s="30" t="str">
        <f t="shared" si="87"/>
        <v/>
      </c>
      <c r="AA84" s="30" t="str">
        <f t="shared" si="88"/>
        <v/>
      </c>
      <c r="AB84" s="30" t="str">
        <f t="shared" si="89"/>
        <v/>
      </c>
      <c r="AC84" s="30" t="str">
        <f t="shared" si="90"/>
        <v/>
      </c>
      <c r="AD84" s="30" t="str">
        <f t="shared" si="91"/>
        <v/>
      </c>
      <c r="AE84" s="30" t="str">
        <f t="shared" si="92"/>
        <v/>
      </c>
      <c r="AF84" s="30" t="str">
        <f t="shared" si="93"/>
        <v/>
      </c>
      <c r="AG84" s="31"/>
      <c r="AH84" s="30" t="str">
        <f t="shared" si="94"/>
        <v/>
      </c>
      <c r="AI84" s="30" t="str">
        <f t="shared" si="95"/>
        <v/>
      </c>
      <c r="AJ84" s="30" t="str">
        <f t="shared" si="96"/>
        <v/>
      </c>
      <c r="AK84" s="30" t="str">
        <f t="shared" si="97"/>
        <v/>
      </c>
      <c r="AL84" s="30" t="str">
        <f t="shared" si="98"/>
        <v/>
      </c>
      <c r="AM84" s="30" t="str">
        <f t="shared" si="99"/>
        <v/>
      </c>
      <c r="AN84" s="30" t="str">
        <f t="shared" si="100"/>
        <v/>
      </c>
      <c r="AO84" s="30" t="str">
        <f t="shared" si="101"/>
        <v/>
      </c>
      <c r="AP84" s="31"/>
      <c r="AQ84" s="30" t="str">
        <f t="shared" si="102"/>
        <v/>
      </c>
      <c r="AR84" s="30" t="str">
        <f t="shared" si="103"/>
        <v/>
      </c>
      <c r="AS84" s="30" t="str">
        <f t="shared" si="104"/>
        <v/>
      </c>
      <c r="AT84" s="30" t="str">
        <f t="shared" si="105"/>
        <v/>
      </c>
      <c r="AU84" s="30" t="str">
        <f t="shared" si="106"/>
        <v/>
      </c>
      <c r="AV84" s="30" t="str">
        <f t="shared" si="107"/>
        <v/>
      </c>
      <c r="AW84" s="30" t="str">
        <f t="shared" si="108"/>
        <v/>
      </c>
      <c r="AX84" s="30" t="str">
        <f t="shared" si="109"/>
        <v/>
      </c>
      <c r="AY84" s="31"/>
      <c r="AZ84" s="30" t="str">
        <f t="shared" si="110"/>
        <v/>
      </c>
      <c r="BA84" s="30" t="str">
        <f t="shared" si="111"/>
        <v/>
      </c>
      <c r="BB84" s="30" t="str">
        <f t="shared" si="112"/>
        <v/>
      </c>
      <c r="BC84" s="30" t="str">
        <f t="shared" si="113"/>
        <v/>
      </c>
      <c r="BD84" s="30" t="str">
        <f t="shared" si="114"/>
        <v/>
      </c>
      <c r="BE84" s="30" t="str">
        <f t="shared" si="115"/>
        <v/>
      </c>
      <c r="BF84" s="30" t="str">
        <f t="shared" si="116"/>
        <v/>
      </c>
      <c r="BG84" s="30" t="str">
        <f t="shared" si="117"/>
        <v/>
      </c>
      <c r="BH84" s="31"/>
      <c r="BI84" s="32"/>
      <c r="BJ84" s="33" t="str">
        <f t="shared" si="118"/>
        <v/>
      </c>
      <c r="BK84" s="31"/>
      <c r="BL84" s="30" t="str">
        <f t="shared" si="78"/>
        <v/>
      </c>
      <c r="BM84" s="30" t="str">
        <f t="shared" si="119"/>
        <v/>
      </c>
      <c r="BN84" s="30" t="str">
        <f t="shared" si="120"/>
        <v/>
      </c>
      <c r="BO84" s="30" t="str">
        <f t="shared" si="121"/>
        <v/>
      </c>
      <c r="BP84" s="30" t="str">
        <f t="shared" si="122"/>
        <v/>
      </c>
      <c r="BQ84" s="30" t="str">
        <f t="shared" si="123"/>
        <v/>
      </c>
      <c r="BR84" s="30" t="str">
        <f t="shared" si="124"/>
        <v/>
      </c>
      <c r="BS84" s="30" t="str">
        <f t="shared" si="125"/>
        <v/>
      </c>
      <c r="BT84" s="31"/>
      <c r="BU84" s="30" t="str">
        <f t="shared" si="19"/>
        <v/>
      </c>
      <c r="BV84" s="370"/>
      <c r="BW84" s="30" t="str">
        <f t="shared" si="126"/>
        <v/>
      </c>
      <c r="BX84" s="30" t="b">
        <f t="shared" si="127"/>
        <v>0</v>
      </c>
      <c r="BY84" s="30" t="b">
        <f t="shared" si="128"/>
        <v>0</v>
      </c>
      <c r="BZ84" s="30" t="b">
        <f t="shared" si="129"/>
        <v>0</v>
      </c>
      <c r="CA84" s="30" t="b">
        <f t="shared" si="130"/>
        <v>0</v>
      </c>
      <c r="CB84" s="30" t="b">
        <f t="shared" si="131"/>
        <v>0</v>
      </c>
      <c r="CC84" s="30" t="b">
        <f t="shared" si="132"/>
        <v>0</v>
      </c>
      <c r="CD84" s="30" t="b">
        <f t="shared" si="133"/>
        <v>0</v>
      </c>
    </row>
    <row r="85" spans="1:82" s="9" customFormat="1" hidden="1">
      <c r="A85" s="321">
        <v>80</v>
      </c>
      <c r="B85" s="454"/>
      <c r="C85" s="338"/>
      <c r="D85" s="479"/>
      <c r="E85" s="479"/>
      <c r="F85" s="521"/>
      <c r="G85" s="522"/>
      <c r="H85" s="320"/>
      <c r="I85" s="479"/>
      <c r="J85" s="554"/>
      <c r="K85" s="479"/>
      <c r="L85" s="319"/>
      <c r="M85" s="319"/>
      <c r="N85" s="373"/>
      <c r="O85" s="7"/>
      <c r="P85" s="29" t="str">
        <f t="shared" si="77"/>
        <v/>
      </c>
      <c r="Q85" s="30" t="str">
        <f t="shared" si="79"/>
        <v/>
      </c>
      <c r="R85" s="30" t="str">
        <f t="shared" si="80"/>
        <v/>
      </c>
      <c r="S85" s="30" t="str">
        <f t="shared" si="81"/>
        <v/>
      </c>
      <c r="T85" s="30" t="str">
        <f t="shared" si="82"/>
        <v/>
      </c>
      <c r="U85" s="30" t="str">
        <f t="shared" si="83"/>
        <v/>
      </c>
      <c r="V85" s="30" t="str">
        <f t="shared" si="84"/>
        <v/>
      </c>
      <c r="W85" s="30" t="str">
        <f t="shared" si="85"/>
        <v/>
      </c>
      <c r="X85" s="31"/>
      <c r="Y85" s="30" t="str">
        <f t="shared" si="86"/>
        <v/>
      </c>
      <c r="Z85" s="30" t="str">
        <f t="shared" si="87"/>
        <v/>
      </c>
      <c r="AA85" s="30" t="str">
        <f t="shared" si="88"/>
        <v/>
      </c>
      <c r="AB85" s="30" t="str">
        <f t="shared" si="89"/>
        <v/>
      </c>
      <c r="AC85" s="30" t="str">
        <f t="shared" si="90"/>
        <v/>
      </c>
      <c r="AD85" s="30" t="str">
        <f t="shared" si="91"/>
        <v/>
      </c>
      <c r="AE85" s="30" t="str">
        <f t="shared" si="92"/>
        <v/>
      </c>
      <c r="AF85" s="30" t="str">
        <f t="shared" si="93"/>
        <v/>
      </c>
      <c r="AG85" s="31"/>
      <c r="AH85" s="30" t="str">
        <f t="shared" si="94"/>
        <v/>
      </c>
      <c r="AI85" s="30" t="str">
        <f t="shared" si="95"/>
        <v/>
      </c>
      <c r="AJ85" s="30" t="str">
        <f t="shared" si="96"/>
        <v/>
      </c>
      <c r="AK85" s="30" t="str">
        <f t="shared" si="97"/>
        <v/>
      </c>
      <c r="AL85" s="30" t="str">
        <f t="shared" si="98"/>
        <v/>
      </c>
      <c r="AM85" s="30" t="str">
        <f t="shared" si="99"/>
        <v/>
      </c>
      <c r="AN85" s="30" t="str">
        <f t="shared" si="100"/>
        <v/>
      </c>
      <c r="AO85" s="30" t="str">
        <f t="shared" si="101"/>
        <v/>
      </c>
      <c r="AP85" s="31"/>
      <c r="AQ85" s="30" t="str">
        <f t="shared" si="102"/>
        <v/>
      </c>
      <c r="AR85" s="30" t="str">
        <f t="shared" si="103"/>
        <v/>
      </c>
      <c r="AS85" s="30" t="str">
        <f t="shared" si="104"/>
        <v/>
      </c>
      <c r="AT85" s="30" t="str">
        <f t="shared" si="105"/>
        <v/>
      </c>
      <c r="AU85" s="30" t="str">
        <f t="shared" si="106"/>
        <v/>
      </c>
      <c r="AV85" s="30" t="str">
        <f t="shared" si="107"/>
        <v/>
      </c>
      <c r="AW85" s="30" t="str">
        <f t="shared" si="108"/>
        <v/>
      </c>
      <c r="AX85" s="30" t="str">
        <f t="shared" si="109"/>
        <v/>
      </c>
      <c r="AY85" s="31"/>
      <c r="AZ85" s="30" t="str">
        <f t="shared" si="110"/>
        <v/>
      </c>
      <c r="BA85" s="30" t="str">
        <f t="shared" si="111"/>
        <v/>
      </c>
      <c r="BB85" s="30" t="str">
        <f t="shared" si="112"/>
        <v/>
      </c>
      <c r="BC85" s="30" t="str">
        <f t="shared" si="113"/>
        <v/>
      </c>
      <c r="BD85" s="30" t="str">
        <f t="shared" si="114"/>
        <v/>
      </c>
      <c r="BE85" s="30" t="str">
        <f t="shared" si="115"/>
        <v/>
      </c>
      <c r="BF85" s="30" t="str">
        <f t="shared" si="116"/>
        <v/>
      </c>
      <c r="BG85" s="30" t="str">
        <f t="shared" si="117"/>
        <v/>
      </c>
      <c r="BH85" s="31"/>
      <c r="BI85" s="32"/>
      <c r="BJ85" s="33" t="str">
        <f t="shared" si="118"/>
        <v/>
      </c>
      <c r="BK85" s="31"/>
      <c r="BL85" s="30" t="str">
        <f t="shared" si="78"/>
        <v/>
      </c>
      <c r="BM85" s="30" t="str">
        <f t="shared" si="119"/>
        <v/>
      </c>
      <c r="BN85" s="30" t="str">
        <f t="shared" si="120"/>
        <v/>
      </c>
      <c r="BO85" s="30" t="str">
        <f t="shared" si="121"/>
        <v/>
      </c>
      <c r="BP85" s="30" t="str">
        <f t="shared" si="122"/>
        <v/>
      </c>
      <c r="BQ85" s="30" t="str">
        <f t="shared" si="123"/>
        <v/>
      </c>
      <c r="BR85" s="30" t="str">
        <f t="shared" si="124"/>
        <v/>
      </c>
      <c r="BS85" s="30" t="str">
        <f t="shared" si="125"/>
        <v/>
      </c>
      <c r="BT85" s="31"/>
      <c r="BU85" s="30" t="str">
        <f t="shared" si="19"/>
        <v/>
      </c>
      <c r="BV85" s="370"/>
      <c r="BW85" s="30" t="str">
        <f t="shared" si="126"/>
        <v/>
      </c>
      <c r="BX85" s="30" t="b">
        <f t="shared" si="127"/>
        <v>0</v>
      </c>
      <c r="BY85" s="30" t="b">
        <f t="shared" si="128"/>
        <v>0</v>
      </c>
      <c r="BZ85" s="30" t="b">
        <f t="shared" si="129"/>
        <v>0</v>
      </c>
      <c r="CA85" s="30" t="b">
        <f t="shared" si="130"/>
        <v>0</v>
      </c>
      <c r="CB85" s="30" t="b">
        <f t="shared" si="131"/>
        <v>0</v>
      </c>
      <c r="CC85" s="30" t="b">
        <f t="shared" si="132"/>
        <v>0</v>
      </c>
      <c r="CD85" s="30" t="b">
        <f t="shared" si="133"/>
        <v>0</v>
      </c>
    </row>
    <row r="86" spans="1:82" s="9" customFormat="1" hidden="1">
      <c r="A86" s="321">
        <v>81</v>
      </c>
      <c r="B86" s="454"/>
      <c r="C86" s="338"/>
      <c r="D86" s="479"/>
      <c r="E86" s="479"/>
      <c r="F86" s="521"/>
      <c r="G86" s="522"/>
      <c r="H86" s="320"/>
      <c r="I86" s="479"/>
      <c r="J86" s="554"/>
      <c r="K86" s="479"/>
      <c r="L86" s="319"/>
      <c r="M86" s="319"/>
      <c r="N86" s="373"/>
      <c r="O86" s="7"/>
      <c r="P86" s="29" t="str">
        <f t="shared" si="77"/>
        <v/>
      </c>
      <c r="Q86" s="30" t="str">
        <f t="shared" si="79"/>
        <v/>
      </c>
      <c r="R86" s="30" t="str">
        <f t="shared" si="80"/>
        <v/>
      </c>
      <c r="S86" s="30" t="str">
        <f t="shared" si="81"/>
        <v/>
      </c>
      <c r="T86" s="30" t="str">
        <f t="shared" si="82"/>
        <v/>
      </c>
      <c r="U86" s="30" t="str">
        <f t="shared" si="83"/>
        <v/>
      </c>
      <c r="V86" s="30" t="str">
        <f t="shared" si="84"/>
        <v/>
      </c>
      <c r="W86" s="30" t="str">
        <f t="shared" si="85"/>
        <v/>
      </c>
      <c r="X86" s="31"/>
      <c r="Y86" s="30" t="str">
        <f t="shared" si="86"/>
        <v/>
      </c>
      <c r="Z86" s="30" t="str">
        <f t="shared" si="87"/>
        <v/>
      </c>
      <c r="AA86" s="30" t="str">
        <f t="shared" si="88"/>
        <v/>
      </c>
      <c r="AB86" s="30" t="str">
        <f t="shared" si="89"/>
        <v/>
      </c>
      <c r="AC86" s="30" t="str">
        <f t="shared" si="90"/>
        <v/>
      </c>
      <c r="AD86" s="30" t="str">
        <f t="shared" si="91"/>
        <v/>
      </c>
      <c r="AE86" s="30" t="str">
        <f t="shared" si="92"/>
        <v/>
      </c>
      <c r="AF86" s="30" t="str">
        <f t="shared" si="93"/>
        <v/>
      </c>
      <c r="AG86" s="31"/>
      <c r="AH86" s="30" t="str">
        <f t="shared" si="94"/>
        <v/>
      </c>
      <c r="AI86" s="30" t="str">
        <f t="shared" si="95"/>
        <v/>
      </c>
      <c r="AJ86" s="30" t="str">
        <f t="shared" si="96"/>
        <v/>
      </c>
      <c r="AK86" s="30" t="str">
        <f t="shared" si="97"/>
        <v/>
      </c>
      <c r="AL86" s="30" t="str">
        <f t="shared" si="98"/>
        <v/>
      </c>
      <c r="AM86" s="30" t="str">
        <f t="shared" si="99"/>
        <v/>
      </c>
      <c r="AN86" s="30" t="str">
        <f t="shared" si="100"/>
        <v/>
      </c>
      <c r="AO86" s="30" t="str">
        <f t="shared" si="101"/>
        <v/>
      </c>
      <c r="AP86" s="31"/>
      <c r="AQ86" s="30" t="str">
        <f t="shared" si="102"/>
        <v/>
      </c>
      <c r="AR86" s="30" t="str">
        <f t="shared" si="103"/>
        <v/>
      </c>
      <c r="AS86" s="30" t="str">
        <f t="shared" si="104"/>
        <v/>
      </c>
      <c r="AT86" s="30" t="str">
        <f t="shared" si="105"/>
        <v/>
      </c>
      <c r="AU86" s="30" t="str">
        <f t="shared" si="106"/>
        <v/>
      </c>
      <c r="AV86" s="30" t="str">
        <f t="shared" si="107"/>
        <v/>
      </c>
      <c r="AW86" s="30" t="str">
        <f t="shared" si="108"/>
        <v/>
      </c>
      <c r="AX86" s="30" t="str">
        <f t="shared" si="109"/>
        <v/>
      </c>
      <c r="AY86" s="31"/>
      <c r="AZ86" s="30" t="str">
        <f t="shared" si="110"/>
        <v/>
      </c>
      <c r="BA86" s="30" t="str">
        <f t="shared" si="111"/>
        <v/>
      </c>
      <c r="BB86" s="30" t="str">
        <f t="shared" si="112"/>
        <v/>
      </c>
      <c r="BC86" s="30" t="str">
        <f t="shared" si="113"/>
        <v/>
      </c>
      <c r="BD86" s="30" t="str">
        <f t="shared" si="114"/>
        <v/>
      </c>
      <c r="BE86" s="30" t="str">
        <f t="shared" si="115"/>
        <v/>
      </c>
      <c r="BF86" s="30" t="str">
        <f t="shared" si="116"/>
        <v/>
      </c>
      <c r="BG86" s="30" t="str">
        <f t="shared" si="117"/>
        <v/>
      </c>
      <c r="BH86" s="31"/>
      <c r="BI86" s="32"/>
      <c r="BJ86" s="33" t="str">
        <f t="shared" si="118"/>
        <v/>
      </c>
      <c r="BK86" s="31"/>
      <c r="BL86" s="30" t="str">
        <f t="shared" si="78"/>
        <v/>
      </c>
      <c r="BM86" s="30" t="str">
        <f t="shared" si="119"/>
        <v/>
      </c>
      <c r="BN86" s="30" t="str">
        <f t="shared" si="120"/>
        <v/>
      </c>
      <c r="BO86" s="30" t="str">
        <f t="shared" si="121"/>
        <v/>
      </c>
      <c r="BP86" s="30" t="str">
        <f t="shared" si="122"/>
        <v/>
      </c>
      <c r="BQ86" s="30" t="str">
        <f t="shared" si="123"/>
        <v/>
      </c>
      <c r="BR86" s="30" t="str">
        <f t="shared" si="124"/>
        <v/>
      </c>
      <c r="BS86" s="30" t="str">
        <f t="shared" si="125"/>
        <v/>
      </c>
      <c r="BT86" s="31"/>
      <c r="BU86" s="30" t="str">
        <f t="shared" si="19"/>
        <v/>
      </c>
      <c r="BV86" s="370"/>
      <c r="BW86" s="30" t="str">
        <f t="shared" si="126"/>
        <v/>
      </c>
      <c r="BX86" s="30" t="b">
        <f t="shared" si="127"/>
        <v>0</v>
      </c>
      <c r="BY86" s="30" t="b">
        <f t="shared" si="128"/>
        <v>0</v>
      </c>
      <c r="BZ86" s="30" t="b">
        <f t="shared" si="129"/>
        <v>0</v>
      </c>
      <c r="CA86" s="30" t="b">
        <f t="shared" si="130"/>
        <v>0</v>
      </c>
      <c r="CB86" s="30" t="b">
        <f t="shared" si="131"/>
        <v>0</v>
      </c>
      <c r="CC86" s="30" t="b">
        <f t="shared" si="132"/>
        <v>0</v>
      </c>
      <c r="CD86" s="30" t="b">
        <f t="shared" si="133"/>
        <v>0</v>
      </c>
    </row>
    <row r="87" spans="1:82" s="9" customFormat="1" hidden="1">
      <c r="A87" s="321">
        <v>82</v>
      </c>
      <c r="B87" s="454"/>
      <c r="C87" s="338"/>
      <c r="D87" s="479"/>
      <c r="E87" s="479"/>
      <c r="F87" s="521"/>
      <c r="G87" s="522"/>
      <c r="H87" s="320"/>
      <c r="I87" s="479"/>
      <c r="J87" s="554"/>
      <c r="K87" s="479"/>
      <c r="L87" s="319"/>
      <c r="M87" s="319"/>
      <c r="N87" s="373"/>
      <c r="O87" s="7"/>
      <c r="P87" s="29" t="str">
        <f t="shared" si="77"/>
        <v/>
      </c>
      <c r="Q87" s="30" t="str">
        <f t="shared" si="79"/>
        <v/>
      </c>
      <c r="R87" s="30" t="str">
        <f t="shared" si="80"/>
        <v/>
      </c>
      <c r="S87" s="30" t="str">
        <f t="shared" si="81"/>
        <v/>
      </c>
      <c r="T87" s="30" t="str">
        <f t="shared" si="82"/>
        <v/>
      </c>
      <c r="U87" s="30" t="str">
        <f t="shared" si="83"/>
        <v/>
      </c>
      <c r="V87" s="30" t="str">
        <f t="shared" si="84"/>
        <v/>
      </c>
      <c r="W87" s="30" t="str">
        <f t="shared" si="85"/>
        <v/>
      </c>
      <c r="X87" s="31"/>
      <c r="Y87" s="30" t="str">
        <f t="shared" si="86"/>
        <v/>
      </c>
      <c r="Z87" s="30" t="str">
        <f t="shared" si="87"/>
        <v/>
      </c>
      <c r="AA87" s="30" t="str">
        <f t="shared" si="88"/>
        <v/>
      </c>
      <c r="AB87" s="30" t="str">
        <f t="shared" si="89"/>
        <v/>
      </c>
      <c r="AC87" s="30" t="str">
        <f t="shared" si="90"/>
        <v/>
      </c>
      <c r="AD87" s="30" t="str">
        <f t="shared" si="91"/>
        <v/>
      </c>
      <c r="AE87" s="30" t="str">
        <f t="shared" si="92"/>
        <v/>
      </c>
      <c r="AF87" s="30" t="str">
        <f t="shared" si="93"/>
        <v/>
      </c>
      <c r="AG87" s="31"/>
      <c r="AH87" s="30" t="str">
        <f t="shared" si="94"/>
        <v/>
      </c>
      <c r="AI87" s="30" t="str">
        <f t="shared" si="95"/>
        <v/>
      </c>
      <c r="AJ87" s="30" t="str">
        <f t="shared" si="96"/>
        <v/>
      </c>
      <c r="AK87" s="30" t="str">
        <f t="shared" si="97"/>
        <v/>
      </c>
      <c r="AL87" s="30" t="str">
        <f t="shared" si="98"/>
        <v/>
      </c>
      <c r="AM87" s="30" t="str">
        <f t="shared" si="99"/>
        <v/>
      </c>
      <c r="AN87" s="30" t="str">
        <f t="shared" si="100"/>
        <v/>
      </c>
      <c r="AO87" s="30" t="str">
        <f t="shared" si="101"/>
        <v/>
      </c>
      <c r="AP87" s="31"/>
      <c r="AQ87" s="30" t="str">
        <f t="shared" si="102"/>
        <v/>
      </c>
      <c r="AR87" s="30" t="str">
        <f t="shared" si="103"/>
        <v/>
      </c>
      <c r="AS87" s="30" t="str">
        <f t="shared" si="104"/>
        <v/>
      </c>
      <c r="AT87" s="30" t="str">
        <f t="shared" si="105"/>
        <v/>
      </c>
      <c r="AU87" s="30" t="str">
        <f t="shared" si="106"/>
        <v/>
      </c>
      <c r="AV87" s="30" t="str">
        <f t="shared" si="107"/>
        <v/>
      </c>
      <c r="AW87" s="30" t="str">
        <f t="shared" si="108"/>
        <v/>
      </c>
      <c r="AX87" s="30" t="str">
        <f t="shared" si="109"/>
        <v/>
      </c>
      <c r="AY87" s="31"/>
      <c r="AZ87" s="30" t="str">
        <f t="shared" si="110"/>
        <v/>
      </c>
      <c r="BA87" s="30" t="str">
        <f t="shared" si="111"/>
        <v/>
      </c>
      <c r="BB87" s="30" t="str">
        <f t="shared" si="112"/>
        <v/>
      </c>
      <c r="BC87" s="30" t="str">
        <f t="shared" si="113"/>
        <v/>
      </c>
      <c r="BD87" s="30" t="str">
        <f t="shared" si="114"/>
        <v/>
      </c>
      <c r="BE87" s="30" t="str">
        <f t="shared" si="115"/>
        <v/>
      </c>
      <c r="BF87" s="30" t="str">
        <f t="shared" si="116"/>
        <v/>
      </c>
      <c r="BG87" s="30" t="str">
        <f t="shared" si="117"/>
        <v/>
      </c>
      <c r="BH87" s="31"/>
      <c r="BI87" s="32"/>
      <c r="BJ87" s="33" t="str">
        <f t="shared" si="118"/>
        <v/>
      </c>
      <c r="BK87" s="31"/>
      <c r="BL87" s="30" t="str">
        <f t="shared" si="78"/>
        <v/>
      </c>
      <c r="BM87" s="30" t="str">
        <f t="shared" si="119"/>
        <v/>
      </c>
      <c r="BN87" s="30" t="str">
        <f t="shared" si="120"/>
        <v/>
      </c>
      <c r="BO87" s="30" t="str">
        <f t="shared" si="121"/>
        <v/>
      </c>
      <c r="BP87" s="30" t="str">
        <f t="shared" si="122"/>
        <v/>
      </c>
      <c r="BQ87" s="30" t="str">
        <f t="shared" si="123"/>
        <v/>
      </c>
      <c r="BR87" s="30" t="str">
        <f t="shared" si="124"/>
        <v/>
      </c>
      <c r="BS87" s="30" t="str">
        <f t="shared" si="125"/>
        <v/>
      </c>
      <c r="BT87" s="31"/>
      <c r="BU87" s="30" t="str">
        <f t="shared" si="19"/>
        <v/>
      </c>
      <c r="BV87" s="370"/>
      <c r="BW87" s="30" t="str">
        <f t="shared" si="126"/>
        <v/>
      </c>
      <c r="BX87" s="30" t="b">
        <f t="shared" si="127"/>
        <v>0</v>
      </c>
      <c r="BY87" s="30" t="b">
        <f t="shared" si="128"/>
        <v>0</v>
      </c>
      <c r="BZ87" s="30" t="b">
        <f t="shared" si="129"/>
        <v>0</v>
      </c>
      <c r="CA87" s="30" t="b">
        <f t="shared" si="130"/>
        <v>0</v>
      </c>
      <c r="CB87" s="30" t="b">
        <f t="shared" si="131"/>
        <v>0</v>
      </c>
      <c r="CC87" s="30" t="b">
        <f t="shared" si="132"/>
        <v>0</v>
      </c>
      <c r="CD87" s="30" t="b">
        <f t="shared" si="133"/>
        <v>0</v>
      </c>
    </row>
    <row r="88" spans="1:82" s="9" customFormat="1" hidden="1">
      <c r="A88" s="321">
        <v>83</v>
      </c>
      <c r="B88" s="454"/>
      <c r="C88" s="338"/>
      <c r="D88" s="479"/>
      <c r="E88" s="479"/>
      <c r="F88" s="521"/>
      <c r="G88" s="522"/>
      <c r="H88" s="320"/>
      <c r="I88" s="479"/>
      <c r="J88" s="554"/>
      <c r="K88" s="479"/>
      <c r="L88" s="319"/>
      <c r="M88" s="319"/>
      <c r="N88" s="373"/>
      <c r="O88" s="7"/>
      <c r="P88" s="29" t="str">
        <f t="shared" si="77"/>
        <v/>
      </c>
      <c r="Q88" s="30" t="str">
        <f t="shared" si="79"/>
        <v/>
      </c>
      <c r="R88" s="30" t="str">
        <f t="shared" si="80"/>
        <v/>
      </c>
      <c r="S88" s="30" t="str">
        <f t="shared" si="81"/>
        <v/>
      </c>
      <c r="T88" s="30" t="str">
        <f t="shared" si="82"/>
        <v/>
      </c>
      <c r="U88" s="30" t="str">
        <f t="shared" si="83"/>
        <v/>
      </c>
      <c r="V88" s="30" t="str">
        <f t="shared" si="84"/>
        <v/>
      </c>
      <c r="W88" s="30" t="str">
        <f t="shared" si="85"/>
        <v/>
      </c>
      <c r="X88" s="31"/>
      <c r="Y88" s="30" t="str">
        <f t="shared" si="86"/>
        <v/>
      </c>
      <c r="Z88" s="30" t="str">
        <f t="shared" si="87"/>
        <v/>
      </c>
      <c r="AA88" s="30" t="str">
        <f t="shared" si="88"/>
        <v/>
      </c>
      <c r="AB88" s="30" t="str">
        <f t="shared" si="89"/>
        <v/>
      </c>
      <c r="AC88" s="30" t="str">
        <f t="shared" si="90"/>
        <v/>
      </c>
      <c r="AD88" s="30" t="str">
        <f t="shared" si="91"/>
        <v/>
      </c>
      <c r="AE88" s="30" t="str">
        <f t="shared" si="92"/>
        <v/>
      </c>
      <c r="AF88" s="30" t="str">
        <f t="shared" si="93"/>
        <v/>
      </c>
      <c r="AG88" s="31"/>
      <c r="AH88" s="30" t="str">
        <f t="shared" si="94"/>
        <v/>
      </c>
      <c r="AI88" s="30" t="str">
        <f t="shared" si="95"/>
        <v/>
      </c>
      <c r="AJ88" s="30" t="str">
        <f t="shared" si="96"/>
        <v/>
      </c>
      <c r="AK88" s="30" t="str">
        <f t="shared" si="97"/>
        <v/>
      </c>
      <c r="AL88" s="30" t="str">
        <f t="shared" si="98"/>
        <v/>
      </c>
      <c r="AM88" s="30" t="str">
        <f t="shared" si="99"/>
        <v/>
      </c>
      <c r="AN88" s="30" t="str">
        <f t="shared" si="100"/>
        <v/>
      </c>
      <c r="AO88" s="30" t="str">
        <f t="shared" si="101"/>
        <v/>
      </c>
      <c r="AP88" s="31"/>
      <c r="AQ88" s="30" t="str">
        <f t="shared" si="102"/>
        <v/>
      </c>
      <c r="AR88" s="30" t="str">
        <f t="shared" si="103"/>
        <v/>
      </c>
      <c r="AS88" s="30" t="str">
        <f t="shared" si="104"/>
        <v/>
      </c>
      <c r="AT88" s="30" t="str">
        <f t="shared" si="105"/>
        <v/>
      </c>
      <c r="AU88" s="30" t="str">
        <f t="shared" si="106"/>
        <v/>
      </c>
      <c r="AV88" s="30" t="str">
        <f t="shared" si="107"/>
        <v/>
      </c>
      <c r="AW88" s="30" t="str">
        <f t="shared" si="108"/>
        <v/>
      </c>
      <c r="AX88" s="30" t="str">
        <f t="shared" si="109"/>
        <v/>
      </c>
      <c r="AY88" s="31"/>
      <c r="AZ88" s="30" t="str">
        <f t="shared" si="110"/>
        <v/>
      </c>
      <c r="BA88" s="30" t="str">
        <f t="shared" si="111"/>
        <v/>
      </c>
      <c r="BB88" s="30" t="str">
        <f t="shared" si="112"/>
        <v/>
      </c>
      <c r="BC88" s="30" t="str">
        <f t="shared" si="113"/>
        <v/>
      </c>
      <c r="BD88" s="30" t="str">
        <f t="shared" si="114"/>
        <v/>
      </c>
      <c r="BE88" s="30" t="str">
        <f t="shared" si="115"/>
        <v/>
      </c>
      <c r="BF88" s="30" t="str">
        <f t="shared" si="116"/>
        <v/>
      </c>
      <c r="BG88" s="30" t="str">
        <f t="shared" si="117"/>
        <v/>
      </c>
      <c r="BH88" s="31"/>
      <c r="BI88" s="32"/>
      <c r="BJ88" s="33" t="str">
        <f t="shared" si="118"/>
        <v/>
      </c>
      <c r="BK88" s="31"/>
      <c r="BL88" s="30" t="str">
        <f t="shared" si="78"/>
        <v/>
      </c>
      <c r="BM88" s="30" t="str">
        <f t="shared" si="119"/>
        <v/>
      </c>
      <c r="BN88" s="30" t="str">
        <f t="shared" si="120"/>
        <v/>
      </c>
      <c r="BO88" s="30" t="str">
        <f t="shared" si="121"/>
        <v/>
      </c>
      <c r="BP88" s="30" t="str">
        <f t="shared" si="122"/>
        <v/>
      </c>
      <c r="BQ88" s="30" t="str">
        <f t="shared" si="123"/>
        <v/>
      </c>
      <c r="BR88" s="30" t="str">
        <f t="shared" si="124"/>
        <v/>
      </c>
      <c r="BS88" s="30" t="str">
        <f t="shared" si="125"/>
        <v/>
      </c>
      <c r="BT88" s="31"/>
      <c r="BU88" s="30" t="str">
        <f t="shared" si="19"/>
        <v/>
      </c>
      <c r="BV88" s="370"/>
      <c r="BW88" s="30" t="str">
        <f t="shared" si="126"/>
        <v/>
      </c>
      <c r="BX88" s="30" t="b">
        <f t="shared" si="127"/>
        <v>0</v>
      </c>
      <c r="BY88" s="30" t="b">
        <f t="shared" si="128"/>
        <v>0</v>
      </c>
      <c r="BZ88" s="30" t="b">
        <f t="shared" si="129"/>
        <v>0</v>
      </c>
      <c r="CA88" s="30" t="b">
        <f t="shared" si="130"/>
        <v>0</v>
      </c>
      <c r="CB88" s="30" t="b">
        <f t="shared" si="131"/>
        <v>0</v>
      </c>
      <c r="CC88" s="30" t="b">
        <f t="shared" si="132"/>
        <v>0</v>
      </c>
      <c r="CD88" s="30" t="b">
        <f t="shared" si="133"/>
        <v>0</v>
      </c>
    </row>
    <row r="89" spans="1:82" s="9" customFormat="1" hidden="1">
      <c r="A89" s="321">
        <v>84</v>
      </c>
      <c r="B89" s="454"/>
      <c r="C89" s="338"/>
      <c r="D89" s="479"/>
      <c r="E89" s="479"/>
      <c r="F89" s="521"/>
      <c r="G89" s="522"/>
      <c r="H89" s="320"/>
      <c r="I89" s="479"/>
      <c r="J89" s="554"/>
      <c r="K89" s="479"/>
      <c r="L89" s="319"/>
      <c r="M89" s="319"/>
      <c r="N89" s="373"/>
      <c r="O89" s="7"/>
      <c r="P89" s="29" t="str">
        <f t="shared" si="77"/>
        <v/>
      </c>
      <c r="Q89" s="30" t="str">
        <f t="shared" si="79"/>
        <v/>
      </c>
      <c r="R89" s="30" t="str">
        <f t="shared" si="80"/>
        <v/>
      </c>
      <c r="S89" s="30" t="str">
        <f t="shared" si="81"/>
        <v/>
      </c>
      <c r="T89" s="30" t="str">
        <f t="shared" si="82"/>
        <v/>
      </c>
      <c r="U89" s="30" t="str">
        <f t="shared" si="83"/>
        <v/>
      </c>
      <c r="V89" s="30" t="str">
        <f t="shared" si="84"/>
        <v/>
      </c>
      <c r="W89" s="30" t="str">
        <f t="shared" si="85"/>
        <v/>
      </c>
      <c r="X89" s="31"/>
      <c r="Y89" s="30" t="str">
        <f t="shared" si="86"/>
        <v/>
      </c>
      <c r="Z89" s="30" t="str">
        <f t="shared" si="87"/>
        <v/>
      </c>
      <c r="AA89" s="30" t="str">
        <f t="shared" si="88"/>
        <v/>
      </c>
      <c r="AB89" s="30" t="str">
        <f t="shared" si="89"/>
        <v/>
      </c>
      <c r="AC89" s="30" t="str">
        <f t="shared" si="90"/>
        <v/>
      </c>
      <c r="AD89" s="30" t="str">
        <f t="shared" si="91"/>
        <v/>
      </c>
      <c r="AE89" s="30" t="str">
        <f t="shared" si="92"/>
        <v/>
      </c>
      <c r="AF89" s="30" t="str">
        <f t="shared" si="93"/>
        <v/>
      </c>
      <c r="AG89" s="31"/>
      <c r="AH89" s="30" t="str">
        <f t="shared" si="94"/>
        <v/>
      </c>
      <c r="AI89" s="30" t="str">
        <f t="shared" si="95"/>
        <v/>
      </c>
      <c r="AJ89" s="30" t="str">
        <f t="shared" si="96"/>
        <v/>
      </c>
      <c r="AK89" s="30" t="str">
        <f t="shared" si="97"/>
        <v/>
      </c>
      <c r="AL89" s="30" t="str">
        <f t="shared" si="98"/>
        <v/>
      </c>
      <c r="AM89" s="30" t="str">
        <f t="shared" si="99"/>
        <v/>
      </c>
      <c r="AN89" s="30" t="str">
        <f t="shared" si="100"/>
        <v/>
      </c>
      <c r="AO89" s="30" t="str">
        <f t="shared" si="101"/>
        <v/>
      </c>
      <c r="AP89" s="31"/>
      <c r="AQ89" s="30" t="str">
        <f t="shared" si="102"/>
        <v/>
      </c>
      <c r="AR89" s="30" t="str">
        <f t="shared" si="103"/>
        <v/>
      </c>
      <c r="AS89" s="30" t="str">
        <f t="shared" si="104"/>
        <v/>
      </c>
      <c r="AT89" s="30" t="str">
        <f t="shared" si="105"/>
        <v/>
      </c>
      <c r="AU89" s="30" t="str">
        <f t="shared" si="106"/>
        <v/>
      </c>
      <c r="AV89" s="30" t="str">
        <f t="shared" si="107"/>
        <v/>
      </c>
      <c r="AW89" s="30" t="str">
        <f t="shared" si="108"/>
        <v/>
      </c>
      <c r="AX89" s="30" t="str">
        <f t="shared" si="109"/>
        <v/>
      </c>
      <c r="AY89" s="31"/>
      <c r="AZ89" s="30" t="str">
        <f t="shared" si="110"/>
        <v/>
      </c>
      <c r="BA89" s="30" t="str">
        <f t="shared" si="111"/>
        <v/>
      </c>
      <c r="BB89" s="30" t="str">
        <f t="shared" si="112"/>
        <v/>
      </c>
      <c r="BC89" s="30" t="str">
        <f t="shared" si="113"/>
        <v/>
      </c>
      <c r="BD89" s="30" t="str">
        <f t="shared" si="114"/>
        <v/>
      </c>
      <c r="BE89" s="30" t="str">
        <f t="shared" si="115"/>
        <v/>
      </c>
      <c r="BF89" s="30" t="str">
        <f t="shared" si="116"/>
        <v/>
      </c>
      <c r="BG89" s="30" t="str">
        <f t="shared" si="117"/>
        <v/>
      </c>
      <c r="BH89" s="31"/>
      <c r="BI89" s="32"/>
      <c r="BJ89" s="33" t="str">
        <f t="shared" si="118"/>
        <v/>
      </c>
      <c r="BK89" s="31"/>
      <c r="BL89" s="30" t="str">
        <f t="shared" si="78"/>
        <v/>
      </c>
      <c r="BM89" s="30" t="str">
        <f t="shared" si="119"/>
        <v/>
      </c>
      <c r="BN89" s="30" t="str">
        <f t="shared" si="120"/>
        <v/>
      </c>
      <c r="BO89" s="30" t="str">
        <f t="shared" si="121"/>
        <v/>
      </c>
      <c r="BP89" s="30" t="str">
        <f t="shared" si="122"/>
        <v/>
      </c>
      <c r="BQ89" s="30" t="str">
        <f t="shared" si="123"/>
        <v/>
      </c>
      <c r="BR89" s="30" t="str">
        <f t="shared" si="124"/>
        <v/>
      </c>
      <c r="BS89" s="30" t="str">
        <f t="shared" si="125"/>
        <v/>
      </c>
      <c r="BT89" s="31"/>
      <c r="BU89" s="30" t="str">
        <f t="shared" si="19"/>
        <v/>
      </c>
      <c r="BV89" s="370"/>
      <c r="BW89" s="30" t="str">
        <f t="shared" si="126"/>
        <v/>
      </c>
      <c r="BX89" s="30" t="b">
        <f t="shared" si="127"/>
        <v>0</v>
      </c>
      <c r="BY89" s="30" t="b">
        <f t="shared" si="128"/>
        <v>0</v>
      </c>
      <c r="BZ89" s="30" t="b">
        <f t="shared" si="129"/>
        <v>0</v>
      </c>
      <c r="CA89" s="30" t="b">
        <f t="shared" si="130"/>
        <v>0</v>
      </c>
      <c r="CB89" s="30" t="b">
        <f t="shared" si="131"/>
        <v>0</v>
      </c>
      <c r="CC89" s="30" t="b">
        <f t="shared" si="132"/>
        <v>0</v>
      </c>
      <c r="CD89" s="30" t="b">
        <f t="shared" si="133"/>
        <v>0</v>
      </c>
    </row>
    <row r="90" spans="1:82" s="9" customFormat="1" hidden="1">
      <c r="A90" s="321">
        <v>85</v>
      </c>
      <c r="B90" s="454"/>
      <c r="C90" s="338"/>
      <c r="D90" s="479"/>
      <c r="E90" s="479"/>
      <c r="F90" s="521"/>
      <c r="G90" s="522"/>
      <c r="H90" s="320"/>
      <c r="I90" s="479"/>
      <c r="J90" s="554"/>
      <c r="K90" s="479"/>
      <c r="L90" s="319"/>
      <c r="M90" s="319"/>
      <c r="N90" s="373"/>
      <c r="O90" s="7"/>
      <c r="P90" s="29" t="str">
        <f t="shared" si="77"/>
        <v/>
      </c>
      <c r="Q90" s="30" t="str">
        <f t="shared" si="79"/>
        <v/>
      </c>
      <c r="R90" s="30" t="str">
        <f t="shared" si="80"/>
        <v/>
      </c>
      <c r="S90" s="30" t="str">
        <f t="shared" si="81"/>
        <v/>
      </c>
      <c r="T90" s="30" t="str">
        <f t="shared" si="82"/>
        <v/>
      </c>
      <c r="U90" s="30" t="str">
        <f t="shared" si="83"/>
        <v/>
      </c>
      <c r="V90" s="30" t="str">
        <f t="shared" si="84"/>
        <v/>
      </c>
      <c r="W90" s="30" t="str">
        <f t="shared" si="85"/>
        <v/>
      </c>
      <c r="X90" s="31"/>
      <c r="Y90" s="30" t="str">
        <f t="shared" si="86"/>
        <v/>
      </c>
      <c r="Z90" s="30" t="str">
        <f t="shared" si="87"/>
        <v/>
      </c>
      <c r="AA90" s="30" t="str">
        <f t="shared" si="88"/>
        <v/>
      </c>
      <c r="AB90" s="30" t="str">
        <f t="shared" si="89"/>
        <v/>
      </c>
      <c r="AC90" s="30" t="str">
        <f t="shared" si="90"/>
        <v/>
      </c>
      <c r="AD90" s="30" t="str">
        <f t="shared" si="91"/>
        <v/>
      </c>
      <c r="AE90" s="30" t="str">
        <f t="shared" si="92"/>
        <v/>
      </c>
      <c r="AF90" s="30" t="str">
        <f t="shared" si="93"/>
        <v/>
      </c>
      <c r="AG90" s="31"/>
      <c r="AH90" s="30" t="str">
        <f t="shared" si="94"/>
        <v/>
      </c>
      <c r="AI90" s="30" t="str">
        <f t="shared" si="95"/>
        <v/>
      </c>
      <c r="AJ90" s="30" t="str">
        <f t="shared" si="96"/>
        <v/>
      </c>
      <c r="AK90" s="30" t="str">
        <f t="shared" si="97"/>
        <v/>
      </c>
      <c r="AL90" s="30" t="str">
        <f t="shared" si="98"/>
        <v/>
      </c>
      <c r="AM90" s="30" t="str">
        <f t="shared" si="99"/>
        <v/>
      </c>
      <c r="AN90" s="30" t="str">
        <f t="shared" si="100"/>
        <v/>
      </c>
      <c r="AO90" s="30" t="str">
        <f t="shared" si="101"/>
        <v/>
      </c>
      <c r="AP90" s="31"/>
      <c r="AQ90" s="30" t="str">
        <f t="shared" si="102"/>
        <v/>
      </c>
      <c r="AR90" s="30" t="str">
        <f t="shared" si="103"/>
        <v/>
      </c>
      <c r="AS90" s="30" t="str">
        <f t="shared" si="104"/>
        <v/>
      </c>
      <c r="AT90" s="30" t="str">
        <f t="shared" si="105"/>
        <v/>
      </c>
      <c r="AU90" s="30" t="str">
        <f t="shared" si="106"/>
        <v/>
      </c>
      <c r="AV90" s="30" t="str">
        <f t="shared" si="107"/>
        <v/>
      </c>
      <c r="AW90" s="30" t="str">
        <f t="shared" si="108"/>
        <v/>
      </c>
      <c r="AX90" s="30" t="str">
        <f t="shared" si="109"/>
        <v/>
      </c>
      <c r="AY90" s="31"/>
      <c r="AZ90" s="30" t="str">
        <f t="shared" si="110"/>
        <v/>
      </c>
      <c r="BA90" s="30" t="str">
        <f t="shared" si="111"/>
        <v/>
      </c>
      <c r="BB90" s="30" t="str">
        <f t="shared" si="112"/>
        <v/>
      </c>
      <c r="BC90" s="30" t="str">
        <f t="shared" si="113"/>
        <v/>
      </c>
      <c r="BD90" s="30" t="str">
        <f t="shared" si="114"/>
        <v/>
      </c>
      <c r="BE90" s="30" t="str">
        <f t="shared" si="115"/>
        <v/>
      </c>
      <c r="BF90" s="30" t="str">
        <f t="shared" si="116"/>
        <v/>
      </c>
      <c r="BG90" s="30" t="str">
        <f t="shared" si="117"/>
        <v/>
      </c>
      <c r="BH90" s="31"/>
      <c r="BI90" s="32"/>
      <c r="BJ90" s="33" t="str">
        <f t="shared" si="118"/>
        <v/>
      </c>
      <c r="BK90" s="31"/>
      <c r="BL90" s="30" t="str">
        <f t="shared" si="78"/>
        <v/>
      </c>
      <c r="BM90" s="30" t="str">
        <f t="shared" si="119"/>
        <v/>
      </c>
      <c r="BN90" s="30" t="str">
        <f t="shared" si="120"/>
        <v/>
      </c>
      <c r="BO90" s="30" t="str">
        <f t="shared" si="121"/>
        <v/>
      </c>
      <c r="BP90" s="30" t="str">
        <f t="shared" si="122"/>
        <v/>
      </c>
      <c r="BQ90" s="30" t="str">
        <f t="shared" si="123"/>
        <v/>
      </c>
      <c r="BR90" s="30" t="str">
        <f t="shared" si="124"/>
        <v/>
      </c>
      <c r="BS90" s="30" t="str">
        <f t="shared" si="125"/>
        <v/>
      </c>
      <c r="BT90" s="31"/>
      <c r="BU90" s="30" t="str">
        <f t="shared" si="19"/>
        <v/>
      </c>
      <c r="BV90" s="370"/>
      <c r="BW90" s="30" t="str">
        <f t="shared" si="126"/>
        <v/>
      </c>
      <c r="BX90" s="30" t="b">
        <f t="shared" si="127"/>
        <v>0</v>
      </c>
      <c r="BY90" s="30" t="b">
        <f t="shared" si="128"/>
        <v>0</v>
      </c>
      <c r="BZ90" s="30" t="b">
        <f t="shared" si="129"/>
        <v>0</v>
      </c>
      <c r="CA90" s="30" t="b">
        <f t="shared" si="130"/>
        <v>0</v>
      </c>
      <c r="CB90" s="30" t="b">
        <f t="shared" si="131"/>
        <v>0</v>
      </c>
      <c r="CC90" s="30" t="b">
        <f t="shared" si="132"/>
        <v>0</v>
      </c>
      <c r="CD90" s="30" t="b">
        <f t="shared" si="133"/>
        <v>0</v>
      </c>
    </row>
    <row r="91" spans="1:82" s="9" customFormat="1" hidden="1">
      <c r="A91" s="321">
        <v>86</v>
      </c>
      <c r="B91" s="454"/>
      <c r="C91" s="338"/>
      <c r="D91" s="479"/>
      <c r="E91" s="479"/>
      <c r="F91" s="521"/>
      <c r="G91" s="522"/>
      <c r="H91" s="320"/>
      <c r="I91" s="479"/>
      <c r="J91" s="554"/>
      <c r="K91" s="479"/>
      <c r="L91" s="319"/>
      <c r="M91" s="319"/>
      <c r="N91" s="373"/>
      <c r="O91" s="7"/>
      <c r="P91" s="29" t="str">
        <f t="shared" si="77"/>
        <v/>
      </c>
      <c r="Q91" s="30" t="str">
        <f t="shared" si="79"/>
        <v/>
      </c>
      <c r="R91" s="30" t="str">
        <f t="shared" si="80"/>
        <v/>
      </c>
      <c r="S91" s="30" t="str">
        <f t="shared" si="81"/>
        <v/>
      </c>
      <c r="T91" s="30" t="str">
        <f t="shared" si="82"/>
        <v/>
      </c>
      <c r="U91" s="30" t="str">
        <f t="shared" si="83"/>
        <v/>
      </c>
      <c r="V91" s="30" t="str">
        <f t="shared" si="84"/>
        <v/>
      </c>
      <c r="W91" s="30" t="str">
        <f t="shared" si="85"/>
        <v/>
      </c>
      <c r="X91" s="31"/>
      <c r="Y91" s="30" t="str">
        <f t="shared" si="86"/>
        <v/>
      </c>
      <c r="Z91" s="30" t="str">
        <f t="shared" si="87"/>
        <v/>
      </c>
      <c r="AA91" s="30" t="str">
        <f t="shared" si="88"/>
        <v/>
      </c>
      <c r="AB91" s="30" t="str">
        <f t="shared" si="89"/>
        <v/>
      </c>
      <c r="AC91" s="30" t="str">
        <f t="shared" si="90"/>
        <v/>
      </c>
      <c r="AD91" s="30" t="str">
        <f t="shared" si="91"/>
        <v/>
      </c>
      <c r="AE91" s="30" t="str">
        <f t="shared" si="92"/>
        <v/>
      </c>
      <c r="AF91" s="30" t="str">
        <f t="shared" si="93"/>
        <v/>
      </c>
      <c r="AG91" s="31"/>
      <c r="AH91" s="30" t="str">
        <f t="shared" si="94"/>
        <v/>
      </c>
      <c r="AI91" s="30" t="str">
        <f t="shared" si="95"/>
        <v/>
      </c>
      <c r="AJ91" s="30" t="str">
        <f t="shared" si="96"/>
        <v/>
      </c>
      <c r="AK91" s="30" t="str">
        <f t="shared" si="97"/>
        <v/>
      </c>
      <c r="AL91" s="30" t="str">
        <f t="shared" si="98"/>
        <v/>
      </c>
      <c r="AM91" s="30" t="str">
        <f t="shared" si="99"/>
        <v/>
      </c>
      <c r="AN91" s="30" t="str">
        <f t="shared" si="100"/>
        <v/>
      </c>
      <c r="AO91" s="30" t="str">
        <f t="shared" si="101"/>
        <v/>
      </c>
      <c r="AP91" s="31"/>
      <c r="AQ91" s="30" t="str">
        <f t="shared" si="102"/>
        <v/>
      </c>
      <c r="AR91" s="30" t="str">
        <f t="shared" si="103"/>
        <v/>
      </c>
      <c r="AS91" s="30" t="str">
        <f t="shared" si="104"/>
        <v/>
      </c>
      <c r="AT91" s="30" t="str">
        <f t="shared" si="105"/>
        <v/>
      </c>
      <c r="AU91" s="30" t="str">
        <f t="shared" si="106"/>
        <v/>
      </c>
      <c r="AV91" s="30" t="str">
        <f t="shared" si="107"/>
        <v/>
      </c>
      <c r="AW91" s="30" t="str">
        <f t="shared" si="108"/>
        <v/>
      </c>
      <c r="AX91" s="30" t="str">
        <f t="shared" si="109"/>
        <v/>
      </c>
      <c r="AY91" s="31"/>
      <c r="AZ91" s="30" t="str">
        <f t="shared" si="110"/>
        <v/>
      </c>
      <c r="BA91" s="30" t="str">
        <f t="shared" si="111"/>
        <v/>
      </c>
      <c r="BB91" s="30" t="str">
        <f t="shared" si="112"/>
        <v/>
      </c>
      <c r="BC91" s="30" t="str">
        <f t="shared" si="113"/>
        <v/>
      </c>
      <c r="BD91" s="30" t="str">
        <f t="shared" si="114"/>
        <v/>
      </c>
      <c r="BE91" s="30" t="str">
        <f t="shared" si="115"/>
        <v/>
      </c>
      <c r="BF91" s="30" t="str">
        <f t="shared" si="116"/>
        <v/>
      </c>
      <c r="BG91" s="30" t="str">
        <f t="shared" si="117"/>
        <v/>
      </c>
      <c r="BH91" s="31"/>
      <c r="BI91" s="32"/>
      <c r="BJ91" s="33" t="str">
        <f t="shared" si="118"/>
        <v/>
      </c>
      <c r="BK91" s="31"/>
      <c r="BL91" s="30" t="str">
        <f t="shared" si="78"/>
        <v/>
      </c>
      <c r="BM91" s="30" t="str">
        <f t="shared" si="119"/>
        <v/>
      </c>
      <c r="BN91" s="30" t="str">
        <f t="shared" si="120"/>
        <v/>
      </c>
      <c r="BO91" s="30" t="str">
        <f t="shared" si="121"/>
        <v/>
      </c>
      <c r="BP91" s="30" t="str">
        <f t="shared" si="122"/>
        <v/>
      </c>
      <c r="BQ91" s="30" t="str">
        <f t="shared" si="123"/>
        <v/>
      </c>
      <c r="BR91" s="30" t="str">
        <f t="shared" si="124"/>
        <v/>
      </c>
      <c r="BS91" s="30" t="str">
        <f t="shared" si="125"/>
        <v/>
      </c>
      <c r="BT91" s="31"/>
      <c r="BU91" s="30" t="str">
        <f t="shared" si="19"/>
        <v/>
      </c>
      <c r="BV91" s="370"/>
      <c r="BW91" s="30" t="str">
        <f t="shared" si="126"/>
        <v/>
      </c>
      <c r="BX91" s="30" t="b">
        <f t="shared" si="127"/>
        <v>0</v>
      </c>
      <c r="BY91" s="30" t="b">
        <f t="shared" si="128"/>
        <v>0</v>
      </c>
      <c r="BZ91" s="30" t="b">
        <f t="shared" si="129"/>
        <v>0</v>
      </c>
      <c r="CA91" s="30" t="b">
        <f t="shared" si="130"/>
        <v>0</v>
      </c>
      <c r="CB91" s="30" t="b">
        <f t="shared" si="131"/>
        <v>0</v>
      </c>
      <c r="CC91" s="30" t="b">
        <f t="shared" si="132"/>
        <v>0</v>
      </c>
      <c r="CD91" s="30" t="b">
        <f t="shared" si="133"/>
        <v>0</v>
      </c>
    </row>
    <row r="92" spans="1:82" s="9" customFormat="1" hidden="1">
      <c r="A92" s="321">
        <v>87</v>
      </c>
      <c r="B92" s="454"/>
      <c r="C92" s="338"/>
      <c r="D92" s="479"/>
      <c r="E92" s="479"/>
      <c r="F92" s="521"/>
      <c r="G92" s="522"/>
      <c r="H92" s="320"/>
      <c r="I92" s="479"/>
      <c r="J92" s="554"/>
      <c r="K92" s="479"/>
      <c r="L92" s="319"/>
      <c r="M92" s="319"/>
      <c r="N92" s="373"/>
      <c r="O92" s="7"/>
      <c r="P92" s="29" t="str">
        <f t="shared" si="77"/>
        <v/>
      </c>
      <c r="Q92" s="30" t="str">
        <f t="shared" si="79"/>
        <v/>
      </c>
      <c r="R92" s="30" t="str">
        <f t="shared" si="80"/>
        <v/>
      </c>
      <c r="S92" s="30" t="str">
        <f t="shared" si="81"/>
        <v/>
      </c>
      <c r="T92" s="30" t="str">
        <f t="shared" si="82"/>
        <v/>
      </c>
      <c r="U92" s="30" t="str">
        <f t="shared" si="83"/>
        <v/>
      </c>
      <c r="V92" s="30" t="str">
        <f t="shared" si="84"/>
        <v/>
      </c>
      <c r="W92" s="30" t="str">
        <f t="shared" si="85"/>
        <v/>
      </c>
      <c r="X92" s="31"/>
      <c r="Y92" s="30" t="str">
        <f t="shared" si="86"/>
        <v/>
      </c>
      <c r="Z92" s="30" t="str">
        <f t="shared" si="87"/>
        <v/>
      </c>
      <c r="AA92" s="30" t="str">
        <f t="shared" si="88"/>
        <v/>
      </c>
      <c r="AB92" s="30" t="str">
        <f t="shared" si="89"/>
        <v/>
      </c>
      <c r="AC92" s="30" t="str">
        <f t="shared" si="90"/>
        <v/>
      </c>
      <c r="AD92" s="30" t="str">
        <f t="shared" si="91"/>
        <v/>
      </c>
      <c r="AE92" s="30" t="str">
        <f t="shared" si="92"/>
        <v/>
      </c>
      <c r="AF92" s="30" t="str">
        <f t="shared" si="93"/>
        <v/>
      </c>
      <c r="AG92" s="31"/>
      <c r="AH92" s="30" t="str">
        <f t="shared" si="94"/>
        <v/>
      </c>
      <c r="AI92" s="30" t="str">
        <f t="shared" si="95"/>
        <v/>
      </c>
      <c r="AJ92" s="30" t="str">
        <f t="shared" si="96"/>
        <v/>
      </c>
      <c r="AK92" s="30" t="str">
        <f t="shared" si="97"/>
        <v/>
      </c>
      <c r="AL92" s="30" t="str">
        <f t="shared" si="98"/>
        <v/>
      </c>
      <c r="AM92" s="30" t="str">
        <f t="shared" si="99"/>
        <v/>
      </c>
      <c r="AN92" s="30" t="str">
        <f t="shared" si="100"/>
        <v/>
      </c>
      <c r="AO92" s="30" t="str">
        <f t="shared" si="101"/>
        <v/>
      </c>
      <c r="AP92" s="31"/>
      <c r="AQ92" s="30" t="str">
        <f t="shared" si="102"/>
        <v/>
      </c>
      <c r="AR92" s="30" t="str">
        <f t="shared" si="103"/>
        <v/>
      </c>
      <c r="AS92" s="30" t="str">
        <f t="shared" si="104"/>
        <v/>
      </c>
      <c r="AT92" s="30" t="str">
        <f t="shared" si="105"/>
        <v/>
      </c>
      <c r="AU92" s="30" t="str">
        <f t="shared" si="106"/>
        <v/>
      </c>
      <c r="AV92" s="30" t="str">
        <f t="shared" si="107"/>
        <v/>
      </c>
      <c r="AW92" s="30" t="str">
        <f t="shared" si="108"/>
        <v/>
      </c>
      <c r="AX92" s="30" t="str">
        <f t="shared" si="109"/>
        <v/>
      </c>
      <c r="AY92" s="31"/>
      <c r="AZ92" s="30" t="str">
        <f t="shared" si="110"/>
        <v/>
      </c>
      <c r="BA92" s="30" t="str">
        <f t="shared" si="111"/>
        <v/>
      </c>
      <c r="BB92" s="30" t="str">
        <f t="shared" si="112"/>
        <v/>
      </c>
      <c r="BC92" s="30" t="str">
        <f t="shared" si="113"/>
        <v/>
      </c>
      <c r="BD92" s="30" t="str">
        <f t="shared" si="114"/>
        <v/>
      </c>
      <c r="BE92" s="30" t="str">
        <f t="shared" si="115"/>
        <v/>
      </c>
      <c r="BF92" s="30" t="str">
        <f t="shared" si="116"/>
        <v/>
      </c>
      <c r="BG92" s="30" t="str">
        <f t="shared" si="117"/>
        <v/>
      </c>
      <c r="BH92" s="31"/>
      <c r="BI92" s="32"/>
      <c r="BJ92" s="33" t="str">
        <f t="shared" si="118"/>
        <v/>
      </c>
      <c r="BK92" s="31"/>
      <c r="BL92" s="30" t="str">
        <f t="shared" si="78"/>
        <v/>
      </c>
      <c r="BM92" s="30" t="str">
        <f t="shared" si="119"/>
        <v/>
      </c>
      <c r="BN92" s="30" t="str">
        <f t="shared" si="120"/>
        <v/>
      </c>
      <c r="BO92" s="30" t="str">
        <f t="shared" si="121"/>
        <v/>
      </c>
      <c r="BP92" s="30" t="str">
        <f t="shared" si="122"/>
        <v/>
      </c>
      <c r="BQ92" s="30" t="str">
        <f t="shared" si="123"/>
        <v/>
      </c>
      <c r="BR92" s="30" t="str">
        <f t="shared" si="124"/>
        <v/>
      </c>
      <c r="BS92" s="30" t="str">
        <f t="shared" si="125"/>
        <v/>
      </c>
      <c r="BT92" s="31"/>
      <c r="BU92" s="30" t="str">
        <f t="shared" si="19"/>
        <v/>
      </c>
      <c r="BV92" s="370"/>
      <c r="BW92" s="30" t="str">
        <f t="shared" si="126"/>
        <v/>
      </c>
      <c r="BX92" s="30" t="b">
        <f t="shared" si="127"/>
        <v>0</v>
      </c>
      <c r="BY92" s="30" t="b">
        <f t="shared" si="128"/>
        <v>0</v>
      </c>
      <c r="BZ92" s="30" t="b">
        <f t="shared" si="129"/>
        <v>0</v>
      </c>
      <c r="CA92" s="30" t="b">
        <f t="shared" si="130"/>
        <v>0</v>
      </c>
      <c r="CB92" s="30" t="b">
        <f t="shared" si="131"/>
        <v>0</v>
      </c>
      <c r="CC92" s="30" t="b">
        <f t="shared" si="132"/>
        <v>0</v>
      </c>
      <c r="CD92" s="30" t="b">
        <f t="shared" si="133"/>
        <v>0</v>
      </c>
    </row>
    <row r="93" spans="1:82" s="9" customFormat="1" hidden="1">
      <c r="A93" s="321">
        <v>88</v>
      </c>
      <c r="B93" s="454"/>
      <c r="C93" s="338"/>
      <c r="D93" s="479"/>
      <c r="E93" s="479"/>
      <c r="F93" s="521"/>
      <c r="G93" s="522"/>
      <c r="H93" s="320"/>
      <c r="I93" s="479"/>
      <c r="J93" s="554"/>
      <c r="K93" s="479"/>
      <c r="L93" s="319"/>
      <c r="M93" s="319"/>
      <c r="N93" s="373"/>
      <c r="O93" s="7"/>
      <c r="P93" s="29" t="str">
        <f t="shared" si="77"/>
        <v/>
      </c>
      <c r="Q93" s="30" t="str">
        <f t="shared" si="79"/>
        <v/>
      </c>
      <c r="R93" s="30" t="str">
        <f t="shared" si="80"/>
        <v/>
      </c>
      <c r="S93" s="30" t="str">
        <f t="shared" si="81"/>
        <v/>
      </c>
      <c r="T93" s="30" t="str">
        <f t="shared" si="82"/>
        <v/>
      </c>
      <c r="U93" s="30" t="str">
        <f t="shared" si="83"/>
        <v/>
      </c>
      <c r="V93" s="30" t="str">
        <f t="shared" si="84"/>
        <v/>
      </c>
      <c r="W93" s="30" t="str">
        <f t="shared" si="85"/>
        <v/>
      </c>
      <c r="X93" s="31"/>
      <c r="Y93" s="30" t="str">
        <f t="shared" si="86"/>
        <v/>
      </c>
      <c r="Z93" s="30" t="str">
        <f t="shared" si="87"/>
        <v/>
      </c>
      <c r="AA93" s="30" t="str">
        <f t="shared" si="88"/>
        <v/>
      </c>
      <c r="AB93" s="30" t="str">
        <f t="shared" si="89"/>
        <v/>
      </c>
      <c r="AC93" s="30" t="str">
        <f t="shared" si="90"/>
        <v/>
      </c>
      <c r="AD93" s="30" t="str">
        <f t="shared" si="91"/>
        <v/>
      </c>
      <c r="AE93" s="30" t="str">
        <f t="shared" si="92"/>
        <v/>
      </c>
      <c r="AF93" s="30" t="str">
        <f t="shared" si="93"/>
        <v/>
      </c>
      <c r="AG93" s="31"/>
      <c r="AH93" s="30" t="str">
        <f t="shared" si="94"/>
        <v/>
      </c>
      <c r="AI93" s="30" t="str">
        <f t="shared" si="95"/>
        <v/>
      </c>
      <c r="AJ93" s="30" t="str">
        <f t="shared" si="96"/>
        <v/>
      </c>
      <c r="AK93" s="30" t="str">
        <f t="shared" si="97"/>
        <v/>
      </c>
      <c r="AL93" s="30" t="str">
        <f t="shared" si="98"/>
        <v/>
      </c>
      <c r="AM93" s="30" t="str">
        <f t="shared" si="99"/>
        <v/>
      </c>
      <c r="AN93" s="30" t="str">
        <f t="shared" si="100"/>
        <v/>
      </c>
      <c r="AO93" s="30" t="str">
        <f t="shared" si="101"/>
        <v/>
      </c>
      <c r="AP93" s="31"/>
      <c r="AQ93" s="30" t="str">
        <f t="shared" si="102"/>
        <v/>
      </c>
      <c r="AR93" s="30" t="str">
        <f t="shared" si="103"/>
        <v/>
      </c>
      <c r="AS93" s="30" t="str">
        <f t="shared" si="104"/>
        <v/>
      </c>
      <c r="AT93" s="30" t="str">
        <f t="shared" si="105"/>
        <v/>
      </c>
      <c r="AU93" s="30" t="str">
        <f t="shared" si="106"/>
        <v/>
      </c>
      <c r="AV93" s="30" t="str">
        <f t="shared" si="107"/>
        <v/>
      </c>
      <c r="AW93" s="30" t="str">
        <f t="shared" si="108"/>
        <v/>
      </c>
      <c r="AX93" s="30" t="str">
        <f t="shared" si="109"/>
        <v/>
      </c>
      <c r="AY93" s="31"/>
      <c r="AZ93" s="30" t="str">
        <f t="shared" si="110"/>
        <v/>
      </c>
      <c r="BA93" s="30" t="str">
        <f t="shared" si="111"/>
        <v/>
      </c>
      <c r="BB93" s="30" t="str">
        <f t="shared" si="112"/>
        <v/>
      </c>
      <c r="BC93" s="30" t="str">
        <f t="shared" si="113"/>
        <v/>
      </c>
      <c r="BD93" s="30" t="str">
        <f t="shared" si="114"/>
        <v/>
      </c>
      <c r="BE93" s="30" t="str">
        <f t="shared" si="115"/>
        <v/>
      </c>
      <c r="BF93" s="30" t="str">
        <f t="shared" si="116"/>
        <v/>
      </c>
      <c r="BG93" s="30" t="str">
        <f t="shared" si="117"/>
        <v/>
      </c>
      <c r="BH93" s="31"/>
      <c r="BI93" s="32"/>
      <c r="BJ93" s="33" t="str">
        <f t="shared" si="118"/>
        <v/>
      </c>
      <c r="BK93" s="31"/>
      <c r="BL93" s="30" t="str">
        <f t="shared" si="78"/>
        <v/>
      </c>
      <c r="BM93" s="30" t="str">
        <f t="shared" si="119"/>
        <v/>
      </c>
      <c r="BN93" s="30" t="str">
        <f t="shared" si="120"/>
        <v/>
      </c>
      <c r="BO93" s="30" t="str">
        <f t="shared" si="121"/>
        <v/>
      </c>
      <c r="BP93" s="30" t="str">
        <f t="shared" si="122"/>
        <v/>
      </c>
      <c r="BQ93" s="30" t="str">
        <f t="shared" si="123"/>
        <v/>
      </c>
      <c r="BR93" s="30" t="str">
        <f t="shared" si="124"/>
        <v/>
      </c>
      <c r="BS93" s="30" t="str">
        <f t="shared" si="125"/>
        <v/>
      </c>
      <c r="BT93" s="31"/>
      <c r="BU93" s="30" t="str">
        <f t="shared" si="19"/>
        <v/>
      </c>
      <c r="BV93" s="370"/>
      <c r="BW93" s="30" t="str">
        <f t="shared" si="126"/>
        <v/>
      </c>
      <c r="BX93" s="30" t="b">
        <f t="shared" si="127"/>
        <v>0</v>
      </c>
      <c r="BY93" s="30" t="b">
        <f t="shared" si="128"/>
        <v>0</v>
      </c>
      <c r="BZ93" s="30" t="b">
        <f t="shared" si="129"/>
        <v>0</v>
      </c>
      <c r="CA93" s="30" t="b">
        <f t="shared" si="130"/>
        <v>0</v>
      </c>
      <c r="CB93" s="30" t="b">
        <f t="shared" si="131"/>
        <v>0</v>
      </c>
      <c r="CC93" s="30" t="b">
        <f t="shared" si="132"/>
        <v>0</v>
      </c>
      <c r="CD93" s="30" t="b">
        <f t="shared" si="133"/>
        <v>0</v>
      </c>
    </row>
    <row r="94" spans="1:82" s="9" customFormat="1" ht="13.8" hidden="1" thickBot="1">
      <c r="A94" s="321">
        <v>89</v>
      </c>
      <c r="B94" s="455"/>
      <c r="C94" s="338"/>
      <c r="D94" s="480"/>
      <c r="E94" s="480"/>
      <c r="F94" s="523"/>
      <c r="G94" s="524"/>
      <c r="H94" s="320"/>
      <c r="I94" s="480"/>
      <c r="J94" s="555"/>
      <c r="K94" s="480"/>
      <c r="L94" s="319"/>
      <c r="M94" s="319"/>
      <c r="N94" s="373"/>
      <c r="O94" s="7"/>
      <c r="P94" s="29" t="str">
        <f t="shared" si="77"/>
        <v/>
      </c>
      <c r="Q94" s="30" t="str">
        <f t="shared" si="79"/>
        <v/>
      </c>
      <c r="R94" s="30" t="str">
        <f t="shared" si="80"/>
        <v/>
      </c>
      <c r="S94" s="30" t="str">
        <f t="shared" si="81"/>
        <v/>
      </c>
      <c r="T94" s="30" t="str">
        <f t="shared" si="82"/>
        <v/>
      </c>
      <c r="U94" s="30" t="str">
        <f t="shared" si="83"/>
        <v/>
      </c>
      <c r="V94" s="30" t="str">
        <f t="shared" si="84"/>
        <v/>
      </c>
      <c r="W94" s="30" t="str">
        <f t="shared" si="85"/>
        <v/>
      </c>
      <c r="X94" s="31"/>
      <c r="Y94" s="30" t="str">
        <f t="shared" si="86"/>
        <v/>
      </c>
      <c r="Z94" s="30" t="str">
        <f t="shared" si="87"/>
        <v/>
      </c>
      <c r="AA94" s="30" t="str">
        <f t="shared" si="88"/>
        <v/>
      </c>
      <c r="AB94" s="30" t="str">
        <f t="shared" si="89"/>
        <v/>
      </c>
      <c r="AC94" s="30" t="str">
        <f t="shared" si="90"/>
        <v/>
      </c>
      <c r="AD94" s="30" t="str">
        <f t="shared" si="91"/>
        <v/>
      </c>
      <c r="AE94" s="30" t="str">
        <f t="shared" si="92"/>
        <v/>
      </c>
      <c r="AF94" s="30" t="str">
        <f t="shared" si="93"/>
        <v/>
      </c>
      <c r="AG94" s="31"/>
      <c r="AH94" s="30" t="str">
        <f t="shared" si="94"/>
        <v/>
      </c>
      <c r="AI94" s="30" t="str">
        <f t="shared" si="95"/>
        <v/>
      </c>
      <c r="AJ94" s="30" t="str">
        <f t="shared" si="96"/>
        <v/>
      </c>
      <c r="AK94" s="30" t="str">
        <f t="shared" si="97"/>
        <v/>
      </c>
      <c r="AL94" s="30" t="str">
        <f t="shared" si="98"/>
        <v/>
      </c>
      <c r="AM94" s="30" t="str">
        <f t="shared" si="99"/>
        <v/>
      </c>
      <c r="AN94" s="30" t="str">
        <f t="shared" si="100"/>
        <v/>
      </c>
      <c r="AO94" s="30" t="str">
        <f t="shared" si="101"/>
        <v/>
      </c>
      <c r="AP94" s="31"/>
      <c r="AQ94" s="30" t="str">
        <f t="shared" si="102"/>
        <v/>
      </c>
      <c r="AR94" s="30" t="str">
        <f t="shared" si="103"/>
        <v/>
      </c>
      <c r="AS94" s="30" t="str">
        <f t="shared" si="104"/>
        <v/>
      </c>
      <c r="AT94" s="30" t="str">
        <f t="shared" si="105"/>
        <v/>
      </c>
      <c r="AU94" s="30" t="str">
        <f t="shared" si="106"/>
        <v/>
      </c>
      <c r="AV94" s="30" t="str">
        <f t="shared" si="107"/>
        <v/>
      </c>
      <c r="AW94" s="30" t="str">
        <f t="shared" si="108"/>
        <v/>
      </c>
      <c r="AX94" s="30" t="str">
        <f t="shared" si="109"/>
        <v/>
      </c>
      <c r="AY94" s="31"/>
      <c r="AZ94" s="30" t="str">
        <f t="shared" si="110"/>
        <v/>
      </c>
      <c r="BA94" s="30" t="str">
        <f t="shared" si="111"/>
        <v/>
      </c>
      <c r="BB94" s="30" t="str">
        <f t="shared" si="112"/>
        <v/>
      </c>
      <c r="BC94" s="30" t="str">
        <f t="shared" si="113"/>
        <v/>
      </c>
      <c r="BD94" s="30" t="str">
        <f t="shared" si="114"/>
        <v/>
      </c>
      <c r="BE94" s="30" t="str">
        <f t="shared" si="115"/>
        <v/>
      </c>
      <c r="BF94" s="30" t="str">
        <f t="shared" si="116"/>
        <v/>
      </c>
      <c r="BG94" s="30" t="str">
        <f t="shared" si="117"/>
        <v/>
      </c>
      <c r="BH94" s="31"/>
      <c r="BI94" s="32"/>
      <c r="BJ94" s="33" t="str">
        <f t="shared" si="118"/>
        <v/>
      </c>
      <c r="BK94" s="31"/>
      <c r="BL94" s="30" t="str">
        <f t="shared" si="78"/>
        <v/>
      </c>
      <c r="BM94" s="30" t="str">
        <f t="shared" si="119"/>
        <v/>
      </c>
      <c r="BN94" s="30" t="str">
        <f t="shared" si="120"/>
        <v/>
      </c>
      <c r="BO94" s="30" t="str">
        <f t="shared" si="121"/>
        <v/>
      </c>
      <c r="BP94" s="30" t="str">
        <f t="shared" si="122"/>
        <v/>
      </c>
      <c r="BQ94" s="30" t="str">
        <f t="shared" si="123"/>
        <v/>
      </c>
      <c r="BR94" s="30" t="str">
        <f t="shared" si="124"/>
        <v/>
      </c>
      <c r="BS94" s="30" t="str">
        <f t="shared" si="125"/>
        <v/>
      </c>
      <c r="BT94" s="31"/>
      <c r="BU94" s="30" t="str">
        <f t="shared" si="19"/>
        <v/>
      </c>
      <c r="BV94" s="370"/>
      <c r="BW94" s="30" t="str">
        <f t="shared" si="126"/>
        <v/>
      </c>
      <c r="BX94" s="30" t="b">
        <f t="shared" si="127"/>
        <v>0</v>
      </c>
      <c r="BY94" s="30" t="b">
        <f t="shared" si="128"/>
        <v>0</v>
      </c>
      <c r="BZ94" s="30" t="b">
        <f t="shared" si="129"/>
        <v>0</v>
      </c>
      <c r="CA94" s="30" t="b">
        <f t="shared" si="130"/>
        <v>0</v>
      </c>
      <c r="CB94" s="30" t="b">
        <f t="shared" si="131"/>
        <v>0</v>
      </c>
      <c r="CC94" s="30" t="b">
        <f t="shared" si="132"/>
        <v>0</v>
      </c>
      <c r="CD94" s="30" t="b">
        <f t="shared" si="133"/>
        <v>0</v>
      </c>
    </row>
    <row r="95" spans="1:82" s="9" customFormat="1" hidden="1">
      <c r="A95" s="321">
        <v>90</v>
      </c>
      <c r="B95" s="456"/>
      <c r="C95" s="338"/>
      <c r="D95" s="481"/>
      <c r="E95" s="481"/>
      <c r="F95" s="525"/>
      <c r="G95" s="526"/>
      <c r="H95" s="320"/>
      <c r="I95" s="481"/>
      <c r="J95" s="556"/>
      <c r="K95" s="481"/>
      <c r="L95" s="319"/>
      <c r="M95" s="319"/>
      <c r="N95" s="542"/>
      <c r="O95" s="7"/>
      <c r="P95" s="29" t="str">
        <f t="shared" si="77"/>
        <v/>
      </c>
      <c r="Q95" s="30" t="str">
        <f t="shared" si="79"/>
        <v/>
      </c>
      <c r="R95" s="30" t="str">
        <f t="shared" si="80"/>
        <v/>
      </c>
      <c r="S95" s="30" t="str">
        <f t="shared" si="81"/>
        <v/>
      </c>
      <c r="T95" s="30" t="str">
        <f t="shared" si="82"/>
        <v/>
      </c>
      <c r="U95" s="30" t="str">
        <f t="shared" si="83"/>
        <v/>
      </c>
      <c r="V95" s="30" t="str">
        <f t="shared" si="84"/>
        <v/>
      </c>
      <c r="W95" s="30" t="str">
        <f t="shared" si="85"/>
        <v/>
      </c>
      <c r="X95" s="31"/>
      <c r="Y95" s="30" t="str">
        <f t="shared" si="86"/>
        <v/>
      </c>
      <c r="Z95" s="30" t="str">
        <f t="shared" si="87"/>
        <v/>
      </c>
      <c r="AA95" s="30" t="str">
        <f t="shared" si="88"/>
        <v/>
      </c>
      <c r="AB95" s="30" t="str">
        <f t="shared" si="89"/>
        <v/>
      </c>
      <c r="AC95" s="30" t="str">
        <f t="shared" si="90"/>
        <v/>
      </c>
      <c r="AD95" s="30" t="str">
        <f t="shared" si="91"/>
        <v/>
      </c>
      <c r="AE95" s="30" t="str">
        <f t="shared" si="92"/>
        <v/>
      </c>
      <c r="AF95" s="30" t="str">
        <f t="shared" si="93"/>
        <v/>
      </c>
      <c r="AG95" s="31"/>
      <c r="AH95" s="30" t="str">
        <f t="shared" si="94"/>
        <v/>
      </c>
      <c r="AI95" s="30" t="str">
        <f t="shared" si="95"/>
        <v/>
      </c>
      <c r="AJ95" s="30" t="str">
        <f t="shared" si="96"/>
        <v/>
      </c>
      <c r="AK95" s="30" t="str">
        <f t="shared" si="97"/>
        <v/>
      </c>
      <c r="AL95" s="30" t="str">
        <f t="shared" si="98"/>
        <v/>
      </c>
      <c r="AM95" s="30" t="str">
        <f t="shared" si="99"/>
        <v/>
      </c>
      <c r="AN95" s="30" t="str">
        <f t="shared" si="100"/>
        <v/>
      </c>
      <c r="AO95" s="30" t="str">
        <f t="shared" si="101"/>
        <v/>
      </c>
      <c r="AP95" s="31"/>
      <c r="AQ95" s="30" t="str">
        <f t="shared" si="102"/>
        <v/>
      </c>
      <c r="AR95" s="30" t="str">
        <f t="shared" si="103"/>
        <v/>
      </c>
      <c r="AS95" s="30" t="str">
        <f t="shared" si="104"/>
        <v/>
      </c>
      <c r="AT95" s="30" t="str">
        <f t="shared" si="105"/>
        <v/>
      </c>
      <c r="AU95" s="30" t="str">
        <f t="shared" si="106"/>
        <v/>
      </c>
      <c r="AV95" s="30" t="str">
        <f t="shared" si="107"/>
        <v/>
      </c>
      <c r="AW95" s="30" t="str">
        <f t="shared" si="108"/>
        <v/>
      </c>
      <c r="AX95" s="30" t="str">
        <f t="shared" si="109"/>
        <v/>
      </c>
      <c r="AY95" s="31"/>
      <c r="AZ95" s="30" t="str">
        <f t="shared" si="110"/>
        <v/>
      </c>
      <c r="BA95" s="30" t="str">
        <f t="shared" si="111"/>
        <v/>
      </c>
      <c r="BB95" s="30" t="str">
        <f t="shared" si="112"/>
        <v/>
      </c>
      <c r="BC95" s="30" t="str">
        <f t="shared" si="113"/>
        <v/>
      </c>
      <c r="BD95" s="30" t="str">
        <f t="shared" si="114"/>
        <v/>
      </c>
      <c r="BE95" s="30" t="str">
        <f t="shared" si="115"/>
        <v/>
      </c>
      <c r="BF95" s="30" t="str">
        <f t="shared" si="116"/>
        <v/>
      </c>
      <c r="BG95" s="30" t="str">
        <f t="shared" si="117"/>
        <v/>
      </c>
      <c r="BH95" s="31"/>
      <c r="BI95" s="32"/>
      <c r="BJ95" s="33" t="str">
        <f t="shared" si="118"/>
        <v/>
      </c>
      <c r="BK95" s="31"/>
      <c r="BL95" s="30" t="str">
        <f t="shared" si="78"/>
        <v/>
      </c>
      <c r="BM95" s="30" t="str">
        <f t="shared" si="119"/>
        <v/>
      </c>
      <c r="BN95" s="30" t="str">
        <f t="shared" si="120"/>
        <v/>
      </c>
      <c r="BO95" s="30" t="str">
        <f t="shared" si="121"/>
        <v/>
      </c>
      <c r="BP95" s="30" t="str">
        <f t="shared" si="122"/>
        <v/>
      </c>
      <c r="BQ95" s="30" t="str">
        <f t="shared" si="123"/>
        <v/>
      </c>
      <c r="BR95" s="30" t="str">
        <f t="shared" si="124"/>
        <v/>
      </c>
      <c r="BS95" s="30" t="str">
        <f t="shared" si="125"/>
        <v/>
      </c>
      <c r="BT95" s="31"/>
      <c r="BU95" s="30" t="str">
        <f t="shared" si="19"/>
        <v/>
      </c>
      <c r="BV95" s="370"/>
      <c r="BW95" s="30" t="str">
        <f t="shared" si="126"/>
        <v/>
      </c>
      <c r="BX95" s="30" t="b">
        <f t="shared" si="127"/>
        <v>0</v>
      </c>
      <c r="BY95" s="30" t="b">
        <f t="shared" si="128"/>
        <v>0</v>
      </c>
      <c r="BZ95" s="30" t="b">
        <f t="shared" si="129"/>
        <v>0</v>
      </c>
      <c r="CA95" s="30" t="b">
        <f t="shared" si="130"/>
        <v>0</v>
      </c>
      <c r="CB95" s="30" t="b">
        <f t="shared" si="131"/>
        <v>0</v>
      </c>
      <c r="CC95" s="30" t="b">
        <f t="shared" si="132"/>
        <v>0</v>
      </c>
      <c r="CD95" s="30" t="b">
        <f t="shared" si="133"/>
        <v>0</v>
      </c>
    </row>
    <row r="96" spans="1:82" s="9" customFormat="1" hidden="1">
      <c r="A96" s="321">
        <v>91</v>
      </c>
      <c r="B96" s="457"/>
      <c r="C96" s="338"/>
      <c r="D96" s="482"/>
      <c r="E96" s="482"/>
      <c r="F96" s="527"/>
      <c r="G96" s="528"/>
      <c r="H96" s="320"/>
      <c r="I96" s="482"/>
      <c r="J96" s="557"/>
      <c r="K96" s="482"/>
      <c r="L96" s="319"/>
      <c r="M96" s="319"/>
      <c r="N96" s="542"/>
      <c r="O96" s="7"/>
      <c r="P96" s="29" t="str">
        <f t="shared" si="77"/>
        <v/>
      </c>
      <c r="Q96" s="30" t="str">
        <f t="shared" si="79"/>
        <v/>
      </c>
      <c r="R96" s="30" t="str">
        <f t="shared" si="80"/>
        <v/>
      </c>
      <c r="S96" s="30" t="str">
        <f t="shared" si="81"/>
        <v/>
      </c>
      <c r="T96" s="30" t="str">
        <f t="shared" si="82"/>
        <v/>
      </c>
      <c r="U96" s="30" t="str">
        <f t="shared" si="83"/>
        <v/>
      </c>
      <c r="V96" s="30" t="str">
        <f t="shared" si="84"/>
        <v/>
      </c>
      <c r="W96" s="30" t="str">
        <f t="shared" si="85"/>
        <v/>
      </c>
      <c r="X96" s="31"/>
      <c r="Y96" s="30" t="str">
        <f t="shared" si="86"/>
        <v/>
      </c>
      <c r="Z96" s="30" t="str">
        <f t="shared" si="87"/>
        <v/>
      </c>
      <c r="AA96" s="30" t="str">
        <f t="shared" si="88"/>
        <v/>
      </c>
      <c r="AB96" s="30" t="str">
        <f t="shared" si="89"/>
        <v/>
      </c>
      <c r="AC96" s="30" t="str">
        <f t="shared" si="90"/>
        <v/>
      </c>
      <c r="AD96" s="30" t="str">
        <f t="shared" si="91"/>
        <v/>
      </c>
      <c r="AE96" s="30" t="str">
        <f t="shared" si="92"/>
        <v/>
      </c>
      <c r="AF96" s="30" t="str">
        <f t="shared" si="93"/>
        <v/>
      </c>
      <c r="AG96" s="31"/>
      <c r="AH96" s="30" t="str">
        <f t="shared" si="94"/>
        <v/>
      </c>
      <c r="AI96" s="30" t="str">
        <f t="shared" si="95"/>
        <v/>
      </c>
      <c r="AJ96" s="30" t="str">
        <f t="shared" si="96"/>
        <v/>
      </c>
      <c r="AK96" s="30" t="str">
        <f t="shared" si="97"/>
        <v/>
      </c>
      <c r="AL96" s="30" t="str">
        <f t="shared" si="98"/>
        <v/>
      </c>
      <c r="AM96" s="30" t="str">
        <f t="shared" si="99"/>
        <v/>
      </c>
      <c r="AN96" s="30" t="str">
        <f t="shared" si="100"/>
        <v/>
      </c>
      <c r="AO96" s="30" t="str">
        <f t="shared" si="101"/>
        <v/>
      </c>
      <c r="AP96" s="31"/>
      <c r="AQ96" s="30" t="str">
        <f t="shared" si="102"/>
        <v/>
      </c>
      <c r="AR96" s="30" t="str">
        <f t="shared" si="103"/>
        <v/>
      </c>
      <c r="AS96" s="30" t="str">
        <f t="shared" si="104"/>
        <v/>
      </c>
      <c r="AT96" s="30" t="str">
        <f t="shared" si="105"/>
        <v/>
      </c>
      <c r="AU96" s="30" t="str">
        <f t="shared" si="106"/>
        <v/>
      </c>
      <c r="AV96" s="30" t="str">
        <f t="shared" si="107"/>
        <v/>
      </c>
      <c r="AW96" s="30" t="str">
        <f t="shared" si="108"/>
        <v/>
      </c>
      <c r="AX96" s="30" t="str">
        <f t="shared" si="109"/>
        <v/>
      </c>
      <c r="AY96" s="31"/>
      <c r="AZ96" s="30" t="str">
        <f t="shared" si="110"/>
        <v/>
      </c>
      <c r="BA96" s="30" t="str">
        <f t="shared" si="111"/>
        <v/>
      </c>
      <c r="BB96" s="30" t="str">
        <f t="shared" si="112"/>
        <v/>
      </c>
      <c r="BC96" s="30" t="str">
        <f t="shared" si="113"/>
        <v/>
      </c>
      <c r="BD96" s="30" t="str">
        <f t="shared" si="114"/>
        <v/>
      </c>
      <c r="BE96" s="30" t="str">
        <f t="shared" si="115"/>
        <v/>
      </c>
      <c r="BF96" s="30" t="str">
        <f t="shared" si="116"/>
        <v/>
      </c>
      <c r="BG96" s="30" t="str">
        <f t="shared" si="117"/>
        <v/>
      </c>
      <c r="BH96" s="31"/>
      <c r="BI96" s="32"/>
      <c r="BJ96" s="33" t="str">
        <f t="shared" si="118"/>
        <v/>
      </c>
      <c r="BK96" s="31"/>
      <c r="BL96" s="30" t="str">
        <f t="shared" si="78"/>
        <v/>
      </c>
      <c r="BM96" s="30" t="str">
        <f t="shared" si="119"/>
        <v/>
      </c>
      <c r="BN96" s="30" t="str">
        <f t="shared" si="120"/>
        <v/>
      </c>
      <c r="BO96" s="30" t="str">
        <f t="shared" si="121"/>
        <v/>
      </c>
      <c r="BP96" s="30" t="str">
        <f t="shared" si="122"/>
        <v/>
      </c>
      <c r="BQ96" s="30" t="str">
        <f t="shared" si="123"/>
        <v/>
      </c>
      <c r="BR96" s="30" t="str">
        <f t="shared" si="124"/>
        <v/>
      </c>
      <c r="BS96" s="30" t="str">
        <f t="shared" si="125"/>
        <v/>
      </c>
      <c r="BT96" s="31"/>
      <c r="BU96" s="30" t="str">
        <f t="shared" si="19"/>
        <v/>
      </c>
      <c r="BV96" s="370"/>
      <c r="BW96" s="30" t="str">
        <f t="shared" si="126"/>
        <v/>
      </c>
      <c r="BX96" s="30" t="b">
        <f t="shared" si="127"/>
        <v>0</v>
      </c>
      <c r="BY96" s="30" t="b">
        <f t="shared" si="128"/>
        <v>0</v>
      </c>
      <c r="BZ96" s="30" t="b">
        <f t="shared" si="129"/>
        <v>0</v>
      </c>
      <c r="CA96" s="30" t="b">
        <f t="shared" si="130"/>
        <v>0</v>
      </c>
      <c r="CB96" s="30" t="b">
        <f t="shared" si="131"/>
        <v>0</v>
      </c>
      <c r="CC96" s="30" t="b">
        <f t="shared" si="132"/>
        <v>0</v>
      </c>
      <c r="CD96" s="30" t="b">
        <f t="shared" si="133"/>
        <v>0</v>
      </c>
    </row>
    <row r="97" spans="1:82" s="9" customFormat="1" hidden="1">
      <c r="A97" s="321">
        <v>92</v>
      </c>
      <c r="B97" s="457"/>
      <c r="C97" s="338"/>
      <c r="D97" s="482"/>
      <c r="E97" s="482"/>
      <c r="F97" s="527"/>
      <c r="G97" s="528"/>
      <c r="H97" s="320"/>
      <c r="I97" s="482"/>
      <c r="J97" s="557"/>
      <c r="K97" s="482"/>
      <c r="L97" s="319"/>
      <c r="M97" s="319"/>
      <c r="N97" s="542"/>
      <c r="O97" s="7"/>
      <c r="P97" s="29" t="str">
        <f t="shared" si="77"/>
        <v/>
      </c>
      <c r="Q97" s="30" t="str">
        <f t="shared" si="79"/>
        <v/>
      </c>
      <c r="R97" s="30" t="str">
        <f t="shared" si="80"/>
        <v/>
      </c>
      <c r="S97" s="30" t="str">
        <f t="shared" si="81"/>
        <v/>
      </c>
      <c r="T97" s="30" t="str">
        <f t="shared" si="82"/>
        <v/>
      </c>
      <c r="U97" s="30" t="str">
        <f t="shared" si="83"/>
        <v/>
      </c>
      <c r="V97" s="30" t="str">
        <f t="shared" si="84"/>
        <v/>
      </c>
      <c r="W97" s="30" t="str">
        <f t="shared" si="85"/>
        <v/>
      </c>
      <c r="X97" s="31"/>
      <c r="Y97" s="30" t="str">
        <f t="shared" si="86"/>
        <v/>
      </c>
      <c r="Z97" s="30" t="str">
        <f t="shared" si="87"/>
        <v/>
      </c>
      <c r="AA97" s="30" t="str">
        <f t="shared" si="88"/>
        <v/>
      </c>
      <c r="AB97" s="30" t="str">
        <f t="shared" si="89"/>
        <v/>
      </c>
      <c r="AC97" s="30" t="str">
        <f t="shared" si="90"/>
        <v/>
      </c>
      <c r="AD97" s="30" t="str">
        <f t="shared" si="91"/>
        <v/>
      </c>
      <c r="AE97" s="30" t="str">
        <f t="shared" si="92"/>
        <v/>
      </c>
      <c r="AF97" s="30" t="str">
        <f t="shared" si="93"/>
        <v/>
      </c>
      <c r="AG97" s="31"/>
      <c r="AH97" s="30" t="str">
        <f t="shared" si="94"/>
        <v/>
      </c>
      <c r="AI97" s="30" t="str">
        <f t="shared" si="95"/>
        <v/>
      </c>
      <c r="AJ97" s="30" t="str">
        <f t="shared" si="96"/>
        <v/>
      </c>
      <c r="AK97" s="30" t="str">
        <f t="shared" si="97"/>
        <v/>
      </c>
      <c r="AL97" s="30" t="str">
        <f t="shared" si="98"/>
        <v/>
      </c>
      <c r="AM97" s="30" t="str">
        <f t="shared" si="99"/>
        <v/>
      </c>
      <c r="AN97" s="30" t="str">
        <f t="shared" si="100"/>
        <v/>
      </c>
      <c r="AO97" s="30" t="str">
        <f t="shared" si="101"/>
        <v/>
      </c>
      <c r="AP97" s="31"/>
      <c r="AQ97" s="30" t="str">
        <f t="shared" si="102"/>
        <v/>
      </c>
      <c r="AR97" s="30" t="str">
        <f t="shared" si="103"/>
        <v/>
      </c>
      <c r="AS97" s="30" t="str">
        <f t="shared" si="104"/>
        <v/>
      </c>
      <c r="AT97" s="30" t="str">
        <f t="shared" si="105"/>
        <v/>
      </c>
      <c r="AU97" s="30" t="str">
        <f t="shared" si="106"/>
        <v/>
      </c>
      <c r="AV97" s="30" t="str">
        <f t="shared" si="107"/>
        <v/>
      </c>
      <c r="AW97" s="30" t="str">
        <f t="shared" si="108"/>
        <v/>
      </c>
      <c r="AX97" s="30" t="str">
        <f t="shared" si="109"/>
        <v/>
      </c>
      <c r="AY97" s="31"/>
      <c r="AZ97" s="30" t="str">
        <f t="shared" si="110"/>
        <v/>
      </c>
      <c r="BA97" s="30" t="str">
        <f t="shared" si="111"/>
        <v/>
      </c>
      <c r="BB97" s="30" t="str">
        <f t="shared" si="112"/>
        <v/>
      </c>
      <c r="BC97" s="30" t="str">
        <f t="shared" si="113"/>
        <v/>
      </c>
      <c r="BD97" s="30" t="str">
        <f t="shared" si="114"/>
        <v/>
      </c>
      <c r="BE97" s="30" t="str">
        <f t="shared" si="115"/>
        <v/>
      </c>
      <c r="BF97" s="30" t="str">
        <f t="shared" si="116"/>
        <v/>
      </c>
      <c r="BG97" s="30" t="str">
        <f t="shared" si="117"/>
        <v/>
      </c>
      <c r="BH97" s="31"/>
      <c r="BI97" s="32"/>
      <c r="BJ97" s="33" t="str">
        <f t="shared" si="118"/>
        <v/>
      </c>
      <c r="BK97" s="31"/>
      <c r="BL97" s="30" t="str">
        <f t="shared" si="78"/>
        <v/>
      </c>
      <c r="BM97" s="30" t="str">
        <f t="shared" si="119"/>
        <v/>
      </c>
      <c r="BN97" s="30" t="str">
        <f t="shared" si="120"/>
        <v/>
      </c>
      <c r="BO97" s="30" t="str">
        <f t="shared" si="121"/>
        <v/>
      </c>
      <c r="BP97" s="30" t="str">
        <f t="shared" si="122"/>
        <v/>
      </c>
      <c r="BQ97" s="30" t="str">
        <f t="shared" si="123"/>
        <v/>
      </c>
      <c r="BR97" s="30" t="str">
        <f t="shared" si="124"/>
        <v/>
      </c>
      <c r="BS97" s="30" t="str">
        <f t="shared" si="125"/>
        <v/>
      </c>
      <c r="BT97" s="31"/>
      <c r="BU97" s="30" t="str">
        <f t="shared" si="19"/>
        <v/>
      </c>
      <c r="BV97" s="370"/>
      <c r="BW97" s="30" t="str">
        <f t="shared" si="126"/>
        <v/>
      </c>
      <c r="BX97" s="30" t="b">
        <f t="shared" si="127"/>
        <v>0</v>
      </c>
      <c r="BY97" s="30" t="b">
        <f t="shared" si="128"/>
        <v>0</v>
      </c>
      <c r="BZ97" s="30" t="b">
        <f t="shared" si="129"/>
        <v>0</v>
      </c>
      <c r="CA97" s="30" t="b">
        <f t="shared" si="130"/>
        <v>0</v>
      </c>
      <c r="CB97" s="30" t="b">
        <f t="shared" si="131"/>
        <v>0</v>
      </c>
      <c r="CC97" s="30" t="b">
        <f t="shared" si="132"/>
        <v>0</v>
      </c>
      <c r="CD97" s="30" t="b">
        <f t="shared" si="133"/>
        <v>0</v>
      </c>
    </row>
    <row r="98" spans="1:82" s="9" customFormat="1" hidden="1">
      <c r="A98" s="321">
        <v>93</v>
      </c>
      <c r="B98" s="457"/>
      <c r="C98" s="338"/>
      <c r="D98" s="482"/>
      <c r="E98" s="482"/>
      <c r="F98" s="527"/>
      <c r="G98" s="528"/>
      <c r="H98" s="320"/>
      <c r="I98" s="482"/>
      <c r="J98" s="557"/>
      <c r="K98" s="482"/>
      <c r="L98" s="319"/>
      <c r="M98" s="319"/>
      <c r="N98" s="542"/>
      <c r="O98" s="7"/>
      <c r="P98" s="29" t="str">
        <f t="shared" si="77"/>
        <v/>
      </c>
      <c r="Q98" s="30" t="str">
        <f t="shared" si="79"/>
        <v/>
      </c>
      <c r="R98" s="30" t="str">
        <f t="shared" si="80"/>
        <v/>
      </c>
      <c r="S98" s="30" t="str">
        <f t="shared" si="81"/>
        <v/>
      </c>
      <c r="T98" s="30" t="str">
        <f t="shared" si="82"/>
        <v/>
      </c>
      <c r="U98" s="30" t="str">
        <f t="shared" si="83"/>
        <v/>
      </c>
      <c r="V98" s="30" t="str">
        <f t="shared" si="84"/>
        <v/>
      </c>
      <c r="W98" s="30" t="str">
        <f t="shared" si="85"/>
        <v/>
      </c>
      <c r="X98" s="31"/>
      <c r="Y98" s="30" t="str">
        <f t="shared" si="86"/>
        <v/>
      </c>
      <c r="Z98" s="30" t="str">
        <f t="shared" si="87"/>
        <v/>
      </c>
      <c r="AA98" s="30" t="str">
        <f t="shared" si="88"/>
        <v/>
      </c>
      <c r="AB98" s="30" t="str">
        <f t="shared" si="89"/>
        <v/>
      </c>
      <c r="AC98" s="30" t="str">
        <f t="shared" si="90"/>
        <v/>
      </c>
      <c r="AD98" s="30" t="str">
        <f t="shared" si="91"/>
        <v/>
      </c>
      <c r="AE98" s="30" t="str">
        <f t="shared" si="92"/>
        <v/>
      </c>
      <c r="AF98" s="30" t="str">
        <f t="shared" si="93"/>
        <v/>
      </c>
      <c r="AG98" s="31"/>
      <c r="AH98" s="30" t="str">
        <f t="shared" si="94"/>
        <v/>
      </c>
      <c r="AI98" s="30" t="str">
        <f t="shared" si="95"/>
        <v/>
      </c>
      <c r="AJ98" s="30" t="str">
        <f t="shared" si="96"/>
        <v/>
      </c>
      <c r="AK98" s="30" t="str">
        <f t="shared" si="97"/>
        <v/>
      </c>
      <c r="AL98" s="30" t="str">
        <f t="shared" si="98"/>
        <v/>
      </c>
      <c r="AM98" s="30" t="str">
        <f t="shared" si="99"/>
        <v/>
      </c>
      <c r="AN98" s="30" t="str">
        <f t="shared" si="100"/>
        <v/>
      </c>
      <c r="AO98" s="30" t="str">
        <f t="shared" si="101"/>
        <v/>
      </c>
      <c r="AP98" s="31"/>
      <c r="AQ98" s="30" t="str">
        <f t="shared" si="102"/>
        <v/>
      </c>
      <c r="AR98" s="30" t="str">
        <f t="shared" si="103"/>
        <v/>
      </c>
      <c r="AS98" s="30" t="str">
        <f t="shared" si="104"/>
        <v/>
      </c>
      <c r="AT98" s="30" t="str">
        <f t="shared" si="105"/>
        <v/>
      </c>
      <c r="AU98" s="30" t="str">
        <f t="shared" si="106"/>
        <v/>
      </c>
      <c r="AV98" s="30" t="str">
        <f t="shared" si="107"/>
        <v/>
      </c>
      <c r="AW98" s="30" t="str">
        <f t="shared" si="108"/>
        <v/>
      </c>
      <c r="AX98" s="30" t="str">
        <f t="shared" si="109"/>
        <v/>
      </c>
      <c r="AY98" s="31"/>
      <c r="AZ98" s="30" t="str">
        <f t="shared" si="110"/>
        <v/>
      </c>
      <c r="BA98" s="30" t="str">
        <f t="shared" si="111"/>
        <v/>
      </c>
      <c r="BB98" s="30" t="str">
        <f t="shared" si="112"/>
        <v/>
      </c>
      <c r="BC98" s="30" t="str">
        <f t="shared" si="113"/>
        <v/>
      </c>
      <c r="BD98" s="30" t="str">
        <f t="shared" si="114"/>
        <v/>
      </c>
      <c r="BE98" s="30" t="str">
        <f t="shared" si="115"/>
        <v/>
      </c>
      <c r="BF98" s="30" t="str">
        <f t="shared" si="116"/>
        <v/>
      </c>
      <c r="BG98" s="30" t="str">
        <f t="shared" si="117"/>
        <v/>
      </c>
      <c r="BH98" s="31"/>
      <c r="BI98" s="32"/>
      <c r="BJ98" s="33" t="str">
        <f t="shared" si="118"/>
        <v/>
      </c>
      <c r="BK98" s="31"/>
      <c r="BL98" s="30" t="str">
        <f t="shared" si="78"/>
        <v/>
      </c>
      <c r="BM98" s="30" t="str">
        <f t="shared" si="119"/>
        <v/>
      </c>
      <c r="BN98" s="30" t="str">
        <f t="shared" si="120"/>
        <v/>
      </c>
      <c r="BO98" s="30" t="str">
        <f t="shared" si="121"/>
        <v/>
      </c>
      <c r="BP98" s="30" t="str">
        <f t="shared" si="122"/>
        <v/>
      </c>
      <c r="BQ98" s="30" t="str">
        <f t="shared" si="123"/>
        <v/>
      </c>
      <c r="BR98" s="30" t="str">
        <f t="shared" si="124"/>
        <v/>
      </c>
      <c r="BS98" s="30" t="str">
        <f t="shared" si="125"/>
        <v/>
      </c>
      <c r="BT98" s="31"/>
      <c r="BU98" s="30" t="str">
        <f t="shared" si="19"/>
        <v/>
      </c>
      <c r="BV98" s="370"/>
      <c r="BW98" s="30" t="str">
        <f t="shared" si="126"/>
        <v/>
      </c>
      <c r="BX98" s="30" t="b">
        <f t="shared" si="127"/>
        <v>0</v>
      </c>
      <c r="BY98" s="30" t="b">
        <f t="shared" si="128"/>
        <v>0</v>
      </c>
      <c r="BZ98" s="30" t="b">
        <f t="shared" si="129"/>
        <v>0</v>
      </c>
      <c r="CA98" s="30" t="b">
        <f t="shared" si="130"/>
        <v>0</v>
      </c>
      <c r="CB98" s="30" t="b">
        <f t="shared" si="131"/>
        <v>0</v>
      </c>
      <c r="CC98" s="30" t="b">
        <f t="shared" si="132"/>
        <v>0</v>
      </c>
      <c r="CD98" s="30" t="b">
        <f t="shared" si="133"/>
        <v>0</v>
      </c>
    </row>
    <row r="99" spans="1:82" s="9" customFormat="1" hidden="1">
      <c r="A99" s="321">
        <v>94</v>
      </c>
      <c r="B99" s="457"/>
      <c r="C99" s="338"/>
      <c r="D99" s="482"/>
      <c r="E99" s="482"/>
      <c r="F99" s="527"/>
      <c r="G99" s="528"/>
      <c r="H99" s="320"/>
      <c r="I99" s="482"/>
      <c r="J99" s="557"/>
      <c r="K99" s="482"/>
      <c r="L99" s="319"/>
      <c r="M99" s="319"/>
      <c r="N99" s="542"/>
      <c r="O99" s="7"/>
      <c r="P99" s="29" t="str">
        <f t="shared" si="77"/>
        <v/>
      </c>
      <c r="Q99" s="30" t="str">
        <f t="shared" si="79"/>
        <v/>
      </c>
      <c r="R99" s="30" t="str">
        <f t="shared" si="80"/>
        <v/>
      </c>
      <c r="S99" s="30" t="str">
        <f t="shared" si="81"/>
        <v/>
      </c>
      <c r="T99" s="30" t="str">
        <f t="shared" si="82"/>
        <v/>
      </c>
      <c r="U99" s="30" t="str">
        <f t="shared" si="83"/>
        <v/>
      </c>
      <c r="V99" s="30" t="str">
        <f t="shared" si="84"/>
        <v/>
      </c>
      <c r="W99" s="30" t="str">
        <f t="shared" si="85"/>
        <v/>
      </c>
      <c r="X99" s="31"/>
      <c r="Y99" s="30" t="str">
        <f t="shared" si="86"/>
        <v/>
      </c>
      <c r="Z99" s="30" t="str">
        <f t="shared" si="87"/>
        <v/>
      </c>
      <c r="AA99" s="30" t="str">
        <f t="shared" si="88"/>
        <v/>
      </c>
      <c r="AB99" s="30" t="str">
        <f t="shared" si="89"/>
        <v/>
      </c>
      <c r="AC99" s="30" t="str">
        <f t="shared" si="90"/>
        <v/>
      </c>
      <c r="AD99" s="30" t="str">
        <f t="shared" si="91"/>
        <v/>
      </c>
      <c r="AE99" s="30" t="str">
        <f t="shared" si="92"/>
        <v/>
      </c>
      <c r="AF99" s="30" t="str">
        <f t="shared" si="93"/>
        <v/>
      </c>
      <c r="AG99" s="31"/>
      <c r="AH99" s="30" t="str">
        <f t="shared" si="94"/>
        <v/>
      </c>
      <c r="AI99" s="30" t="str">
        <f t="shared" si="95"/>
        <v/>
      </c>
      <c r="AJ99" s="30" t="str">
        <f t="shared" si="96"/>
        <v/>
      </c>
      <c r="AK99" s="30" t="str">
        <f t="shared" si="97"/>
        <v/>
      </c>
      <c r="AL99" s="30" t="str">
        <f t="shared" si="98"/>
        <v/>
      </c>
      <c r="AM99" s="30" t="str">
        <f t="shared" si="99"/>
        <v/>
      </c>
      <c r="AN99" s="30" t="str">
        <f t="shared" si="100"/>
        <v/>
      </c>
      <c r="AO99" s="30" t="str">
        <f t="shared" si="101"/>
        <v/>
      </c>
      <c r="AP99" s="31"/>
      <c r="AQ99" s="30" t="str">
        <f t="shared" si="102"/>
        <v/>
      </c>
      <c r="AR99" s="30" t="str">
        <f t="shared" si="103"/>
        <v/>
      </c>
      <c r="AS99" s="30" t="str">
        <f t="shared" si="104"/>
        <v/>
      </c>
      <c r="AT99" s="30" t="str">
        <f t="shared" si="105"/>
        <v/>
      </c>
      <c r="AU99" s="30" t="str">
        <f t="shared" si="106"/>
        <v/>
      </c>
      <c r="AV99" s="30" t="str">
        <f t="shared" si="107"/>
        <v/>
      </c>
      <c r="AW99" s="30" t="str">
        <f t="shared" si="108"/>
        <v/>
      </c>
      <c r="AX99" s="30" t="str">
        <f t="shared" si="109"/>
        <v/>
      </c>
      <c r="AY99" s="31"/>
      <c r="AZ99" s="30" t="str">
        <f t="shared" si="110"/>
        <v/>
      </c>
      <c r="BA99" s="30" t="str">
        <f t="shared" si="111"/>
        <v/>
      </c>
      <c r="BB99" s="30" t="str">
        <f t="shared" si="112"/>
        <v/>
      </c>
      <c r="BC99" s="30" t="str">
        <f t="shared" si="113"/>
        <v/>
      </c>
      <c r="BD99" s="30" t="str">
        <f t="shared" si="114"/>
        <v/>
      </c>
      <c r="BE99" s="30" t="str">
        <f t="shared" si="115"/>
        <v/>
      </c>
      <c r="BF99" s="30" t="str">
        <f t="shared" si="116"/>
        <v/>
      </c>
      <c r="BG99" s="30" t="str">
        <f t="shared" si="117"/>
        <v/>
      </c>
      <c r="BH99" s="31"/>
      <c r="BI99" s="32"/>
      <c r="BJ99" s="33" t="str">
        <f t="shared" si="118"/>
        <v/>
      </c>
      <c r="BK99" s="31"/>
      <c r="BL99" s="30" t="str">
        <f t="shared" si="78"/>
        <v/>
      </c>
      <c r="BM99" s="30" t="str">
        <f t="shared" si="119"/>
        <v/>
      </c>
      <c r="BN99" s="30" t="str">
        <f t="shared" si="120"/>
        <v/>
      </c>
      <c r="BO99" s="30" t="str">
        <f t="shared" si="121"/>
        <v/>
      </c>
      <c r="BP99" s="30" t="str">
        <f t="shared" si="122"/>
        <v/>
      </c>
      <c r="BQ99" s="30" t="str">
        <f t="shared" si="123"/>
        <v/>
      </c>
      <c r="BR99" s="30" t="str">
        <f t="shared" si="124"/>
        <v/>
      </c>
      <c r="BS99" s="30" t="str">
        <f t="shared" si="125"/>
        <v/>
      </c>
      <c r="BT99" s="31"/>
      <c r="BU99" s="30" t="str">
        <f t="shared" si="19"/>
        <v/>
      </c>
      <c r="BV99" s="370"/>
      <c r="BW99" s="30" t="str">
        <f t="shared" si="126"/>
        <v/>
      </c>
      <c r="BX99" s="30" t="b">
        <f t="shared" si="127"/>
        <v>0</v>
      </c>
      <c r="BY99" s="30" t="b">
        <f t="shared" si="128"/>
        <v>0</v>
      </c>
      <c r="BZ99" s="30" t="b">
        <f t="shared" si="129"/>
        <v>0</v>
      </c>
      <c r="CA99" s="30" t="b">
        <f t="shared" si="130"/>
        <v>0</v>
      </c>
      <c r="CB99" s="30" t="b">
        <f t="shared" si="131"/>
        <v>0</v>
      </c>
      <c r="CC99" s="30" t="b">
        <f t="shared" si="132"/>
        <v>0</v>
      </c>
      <c r="CD99" s="30" t="b">
        <f t="shared" si="133"/>
        <v>0</v>
      </c>
    </row>
    <row r="100" spans="1:82" s="9" customFormat="1" hidden="1">
      <c r="A100" s="321">
        <v>95</v>
      </c>
      <c r="B100" s="457"/>
      <c r="C100" s="338"/>
      <c r="D100" s="482"/>
      <c r="E100" s="482"/>
      <c r="F100" s="527"/>
      <c r="G100" s="528"/>
      <c r="H100" s="320"/>
      <c r="I100" s="482"/>
      <c r="J100" s="557"/>
      <c r="K100" s="482"/>
      <c r="L100" s="319"/>
      <c r="M100" s="319"/>
      <c r="N100" s="542"/>
      <c r="O100" s="7"/>
      <c r="P100" s="29" t="str">
        <f t="shared" ref="P100:P130" si="134">IF(F100&lt;10,IF(F100&gt;=1,"X",""),"")</f>
        <v/>
      </c>
      <c r="Q100" s="30" t="str">
        <f t="shared" si="79"/>
        <v/>
      </c>
      <c r="R100" s="30" t="str">
        <f t="shared" si="80"/>
        <v/>
      </c>
      <c r="S100" s="30" t="str">
        <f t="shared" si="81"/>
        <v/>
      </c>
      <c r="T100" s="30" t="str">
        <f t="shared" si="82"/>
        <v/>
      </c>
      <c r="U100" s="30" t="str">
        <f t="shared" si="83"/>
        <v/>
      </c>
      <c r="V100" s="30" t="str">
        <f t="shared" si="84"/>
        <v/>
      </c>
      <c r="W100" s="30" t="str">
        <f t="shared" si="85"/>
        <v/>
      </c>
      <c r="X100" s="31"/>
      <c r="Y100" s="30" t="str">
        <f t="shared" si="86"/>
        <v/>
      </c>
      <c r="Z100" s="30" t="str">
        <f t="shared" si="87"/>
        <v/>
      </c>
      <c r="AA100" s="30" t="str">
        <f t="shared" si="88"/>
        <v/>
      </c>
      <c r="AB100" s="30" t="str">
        <f t="shared" si="89"/>
        <v/>
      </c>
      <c r="AC100" s="30" t="str">
        <f t="shared" si="90"/>
        <v/>
      </c>
      <c r="AD100" s="30" t="str">
        <f t="shared" si="91"/>
        <v/>
      </c>
      <c r="AE100" s="30" t="str">
        <f t="shared" si="92"/>
        <v/>
      </c>
      <c r="AF100" s="30" t="str">
        <f t="shared" si="93"/>
        <v/>
      </c>
      <c r="AG100" s="31"/>
      <c r="AH100" s="30" t="str">
        <f t="shared" si="94"/>
        <v/>
      </c>
      <c r="AI100" s="30" t="str">
        <f t="shared" si="95"/>
        <v/>
      </c>
      <c r="AJ100" s="30" t="str">
        <f t="shared" si="96"/>
        <v/>
      </c>
      <c r="AK100" s="30" t="str">
        <f t="shared" si="97"/>
        <v/>
      </c>
      <c r="AL100" s="30" t="str">
        <f t="shared" si="98"/>
        <v/>
      </c>
      <c r="AM100" s="30" t="str">
        <f t="shared" si="99"/>
        <v/>
      </c>
      <c r="AN100" s="30" t="str">
        <f t="shared" si="100"/>
        <v/>
      </c>
      <c r="AO100" s="30" t="str">
        <f t="shared" si="101"/>
        <v/>
      </c>
      <c r="AP100" s="31"/>
      <c r="AQ100" s="30" t="str">
        <f t="shared" si="102"/>
        <v/>
      </c>
      <c r="AR100" s="30" t="str">
        <f t="shared" si="103"/>
        <v/>
      </c>
      <c r="AS100" s="30" t="str">
        <f t="shared" si="104"/>
        <v/>
      </c>
      <c r="AT100" s="30" t="str">
        <f t="shared" si="105"/>
        <v/>
      </c>
      <c r="AU100" s="30" t="str">
        <f t="shared" si="106"/>
        <v/>
      </c>
      <c r="AV100" s="30" t="str">
        <f t="shared" si="107"/>
        <v/>
      </c>
      <c r="AW100" s="30" t="str">
        <f t="shared" si="108"/>
        <v/>
      </c>
      <c r="AX100" s="30" t="str">
        <f t="shared" si="109"/>
        <v/>
      </c>
      <c r="AY100" s="31"/>
      <c r="AZ100" s="30" t="str">
        <f t="shared" si="110"/>
        <v/>
      </c>
      <c r="BA100" s="30" t="str">
        <f t="shared" si="111"/>
        <v/>
      </c>
      <c r="BB100" s="30" t="str">
        <f t="shared" si="112"/>
        <v/>
      </c>
      <c r="BC100" s="30" t="str">
        <f t="shared" si="113"/>
        <v/>
      </c>
      <c r="BD100" s="30" t="str">
        <f t="shared" si="114"/>
        <v/>
      </c>
      <c r="BE100" s="30" t="str">
        <f t="shared" si="115"/>
        <v/>
      </c>
      <c r="BF100" s="30" t="str">
        <f t="shared" si="116"/>
        <v/>
      </c>
      <c r="BG100" s="30" t="str">
        <f t="shared" si="117"/>
        <v/>
      </c>
      <c r="BH100" s="31"/>
      <c r="BI100" s="32"/>
      <c r="BJ100" s="33" t="str">
        <f t="shared" si="118"/>
        <v/>
      </c>
      <c r="BK100" s="31"/>
      <c r="BL100" s="30" t="str">
        <f t="shared" si="78"/>
        <v/>
      </c>
      <c r="BM100" s="30" t="str">
        <f t="shared" si="119"/>
        <v/>
      </c>
      <c r="BN100" s="30" t="str">
        <f t="shared" si="120"/>
        <v/>
      </c>
      <c r="BO100" s="30" t="str">
        <f t="shared" si="121"/>
        <v/>
      </c>
      <c r="BP100" s="30" t="str">
        <f t="shared" si="122"/>
        <v/>
      </c>
      <c r="BQ100" s="30" t="str">
        <f t="shared" si="123"/>
        <v/>
      </c>
      <c r="BR100" s="30" t="str">
        <f t="shared" si="124"/>
        <v/>
      </c>
      <c r="BS100" s="30" t="str">
        <f t="shared" si="125"/>
        <v/>
      </c>
      <c r="BT100" s="31"/>
      <c r="BU100" s="30" t="str">
        <f t="shared" si="19"/>
        <v/>
      </c>
      <c r="BV100" s="370"/>
      <c r="BW100" s="30" t="str">
        <f t="shared" si="126"/>
        <v/>
      </c>
      <c r="BX100" s="30" t="b">
        <f t="shared" si="127"/>
        <v>0</v>
      </c>
      <c r="BY100" s="30" t="b">
        <f t="shared" si="128"/>
        <v>0</v>
      </c>
      <c r="BZ100" s="30" t="b">
        <f t="shared" si="129"/>
        <v>0</v>
      </c>
      <c r="CA100" s="30" t="b">
        <f t="shared" si="130"/>
        <v>0</v>
      </c>
      <c r="CB100" s="30" t="b">
        <f t="shared" si="131"/>
        <v>0</v>
      </c>
      <c r="CC100" s="30" t="b">
        <f t="shared" si="132"/>
        <v>0</v>
      </c>
      <c r="CD100" s="30" t="b">
        <f t="shared" si="133"/>
        <v>0</v>
      </c>
    </row>
    <row r="101" spans="1:82" s="9" customFormat="1" hidden="1">
      <c r="A101" s="321">
        <v>96</v>
      </c>
      <c r="B101" s="457"/>
      <c r="C101" s="338"/>
      <c r="D101" s="482"/>
      <c r="E101" s="482"/>
      <c r="F101" s="527"/>
      <c r="G101" s="528"/>
      <c r="H101" s="320"/>
      <c r="I101" s="482"/>
      <c r="J101" s="557"/>
      <c r="K101" s="482"/>
      <c r="L101" s="319"/>
      <c r="M101" s="319"/>
      <c r="N101" s="542"/>
      <c r="O101" s="7"/>
      <c r="P101" s="29" t="str">
        <f t="shared" si="134"/>
        <v/>
      </c>
      <c r="Q101" s="30" t="str">
        <f t="shared" si="79"/>
        <v/>
      </c>
      <c r="R101" s="30" t="str">
        <f t="shared" si="80"/>
        <v/>
      </c>
      <c r="S101" s="30" t="str">
        <f t="shared" si="81"/>
        <v/>
      </c>
      <c r="T101" s="30" t="str">
        <f t="shared" si="82"/>
        <v/>
      </c>
      <c r="U101" s="30" t="str">
        <f t="shared" si="83"/>
        <v/>
      </c>
      <c r="V101" s="30" t="str">
        <f t="shared" si="84"/>
        <v/>
      </c>
      <c r="W101" s="30" t="str">
        <f t="shared" si="85"/>
        <v/>
      </c>
      <c r="X101" s="31"/>
      <c r="Y101" s="30" t="str">
        <f t="shared" si="86"/>
        <v/>
      </c>
      <c r="Z101" s="30" t="str">
        <f t="shared" si="87"/>
        <v/>
      </c>
      <c r="AA101" s="30" t="str">
        <f t="shared" si="88"/>
        <v/>
      </c>
      <c r="AB101" s="30" t="str">
        <f t="shared" si="89"/>
        <v/>
      </c>
      <c r="AC101" s="30" t="str">
        <f t="shared" si="90"/>
        <v/>
      </c>
      <c r="AD101" s="30" t="str">
        <f t="shared" si="91"/>
        <v/>
      </c>
      <c r="AE101" s="30" t="str">
        <f t="shared" si="92"/>
        <v/>
      </c>
      <c r="AF101" s="30" t="str">
        <f t="shared" si="93"/>
        <v/>
      </c>
      <c r="AG101" s="31"/>
      <c r="AH101" s="30" t="str">
        <f t="shared" si="94"/>
        <v/>
      </c>
      <c r="AI101" s="30" t="str">
        <f t="shared" si="95"/>
        <v/>
      </c>
      <c r="AJ101" s="30" t="str">
        <f t="shared" si="96"/>
        <v/>
      </c>
      <c r="AK101" s="30" t="str">
        <f t="shared" si="97"/>
        <v/>
      </c>
      <c r="AL101" s="30" t="str">
        <f t="shared" si="98"/>
        <v/>
      </c>
      <c r="AM101" s="30" t="str">
        <f t="shared" si="99"/>
        <v/>
      </c>
      <c r="AN101" s="30" t="str">
        <f t="shared" si="100"/>
        <v/>
      </c>
      <c r="AO101" s="30" t="str">
        <f t="shared" si="101"/>
        <v/>
      </c>
      <c r="AP101" s="31"/>
      <c r="AQ101" s="30" t="str">
        <f t="shared" si="102"/>
        <v/>
      </c>
      <c r="AR101" s="30" t="str">
        <f t="shared" si="103"/>
        <v/>
      </c>
      <c r="AS101" s="30" t="str">
        <f t="shared" si="104"/>
        <v/>
      </c>
      <c r="AT101" s="30" t="str">
        <f t="shared" si="105"/>
        <v/>
      </c>
      <c r="AU101" s="30" t="str">
        <f t="shared" si="106"/>
        <v/>
      </c>
      <c r="AV101" s="30" t="str">
        <f t="shared" si="107"/>
        <v/>
      </c>
      <c r="AW101" s="30" t="str">
        <f t="shared" si="108"/>
        <v/>
      </c>
      <c r="AX101" s="30" t="str">
        <f t="shared" si="109"/>
        <v/>
      </c>
      <c r="AY101" s="31"/>
      <c r="AZ101" s="30" t="str">
        <f t="shared" si="110"/>
        <v/>
      </c>
      <c r="BA101" s="30" t="str">
        <f t="shared" si="111"/>
        <v/>
      </c>
      <c r="BB101" s="30" t="str">
        <f t="shared" si="112"/>
        <v/>
      </c>
      <c r="BC101" s="30" t="str">
        <f t="shared" si="113"/>
        <v/>
      </c>
      <c r="BD101" s="30" t="str">
        <f t="shared" si="114"/>
        <v/>
      </c>
      <c r="BE101" s="30" t="str">
        <f t="shared" si="115"/>
        <v/>
      </c>
      <c r="BF101" s="30" t="str">
        <f t="shared" si="116"/>
        <v/>
      </c>
      <c r="BG101" s="30" t="str">
        <f t="shared" si="117"/>
        <v/>
      </c>
      <c r="BH101" s="31"/>
      <c r="BI101" s="32"/>
      <c r="BJ101" s="33" t="str">
        <f t="shared" si="118"/>
        <v/>
      </c>
      <c r="BK101" s="31"/>
      <c r="BL101" s="30" t="str">
        <f t="shared" si="78"/>
        <v/>
      </c>
      <c r="BM101" s="30" t="str">
        <f t="shared" si="119"/>
        <v/>
      </c>
      <c r="BN101" s="30" t="str">
        <f t="shared" si="120"/>
        <v/>
      </c>
      <c r="BO101" s="30" t="str">
        <f t="shared" si="121"/>
        <v/>
      </c>
      <c r="BP101" s="30" t="str">
        <f t="shared" si="122"/>
        <v/>
      </c>
      <c r="BQ101" s="30" t="str">
        <f t="shared" si="123"/>
        <v/>
      </c>
      <c r="BR101" s="30" t="str">
        <f t="shared" si="124"/>
        <v/>
      </c>
      <c r="BS101" s="30" t="str">
        <f t="shared" si="125"/>
        <v/>
      </c>
      <c r="BT101" s="31"/>
      <c r="BU101" s="30" t="str">
        <f t="shared" si="19"/>
        <v/>
      </c>
      <c r="BV101" s="370"/>
      <c r="BW101" s="30" t="str">
        <f t="shared" si="126"/>
        <v/>
      </c>
      <c r="BX101" s="30" t="b">
        <f t="shared" si="127"/>
        <v>0</v>
      </c>
      <c r="BY101" s="30" t="b">
        <f t="shared" si="128"/>
        <v>0</v>
      </c>
      <c r="BZ101" s="30" t="b">
        <f t="shared" si="129"/>
        <v>0</v>
      </c>
      <c r="CA101" s="30" t="b">
        <f t="shared" si="130"/>
        <v>0</v>
      </c>
      <c r="CB101" s="30" t="b">
        <f t="shared" si="131"/>
        <v>0</v>
      </c>
      <c r="CC101" s="30" t="b">
        <f t="shared" si="132"/>
        <v>0</v>
      </c>
      <c r="CD101" s="30" t="b">
        <f t="shared" si="133"/>
        <v>0</v>
      </c>
    </row>
    <row r="102" spans="1:82" s="9" customFormat="1" ht="13.8" hidden="1" thickBot="1">
      <c r="A102" s="321">
        <v>97</v>
      </c>
      <c r="B102" s="458"/>
      <c r="C102" s="338"/>
      <c r="D102" s="483"/>
      <c r="E102" s="483"/>
      <c r="F102" s="529"/>
      <c r="G102" s="530"/>
      <c r="H102" s="320"/>
      <c r="I102" s="483"/>
      <c r="J102" s="558"/>
      <c r="K102" s="483"/>
      <c r="L102" s="319"/>
      <c r="M102" s="319"/>
      <c r="N102" s="542"/>
      <c r="O102" s="7"/>
      <c r="P102" s="29" t="str">
        <f t="shared" si="134"/>
        <v/>
      </c>
      <c r="Q102" s="30" t="str">
        <f t="shared" si="79"/>
        <v/>
      </c>
      <c r="R102" s="30" t="str">
        <f t="shared" si="80"/>
        <v/>
      </c>
      <c r="S102" s="30" t="str">
        <f t="shared" si="81"/>
        <v/>
      </c>
      <c r="T102" s="30" t="str">
        <f t="shared" si="82"/>
        <v/>
      </c>
      <c r="U102" s="30" t="str">
        <f t="shared" si="83"/>
        <v/>
      </c>
      <c r="V102" s="30" t="str">
        <f t="shared" si="84"/>
        <v/>
      </c>
      <c r="W102" s="30" t="str">
        <f t="shared" si="85"/>
        <v/>
      </c>
      <c r="X102" s="31"/>
      <c r="Y102" s="30" t="str">
        <f t="shared" si="86"/>
        <v/>
      </c>
      <c r="Z102" s="30" t="str">
        <f t="shared" si="87"/>
        <v/>
      </c>
      <c r="AA102" s="30" t="str">
        <f t="shared" si="88"/>
        <v/>
      </c>
      <c r="AB102" s="30" t="str">
        <f t="shared" si="89"/>
        <v/>
      </c>
      <c r="AC102" s="30" t="str">
        <f t="shared" si="90"/>
        <v/>
      </c>
      <c r="AD102" s="30" t="str">
        <f t="shared" si="91"/>
        <v/>
      </c>
      <c r="AE102" s="30" t="str">
        <f t="shared" si="92"/>
        <v/>
      </c>
      <c r="AF102" s="30" t="str">
        <f t="shared" si="93"/>
        <v/>
      </c>
      <c r="AG102" s="31"/>
      <c r="AH102" s="30" t="str">
        <f t="shared" si="94"/>
        <v/>
      </c>
      <c r="AI102" s="30" t="str">
        <f t="shared" si="95"/>
        <v/>
      </c>
      <c r="AJ102" s="30" t="str">
        <f t="shared" si="96"/>
        <v/>
      </c>
      <c r="AK102" s="30" t="str">
        <f t="shared" si="97"/>
        <v/>
      </c>
      <c r="AL102" s="30" t="str">
        <f t="shared" si="98"/>
        <v/>
      </c>
      <c r="AM102" s="30" t="str">
        <f t="shared" si="99"/>
        <v/>
      </c>
      <c r="AN102" s="30" t="str">
        <f t="shared" si="100"/>
        <v/>
      </c>
      <c r="AO102" s="30" t="str">
        <f t="shared" si="101"/>
        <v/>
      </c>
      <c r="AP102" s="31"/>
      <c r="AQ102" s="30" t="str">
        <f t="shared" si="102"/>
        <v/>
      </c>
      <c r="AR102" s="30" t="str">
        <f t="shared" si="103"/>
        <v/>
      </c>
      <c r="AS102" s="30" t="str">
        <f t="shared" si="104"/>
        <v/>
      </c>
      <c r="AT102" s="30" t="str">
        <f t="shared" si="105"/>
        <v/>
      </c>
      <c r="AU102" s="30" t="str">
        <f t="shared" si="106"/>
        <v/>
      </c>
      <c r="AV102" s="30" t="str">
        <f t="shared" si="107"/>
        <v/>
      </c>
      <c r="AW102" s="30" t="str">
        <f t="shared" si="108"/>
        <v/>
      </c>
      <c r="AX102" s="30" t="str">
        <f t="shared" si="109"/>
        <v/>
      </c>
      <c r="AY102" s="31"/>
      <c r="AZ102" s="30" t="str">
        <f t="shared" si="110"/>
        <v/>
      </c>
      <c r="BA102" s="30" t="str">
        <f t="shared" si="111"/>
        <v/>
      </c>
      <c r="BB102" s="30" t="str">
        <f t="shared" si="112"/>
        <v/>
      </c>
      <c r="BC102" s="30" t="str">
        <f t="shared" si="113"/>
        <v/>
      </c>
      <c r="BD102" s="30" t="str">
        <f t="shared" si="114"/>
        <v/>
      </c>
      <c r="BE102" s="30" t="str">
        <f t="shared" si="115"/>
        <v/>
      </c>
      <c r="BF102" s="30" t="str">
        <f t="shared" si="116"/>
        <v/>
      </c>
      <c r="BG102" s="30" t="str">
        <f t="shared" si="117"/>
        <v/>
      </c>
      <c r="BH102" s="31"/>
      <c r="BI102" s="32"/>
      <c r="BJ102" s="33" t="str">
        <f t="shared" si="118"/>
        <v/>
      </c>
      <c r="BK102" s="31"/>
      <c r="BL102" s="30" t="str">
        <f t="shared" si="78"/>
        <v/>
      </c>
      <c r="BM102" s="30" t="str">
        <f t="shared" si="119"/>
        <v/>
      </c>
      <c r="BN102" s="30" t="str">
        <f t="shared" si="120"/>
        <v/>
      </c>
      <c r="BO102" s="30" t="str">
        <f t="shared" si="121"/>
        <v/>
      </c>
      <c r="BP102" s="30" t="str">
        <f t="shared" si="122"/>
        <v/>
      </c>
      <c r="BQ102" s="30" t="str">
        <f t="shared" si="123"/>
        <v/>
      </c>
      <c r="BR102" s="30" t="str">
        <f t="shared" si="124"/>
        <v/>
      </c>
      <c r="BS102" s="30" t="str">
        <f t="shared" si="125"/>
        <v/>
      </c>
      <c r="BT102" s="31"/>
      <c r="BU102" s="30" t="str">
        <f t="shared" si="19"/>
        <v/>
      </c>
      <c r="BV102" s="370"/>
      <c r="BW102" s="30" t="str">
        <f t="shared" si="126"/>
        <v/>
      </c>
      <c r="BX102" s="30" t="b">
        <f t="shared" si="127"/>
        <v>0</v>
      </c>
      <c r="BY102" s="30" t="b">
        <f t="shared" si="128"/>
        <v>0</v>
      </c>
      <c r="BZ102" s="30" t="b">
        <f t="shared" si="129"/>
        <v>0</v>
      </c>
      <c r="CA102" s="30" t="b">
        <f t="shared" si="130"/>
        <v>0</v>
      </c>
      <c r="CB102" s="30" t="b">
        <f t="shared" si="131"/>
        <v>0</v>
      </c>
      <c r="CC102" s="30" t="b">
        <f t="shared" si="132"/>
        <v>0</v>
      </c>
      <c r="CD102" s="30" t="b">
        <f t="shared" si="133"/>
        <v>0</v>
      </c>
    </row>
    <row r="103" spans="1:82" s="9" customFormat="1" hidden="1">
      <c r="A103" s="321">
        <v>98</v>
      </c>
      <c r="B103" s="459"/>
      <c r="C103" s="338"/>
      <c r="D103" s="484"/>
      <c r="E103" s="484"/>
      <c r="F103" s="531"/>
      <c r="G103" s="532"/>
      <c r="H103" s="320"/>
      <c r="I103" s="484"/>
      <c r="J103" s="559"/>
      <c r="K103" s="484"/>
      <c r="L103" s="319"/>
      <c r="M103" s="319"/>
      <c r="N103" s="542"/>
      <c r="O103" s="7"/>
      <c r="P103" s="29" t="str">
        <f t="shared" si="134"/>
        <v/>
      </c>
      <c r="Q103" s="30" t="str">
        <f t="shared" si="79"/>
        <v/>
      </c>
      <c r="R103" s="30" t="str">
        <f t="shared" si="80"/>
        <v/>
      </c>
      <c r="S103" s="30" t="str">
        <f t="shared" si="81"/>
        <v/>
      </c>
      <c r="T103" s="30" t="str">
        <f t="shared" si="82"/>
        <v/>
      </c>
      <c r="U103" s="30" t="str">
        <f t="shared" si="83"/>
        <v/>
      </c>
      <c r="V103" s="30" t="str">
        <f t="shared" si="84"/>
        <v/>
      </c>
      <c r="W103" s="30" t="str">
        <f t="shared" si="85"/>
        <v/>
      </c>
      <c r="X103" s="31"/>
      <c r="Y103" s="30" t="str">
        <f t="shared" si="86"/>
        <v/>
      </c>
      <c r="Z103" s="30" t="str">
        <f t="shared" si="87"/>
        <v/>
      </c>
      <c r="AA103" s="30" t="str">
        <f t="shared" si="88"/>
        <v/>
      </c>
      <c r="AB103" s="30" t="str">
        <f t="shared" si="89"/>
        <v/>
      </c>
      <c r="AC103" s="30" t="str">
        <f t="shared" si="90"/>
        <v/>
      </c>
      <c r="AD103" s="30" t="str">
        <f t="shared" si="91"/>
        <v/>
      </c>
      <c r="AE103" s="30" t="str">
        <f t="shared" si="92"/>
        <v/>
      </c>
      <c r="AF103" s="30" t="str">
        <f t="shared" si="93"/>
        <v/>
      </c>
      <c r="AG103" s="31"/>
      <c r="AH103" s="30" t="str">
        <f t="shared" si="94"/>
        <v/>
      </c>
      <c r="AI103" s="30" t="str">
        <f t="shared" si="95"/>
        <v/>
      </c>
      <c r="AJ103" s="30" t="str">
        <f t="shared" si="96"/>
        <v/>
      </c>
      <c r="AK103" s="30" t="str">
        <f t="shared" si="97"/>
        <v/>
      </c>
      <c r="AL103" s="30" t="str">
        <f t="shared" si="98"/>
        <v/>
      </c>
      <c r="AM103" s="30" t="str">
        <f t="shared" si="99"/>
        <v/>
      </c>
      <c r="AN103" s="30" t="str">
        <f t="shared" si="100"/>
        <v/>
      </c>
      <c r="AO103" s="30" t="str">
        <f t="shared" si="101"/>
        <v/>
      </c>
      <c r="AP103" s="31"/>
      <c r="AQ103" s="30" t="str">
        <f t="shared" si="102"/>
        <v/>
      </c>
      <c r="AR103" s="30" t="str">
        <f t="shared" si="103"/>
        <v/>
      </c>
      <c r="AS103" s="30" t="str">
        <f t="shared" si="104"/>
        <v/>
      </c>
      <c r="AT103" s="30" t="str">
        <f t="shared" si="105"/>
        <v/>
      </c>
      <c r="AU103" s="30" t="str">
        <f t="shared" si="106"/>
        <v/>
      </c>
      <c r="AV103" s="30" t="str">
        <f t="shared" si="107"/>
        <v/>
      </c>
      <c r="AW103" s="30" t="str">
        <f t="shared" si="108"/>
        <v/>
      </c>
      <c r="AX103" s="30" t="str">
        <f t="shared" si="109"/>
        <v/>
      </c>
      <c r="AY103" s="31"/>
      <c r="AZ103" s="30" t="str">
        <f t="shared" si="110"/>
        <v/>
      </c>
      <c r="BA103" s="30" t="str">
        <f t="shared" si="111"/>
        <v/>
      </c>
      <c r="BB103" s="30" t="str">
        <f t="shared" si="112"/>
        <v/>
      </c>
      <c r="BC103" s="30" t="str">
        <f t="shared" si="113"/>
        <v/>
      </c>
      <c r="BD103" s="30" t="str">
        <f t="shared" si="114"/>
        <v/>
      </c>
      <c r="BE103" s="30" t="str">
        <f t="shared" si="115"/>
        <v/>
      </c>
      <c r="BF103" s="30" t="str">
        <f t="shared" si="116"/>
        <v/>
      </c>
      <c r="BG103" s="30" t="str">
        <f t="shared" si="117"/>
        <v/>
      </c>
      <c r="BH103" s="31"/>
      <c r="BI103" s="32"/>
      <c r="BJ103" s="33" t="str">
        <f t="shared" si="118"/>
        <v/>
      </c>
      <c r="BK103" s="31"/>
      <c r="BL103" s="30" t="str">
        <f t="shared" si="78"/>
        <v/>
      </c>
      <c r="BM103" s="30" t="str">
        <f t="shared" si="119"/>
        <v/>
      </c>
      <c r="BN103" s="30" t="str">
        <f t="shared" si="120"/>
        <v/>
      </c>
      <c r="BO103" s="30" t="str">
        <f t="shared" si="121"/>
        <v/>
      </c>
      <c r="BP103" s="30" t="str">
        <f t="shared" si="122"/>
        <v/>
      </c>
      <c r="BQ103" s="30" t="str">
        <f t="shared" si="123"/>
        <v/>
      </c>
      <c r="BR103" s="30" t="str">
        <f t="shared" si="124"/>
        <v/>
      </c>
      <c r="BS103" s="30" t="str">
        <f t="shared" si="125"/>
        <v/>
      </c>
      <c r="BT103" s="31"/>
      <c r="BU103" s="30" t="str">
        <f t="shared" si="19"/>
        <v/>
      </c>
      <c r="BV103" s="370"/>
      <c r="BW103" s="30" t="str">
        <f t="shared" si="126"/>
        <v/>
      </c>
      <c r="BX103" s="30" t="b">
        <f t="shared" si="127"/>
        <v>0</v>
      </c>
      <c r="BY103" s="30" t="b">
        <f t="shared" si="128"/>
        <v>0</v>
      </c>
      <c r="BZ103" s="30" t="b">
        <f t="shared" si="129"/>
        <v>0</v>
      </c>
      <c r="CA103" s="30" t="b">
        <f t="shared" si="130"/>
        <v>0</v>
      </c>
      <c r="CB103" s="30" t="b">
        <f t="shared" si="131"/>
        <v>0</v>
      </c>
      <c r="CC103" s="30" t="b">
        <f t="shared" si="132"/>
        <v>0</v>
      </c>
      <c r="CD103" s="30" t="b">
        <f t="shared" si="133"/>
        <v>0</v>
      </c>
    </row>
    <row r="104" spans="1:82" s="9" customFormat="1" hidden="1">
      <c r="A104" s="321">
        <v>99</v>
      </c>
      <c r="B104" s="460"/>
      <c r="C104" s="338"/>
      <c r="D104" s="485"/>
      <c r="E104" s="485"/>
      <c r="F104" s="533"/>
      <c r="G104" s="534"/>
      <c r="H104" s="320"/>
      <c r="I104" s="485"/>
      <c r="J104" s="560"/>
      <c r="K104" s="485"/>
      <c r="L104" s="319"/>
      <c r="M104" s="319"/>
      <c r="N104" s="542"/>
      <c r="O104" s="7"/>
      <c r="P104" s="29" t="str">
        <f t="shared" si="134"/>
        <v/>
      </c>
      <c r="Q104" s="30" t="str">
        <f t="shared" si="79"/>
        <v/>
      </c>
      <c r="R104" s="30" t="str">
        <f t="shared" si="80"/>
        <v/>
      </c>
      <c r="S104" s="30" t="str">
        <f t="shared" si="81"/>
        <v/>
      </c>
      <c r="T104" s="30" t="str">
        <f t="shared" si="82"/>
        <v/>
      </c>
      <c r="U104" s="30" t="str">
        <f t="shared" si="83"/>
        <v/>
      </c>
      <c r="V104" s="30" t="str">
        <f t="shared" si="84"/>
        <v/>
      </c>
      <c r="W104" s="30" t="str">
        <f t="shared" si="85"/>
        <v/>
      </c>
      <c r="X104" s="31"/>
      <c r="Y104" s="30" t="str">
        <f t="shared" si="86"/>
        <v/>
      </c>
      <c r="Z104" s="30" t="str">
        <f t="shared" si="87"/>
        <v/>
      </c>
      <c r="AA104" s="30" t="str">
        <f t="shared" si="88"/>
        <v/>
      </c>
      <c r="AB104" s="30" t="str">
        <f t="shared" si="89"/>
        <v/>
      </c>
      <c r="AC104" s="30" t="str">
        <f t="shared" si="90"/>
        <v/>
      </c>
      <c r="AD104" s="30" t="str">
        <f t="shared" si="91"/>
        <v/>
      </c>
      <c r="AE104" s="30" t="str">
        <f t="shared" si="92"/>
        <v/>
      </c>
      <c r="AF104" s="30" t="str">
        <f t="shared" si="93"/>
        <v/>
      </c>
      <c r="AG104" s="31"/>
      <c r="AH104" s="30" t="str">
        <f t="shared" si="94"/>
        <v/>
      </c>
      <c r="AI104" s="30" t="str">
        <f t="shared" si="95"/>
        <v/>
      </c>
      <c r="AJ104" s="30" t="str">
        <f t="shared" si="96"/>
        <v/>
      </c>
      <c r="AK104" s="30" t="str">
        <f t="shared" si="97"/>
        <v/>
      </c>
      <c r="AL104" s="30" t="str">
        <f t="shared" si="98"/>
        <v/>
      </c>
      <c r="AM104" s="30" t="str">
        <f t="shared" si="99"/>
        <v/>
      </c>
      <c r="AN104" s="30" t="str">
        <f t="shared" si="100"/>
        <v/>
      </c>
      <c r="AO104" s="30" t="str">
        <f t="shared" si="101"/>
        <v/>
      </c>
      <c r="AP104" s="31"/>
      <c r="AQ104" s="30" t="str">
        <f t="shared" si="102"/>
        <v/>
      </c>
      <c r="AR104" s="30" t="str">
        <f t="shared" si="103"/>
        <v/>
      </c>
      <c r="AS104" s="30" t="str">
        <f t="shared" si="104"/>
        <v/>
      </c>
      <c r="AT104" s="30" t="str">
        <f t="shared" si="105"/>
        <v/>
      </c>
      <c r="AU104" s="30" t="str">
        <f t="shared" si="106"/>
        <v/>
      </c>
      <c r="AV104" s="30" t="str">
        <f t="shared" si="107"/>
        <v/>
      </c>
      <c r="AW104" s="30" t="str">
        <f t="shared" si="108"/>
        <v/>
      </c>
      <c r="AX104" s="30" t="str">
        <f t="shared" si="109"/>
        <v/>
      </c>
      <c r="AY104" s="31"/>
      <c r="AZ104" s="30" t="str">
        <f t="shared" si="110"/>
        <v/>
      </c>
      <c r="BA104" s="30" t="str">
        <f t="shared" si="111"/>
        <v/>
      </c>
      <c r="BB104" s="30" t="str">
        <f t="shared" si="112"/>
        <v/>
      </c>
      <c r="BC104" s="30" t="str">
        <f t="shared" si="113"/>
        <v/>
      </c>
      <c r="BD104" s="30" t="str">
        <f t="shared" si="114"/>
        <v/>
      </c>
      <c r="BE104" s="30" t="str">
        <f t="shared" si="115"/>
        <v/>
      </c>
      <c r="BF104" s="30" t="str">
        <f t="shared" si="116"/>
        <v/>
      </c>
      <c r="BG104" s="30" t="str">
        <f t="shared" si="117"/>
        <v/>
      </c>
      <c r="BH104" s="31"/>
      <c r="BI104" s="32"/>
      <c r="BJ104" s="33" t="str">
        <f t="shared" si="118"/>
        <v/>
      </c>
      <c r="BK104" s="31"/>
      <c r="BL104" s="30" t="str">
        <f t="shared" si="78"/>
        <v/>
      </c>
      <c r="BM104" s="30" t="str">
        <f t="shared" si="119"/>
        <v/>
      </c>
      <c r="BN104" s="30" t="str">
        <f t="shared" si="120"/>
        <v/>
      </c>
      <c r="BO104" s="30" t="str">
        <f t="shared" si="121"/>
        <v/>
      </c>
      <c r="BP104" s="30" t="str">
        <f t="shared" si="122"/>
        <v/>
      </c>
      <c r="BQ104" s="30" t="str">
        <f t="shared" si="123"/>
        <v/>
      </c>
      <c r="BR104" s="30" t="str">
        <f t="shared" si="124"/>
        <v/>
      </c>
      <c r="BS104" s="30" t="str">
        <f t="shared" si="125"/>
        <v/>
      </c>
      <c r="BT104" s="31"/>
      <c r="BU104" s="30" t="str">
        <f t="shared" si="19"/>
        <v/>
      </c>
      <c r="BV104" s="370"/>
      <c r="BW104" s="30" t="str">
        <f t="shared" si="126"/>
        <v/>
      </c>
      <c r="BX104" s="30" t="b">
        <f t="shared" si="127"/>
        <v>0</v>
      </c>
      <c r="BY104" s="30" t="b">
        <f t="shared" si="128"/>
        <v>0</v>
      </c>
      <c r="BZ104" s="30" t="b">
        <f t="shared" si="129"/>
        <v>0</v>
      </c>
      <c r="CA104" s="30" t="b">
        <f t="shared" si="130"/>
        <v>0</v>
      </c>
      <c r="CB104" s="30" t="b">
        <f t="shared" si="131"/>
        <v>0</v>
      </c>
      <c r="CC104" s="30" t="b">
        <f t="shared" si="132"/>
        <v>0</v>
      </c>
      <c r="CD104" s="30" t="b">
        <f t="shared" si="133"/>
        <v>0</v>
      </c>
    </row>
    <row r="105" spans="1:82" s="9" customFormat="1" hidden="1">
      <c r="A105" s="321">
        <v>100</v>
      </c>
      <c r="B105" s="460"/>
      <c r="C105" s="338"/>
      <c r="D105" s="485"/>
      <c r="E105" s="485"/>
      <c r="F105" s="533"/>
      <c r="G105" s="534"/>
      <c r="H105" s="320"/>
      <c r="I105" s="485"/>
      <c r="J105" s="560"/>
      <c r="K105" s="485"/>
      <c r="L105" s="319"/>
      <c r="M105" s="319"/>
      <c r="N105" s="542"/>
      <c r="O105" s="7"/>
      <c r="P105" s="29" t="str">
        <f t="shared" si="134"/>
        <v/>
      </c>
      <c r="Q105" s="30" t="str">
        <f t="shared" si="79"/>
        <v/>
      </c>
      <c r="R105" s="30" t="str">
        <f t="shared" si="80"/>
        <v/>
      </c>
      <c r="S105" s="30" t="str">
        <f t="shared" si="81"/>
        <v/>
      </c>
      <c r="T105" s="30" t="str">
        <f t="shared" si="82"/>
        <v/>
      </c>
      <c r="U105" s="30" t="str">
        <f t="shared" si="83"/>
        <v/>
      </c>
      <c r="V105" s="30" t="str">
        <f t="shared" si="84"/>
        <v/>
      </c>
      <c r="W105" s="30" t="str">
        <f t="shared" si="85"/>
        <v/>
      </c>
      <c r="X105" s="31"/>
      <c r="Y105" s="30" t="str">
        <f t="shared" si="86"/>
        <v/>
      </c>
      <c r="Z105" s="30" t="str">
        <f t="shared" si="87"/>
        <v/>
      </c>
      <c r="AA105" s="30" t="str">
        <f t="shared" si="88"/>
        <v/>
      </c>
      <c r="AB105" s="30" t="str">
        <f t="shared" si="89"/>
        <v/>
      </c>
      <c r="AC105" s="30" t="str">
        <f t="shared" si="90"/>
        <v/>
      </c>
      <c r="AD105" s="30" t="str">
        <f t="shared" si="91"/>
        <v/>
      </c>
      <c r="AE105" s="30" t="str">
        <f t="shared" si="92"/>
        <v/>
      </c>
      <c r="AF105" s="30" t="str">
        <f t="shared" si="93"/>
        <v/>
      </c>
      <c r="AG105" s="31"/>
      <c r="AH105" s="30" t="str">
        <f t="shared" si="94"/>
        <v/>
      </c>
      <c r="AI105" s="30" t="str">
        <f t="shared" si="95"/>
        <v/>
      </c>
      <c r="AJ105" s="30" t="str">
        <f t="shared" si="96"/>
        <v/>
      </c>
      <c r="AK105" s="30" t="str">
        <f t="shared" si="97"/>
        <v/>
      </c>
      <c r="AL105" s="30" t="str">
        <f t="shared" si="98"/>
        <v/>
      </c>
      <c r="AM105" s="30" t="str">
        <f t="shared" si="99"/>
        <v/>
      </c>
      <c r="AN105" s="30" t="str">
        <f t="shared" si="100"/>
        <v/>
      </c>
      <c r="AO105" s="30" t="str">
        <f t="shared" si="101"/>
        <v/>
      </c>
      <c r="AP105" s="31"/>
      <c r="AQ105" s="30" t="str">
        <f t="shared" si="102"/>
        <v/>
      </c>
      <c r="AR105" s="30" t="str">
        <f t="shared" si="103"/>
        <v/>
      </c>
      <c r="AS105" s="30" t="str">
        <f t="shared" si="104"/>
        <v/>
      </c>
      <c r="AT105" s="30" t="str">
        <f t="shared" si="105"/>
        <v/>
      </c>
      <c r="AU105" s="30" t="str">
        <f t="shared" si="106"/>
        <v/>
      </c>
      <c r="AV105" s="30" t="str">
        <f t="shared" si="107"/>
        <v/>
      </c>
      <c r="AW105" s="30" t="str">
        <f t="shared" si="108"/>
        <v/>
      </c>
      <c r="AX105" s="30" t="str">
        <f t="shared" si="109"/>
        <v/>
      </c>
      <c r="AY105" s="31"/>
      <c r="AZ105" s="30" t="str">
        <f t="shared" si="110"/>
        <v/>
      </c>
      <c r="BA105" s="30" t="str">
        <f t="shared" si="111"/>
        <v/>
      </c>
      <c r="BB105" s="30" t="str">
        <f t="shared" si="112"/>
        <v/>
      </c>
      <c r="BC105" s="30" t="str">
        <f t="shared" si="113"/>
        <v/>
      </c>
      <c r="BD105" s="30" t="str">
        <f t="shared" si="114"/>
        <v/>
      </c>
      <c r="BE105" s="30" t="str">
        <f t="shared" si="115"/>
        <v/>
      </c>
      <c r="BF105" s="30" t="str">
        <f t="shared" si="116"/>
        <v/>
      </c>
      <c r="BG105" s="30" t="str">
        <f t="shared" si="117"/>
        <v/>
      </c>
      <c r="BH105" s="31"/>
      <c r="BI105" s="32"/>
      <c r="BJ105" s="33" t="str">
        <f t="shared" si="118"/>
        <v/>
      </c>
      <c r="BK105" s="31"/>
      <c r="BL105" s="30" t="str">
        <f t="shared" si="78"/>
        <v/>
      </c>
      <c r="BM105" s="30" t="str">
        <f t="shared" si="119"/>
        <v/>
      </c>
      <c r="BN105" s="30" t="str">
        <f t="shared" si="120"/>
        <v/>
      </c>
      <c r="BO105" s="30" t="str">
        <f t="shared" si="121"/>
        <v/>
      </c>
      <c r="BP105" s="30" t="str">
        <f t="shared" si="122"/>
        <v/>
      </c>
      <c r="BQ105" s="30" t="str">
        <f t="shared" si="123"/>
        <v/>
      </c>
      <c r="BR105" s="30" t="str">
        <f t="shared" si="124"/>
        <v/>
      </c>
      <c r="BS105" s="30" t="str">
        <f t="shared" si="125"/>
        <v/>
      </c>
      <c r="BT105" s="31"/>
      <c r="BU105" s="30" t="str">
        <f t="shared" si="19"/>
        <v/>
      </c>
      <c r="BV105" s="370"/>
      <c r="BW105" s="30" t="str">
        <f t="shared" si="126"/>
        <v/>
      </c>
      <c r="BX105" s="30" t="b">
        <f t="shared" si="127"/>
        <v>0</v>
      </c>
      <c r="BY105" s="30" t="b">
        <f t="shared" si="128"/>
        <v>0</v>
      </c>
      <c r="BZ105" s="30" t="b">
        <f t="shared" si="129"/>
        <v>0</v>
      </c>
      <c r="CA105" s="30" t="b">
        <f t="shared" si="130"/>
        <v>0</v>
      </c>
      <c r="CB105" s="30" t="b">
        <f t="shared" si="131"/>
        <v>0</v>
      </c>
      <c r="CC105" s="30" t="b">
        <f t="shared" si="132"/>
        <v>0</v>
      </c>
      <c r="CD105" s="30" t="b">
        <f t="shared" si="133"/>
        <v>0</v>
      </c>
    </row>
    <row r="106" spans="1:82" s="9" customFormat="1" hidden="1">
      <c r="A106" s="321">
        <v>101</v>
      </c>
      <c r="B106" s="460"/>
      <c r="C106" s="338"/>
      <c r="D106" s="485"/>
      <c r="E106" s="485"/>
      <c r="F106" s="533"/>
      <c r="G106" s="534"/>
      <c r="H106" s="320"/>
      <c r="I106" s="485"/>
      <c r="J106" s="560"/>
      <c r="K106" s="485"/>
      <c r="L106" s="319"/>
      <c r="M106" s="319"/>
      <c r="N106" s="542"/>
      <c r="O106" s="7"/>
      <c r="P106" s="29" t="str">
        <f t="shared" si="134"/>
        <v/>
      </c>
      <c r="Q106" s="30" t="str">
        <f t="shared" si="79"/>
        <v/>
      </c>
      <c r="R106" s="30" t="str">
        <f t="shared" si="80"/>
        <v/>
      </c>
      <c r="S106" s="30" t="str">
        <f t="shared" si="81"/>
        <v/>
      </c>
      <c r="T106" s="30" t="str">
        <f t="shared" si="82"/>
        <v/>
      </c>
      <c r="U106" s="30" t="str">
        <f t="shared" si="83"/>
        <v/>
      </c>
      <c r="V106" s="30" t="str">
        <f t="shared" si="84"/>
        <v/>
      </c>
      <c r="W106" s="30" t="str">
        <f t="shared" si="85"/>
        <v/>
      </c>
      <c r="X106" s="31"/>
      <c r="Y106" s="30" t="str">
        <f t="shared" si="86"/>
        <v/>
      </c>
      <c r="Z106" s="30" t="str">
        <f t="shared" si="87"/>
        <v/>
      </c>
      <c r="AA106" s="30" t="str">
        <f t="shared" si="88"/>
        <v/>
      </c>
      <c r="AB106" s="30" t="str">
        <f t="shared" si="89"/>
        <v/>
      </c>
      <c r="AC106" s="30" t="str">
        <f t="shared" si="90"/>
        <v/>
      </c>
      <c r="AD106" s="30" t="str">
        <f t="shared" si="91"/>
        <v/>
      </c>
      <c r="AE106" s="30" t="str">
        <f t="shared" si="92"/>
        <v/>
      </c>
      <c r="AF106" s="30" t="str">
        <f t="shared" si="93"/>
        <v/>
      </c>
      <c r="AG106" s="31"/>
      <c r="AH106" s="30" t="str">
        <f t="shared" si="94"/>
        <v/>
      </c>
      <c r="AI106" s="30" t="str">
        <f t="shared" si="95"/>
        <v/>
      </c>
      <c r="AJ106" s="30" t="str">
        <f t="shared" si="96"/>
        <v/>
      </c>
      <c r="AK106" s="30" t="str">
        <f t="shared" si="97"/>
        <v/>
      </c>
      <c r="AL106" s="30" t="str">
        <f t="shared" si="98"/>
        <v/>
      </c>
      <c r="AM106" s="30" t="str">
        <f t="shared" si="99"/>
        <v/>
      </c>
      <c r="AN106" s="30" t="str">
        <f t="shared" si="100"/>
        <v/>
      </c>
      <c r="AO106" s="30" t="str">
        <f t="shared" si="101"/>
        <v/>
      </c>
      <c r="AP106" s="31"/>
      <c r="AQ106" s="30" t="str">
        <f t="shared" si="102"/>
        <v/>
      </c>
      <c r="AR106" s="30" t="str">
        <f t="shared" si="103"/>
        <v/>
      </c>
      <c r="AS106" s="30" t="str">
        <f t="shared" si="104"/>
        <v/>
      </c>
      <c r="AT106" s="30" t="str">
        <f t="shared" si="105"/>
        <v/>
      </c>
      <c r="AU106" s="30" t="str">
        <f t="shared" si="106"/>
        <v/>
      </c>
      <c r="AV106" s="30" t="str">
        <f t="shared" si="107"/>
        <v/>
      </c>
      <c r="AW106" s="30" t="str">
        <f t="shared" si="108"/>
        <v/>
      </c>
      <c r="AX106" s="30" t="str">
        <f t="shared" si="109"/>
        <v/>
      </c>
      <c r="AY106" s="31"/>
      <c r="AZ106" s="30" t="str">
        <f t="shared" si="110"/>
        <v/>
      </c>
      <c r="BA106" s="30" t="str">
        <f t="shared" si="111"/>
        <v/>
      </c>
      <c r="BB106" s="30" t="str">
        <f t="shared" si="112"/>
        <v/>
      </c>
      <c r="BC106" s="30" t="str">
        <f t="shared" si="113"/>
        <v/>
      </c>
      <c r="BD106" s="30" t="str">
        <f t="shared" si="114"/>
        <v/>
      </c>
      <c r="BE106" s="30" t="str">
        <f t="shared" si="115"/>
        <v/>
      </c>
      <c r="BF106" s="30" t="str">
        <f t="shared" si="116"/>
        <v/>
      </c>
      <c r="BG106" s="30" t="str">
        <f t="shared" si="117"/>
        <v/>
      </c>
      <c r="BH106" s="31"/>
      <c r="BI106" s="32"/>
      <c r="BJ106" s="33" t="str">
        <f t="shared" si="118"/>
        <v/>
      </c>
      <c r="BK106" s="31"/>
      <c r="BL106" s="30" t="str">
        <f t="shared" si="78"/>
        <v/>
      </c>
      <c r="BM106" s="30" t="str">
        <f t="shared" si="119"/>
        <v/>
      </c>
      <c r="BN106" s="30" t="str">
        <f t="shared" si="120"/>
        <v/>
      </c>
      <c r="BO106" s="30" t="str">
        <f t="shared" si="121"/>
        <v/>
      </c>
      <c r="BP106" s="30" t="str">
        <f t="shared" si="122"/>
        <v/>
      </c>
      <c r="BQ106" s="30" t="str">
        <f t="shared" si="123"/>
        <v/>
      </c>
      <c r="BR106" s="30" t="str">
        <f t="shared" si="124"/>
        <v/>
      </c>
      <c r="BS106" s="30" t="str">
        <f t="shared" si="125"/>
        <v/>
      </c>
      <c r="BT106" s="31"/>
      <c r="BU106" s="30" t="str">
        <f t="shared" si="19"/>
        <v/>
      </c>
      <c r="BV106" s="370"/>
      <c r="BW106" s="30" t="str">
        <f t="shared" si="126"/>
        <v/>
      </c>
      <c r="BX106" s="30" t="b">
        <f t="shared" si="127"/>
        <v>0</v>
      </c>
      <c r="BY106" s="30" t="b">
        <f t="shared" si="128"/>
        <v>0</v>
      </c>
      <c r="BZ106" s="30" t="b">
        <f t="shared" si="129"/>
        <v>0</v>
      </c>
      <c r="CA106" s="30" t="b">
        <f t="shared" si="130"/>
        <v>0</v>
      </c>
      <c r="CB106" s="30" t="b">
        <f t="shared" si="131"/>
        <v>0</v>
      </c>
      <c r="CC106" s="30" t="b">
        <f t="shared" si="132"/>
        <v>0</v>
      </c>
      <c r="CD106" s="30" t="b">
        <f t="shared" si="133"/>
        <v>0</v>
      </c>
    </row>
    <row r="107" spans="1:82" s="9" customFormat="1" hidden="1">
      <c r="A107" s="321">
        <v>102</v>
      </c>
      <c r="B107" s="460"/>
      <c r="C107" s="338"/>
      <c r="D107" s="485"/>
      <c r="E107" s="485"/>
      <c r="F107" s="533"/>
      <c r="G107" s="534"/>
      <c r="H107" s="320"/>
      <c r="I107" s="485"/>
      <c r="J107" s="560"/>
      <c r="K107" s="485"/>
      <c r="L107" s="319"/>
      <c r="M107" s="319"/>
      <c r="N107" s="542"/>
      <c r="O107" s="7"/>
      <c r="P107" s="29" t="str">
        <f t="shared" si="134"/>
        <v/>
      </c>
      <c r="Q107" s="30" t="str">
        <f t="shared" si="79"/>
        <v/>
      </c>
      <c r="R107" s="30" t="str">
        <f t="shared" si="80"/>
        <v/>
      </c>
      <c r="S107" s="30" t="str">
        <f t="shared" si="81"/>
        <v/>
      </c>
      <c r="T107" s="30" t="str">
        <f t="shared" si="82"/>
        <v/>
      </c>
      <c r="U107" s="30" t="str">
        <f t="shared" si="83"/>
        <v/>
      </c>
      <c r="V107" s="30" t="str">
        <f t="shared" si="84"/>
        <v/>
      </c>
      <c r="W107" s="30" t="str">
        <f t="shared" si="85"/>
        <v/>
      </c>
      <c r="X107" s="31"/>
      <c r="Y107" s="30" t="str">
        <f t="shared" si="86"/>
        <v/>
      </c>
      <c r="Z107" s="30" t="str">
        <f t="shared" si="87"/>
        <v/>
      </c>
      <c r="AA107" s="30" t="str">
        <f t="shared" si="88"/>
        <v/>
      </c>
      <c r="AB107" s="30" t="str">
        <f t="shared" si="89"/>
        <v/>
      </c>
      <c r="AC107" s="30" t="str">
        <f t="shared" si="90"/>
        <v/>
      </c>
      <c r="AD107" s="30" t="str">
        <f t="shared" si="91"/>
        <v/>
      </c>
      <c r="AE107" s="30" t="str">
        <f t="shared" si="92"/>
        <v/>
      </c>
      <c r="AF107" s="30" t="str">
        <f t="shared" si="93"/>
        <v/>
      </c>
      <c r="AG107" s="31"/>
      <c r="AH107" s="30" t="str">
        <f t="shared" si="94"/>
        <v/>
      </c>
      <c r="AI107" s="30" t="str">
        <f t="shared" si="95"/>
        <v/>
      </c>
      <c r="AJ107" s="30" t="str">
        <f t="shared" si="96"/>
        <v/>
      </c>
      <c r="AK107" s="30" t="str">
        <f t="shared" si="97"/>
        <v/>
      </c>
      <c r="AL107" s="30" t="str">
        <f t="shared" si="98"/>
        <v/>
      </c>
      <c r="AM107" s="30" t="str">
        <f t="shared" si="99"/>
        <v/>
      </c>
      <c r="AN107" s="30" t="str">
        <f t="shared" si="100"/>
        <v/>
      </c>
      <c r="AO107" s="30" t="str">
        <f t="shared" si="101"/>
        <v/>
      </c>
      <c r="AP107" s="31"/>
      <c r="AQ107" s="30" t="str">
        <f t="shared" si="102"/>
        <v/>
      </c>
      <c r="AR107" s="30" t="str">
        <f t="shared" si="103"/>
        <v/>
      </c>
      <c r="AS107" s="30" t="str">
        <f t="shared" si="104"/>
        <v/>
      </c>
      <c r="AT107" s="30" t="str">
        <f t="shared" si="105"/>
        <v/>
      </c>
      <c r="AU107" s="30" t="str">
        <f t="shared" si="106"/>
        <v/>
      </c>
      <c r="AV107" s="30" t="str">
        <f t="shared" si="107"/>
        <v/>
      </c>
      <c r="AW107" s="30" t="str">
        <f t="shared" si="108"/>
        <v/>
      </c>
      <c r="AX107" s="30" t="str">
        <f t="shared" si="109"/>
        <v/>
      </c>
      <c r="AY107" s="31"/>
      <c r="AZ107" s="30" t="str">
        <f t="shared" si="110"/>
        <v/>
      </c>
      <c r="BA107" s="30" t="str">
        <f t="shared" si="111"/>
        <v/>
      </c>
      <c r="BB107" s="30" t="str">
        <f t="shared" si="112"/>
        <v/>
      </c>
      <c r="BC107" s="30" t="str">
        <f t="shared" si="113"/>
        <v/>
      </c>
      <c r="BD107" s="30" t="str">
        <f t="shared" si="114"/>
        <v/>
      </c>
      <c r="BE107" s="30" t="str">
        <f t="shared" si="115"/>
        <v/>
      </c>
      <c r="BF107" s="30" t="str">
        <f t="shared" si="116"/>
        <v/>
      </c>
      <c r="BG107" s="30" t="str">
        <f t="shared" si="117"/>
        <v/>
      </c>
      <c r="BH107" s="31"/>
      <c r="BI107" s="32"/>
      <c r="BJ107" s="33" t="str">
        <f t="shared" si="118"/>
        <v/>
      </c>
      <c r="BK107" s="31"/>
      <c r="BL107" s="30" t="str">
        <f t="shared" si="78"/>
        <v/>
      </c>
      <c r="BM107" s="30" t="str">
        <f t="shared" si="119"/>
        <v/>
      </c>
      <c r="BN107" s="30" t="str">
        <f t="shared" si="120"/>
        <v/>
      </c>
      <c r="BO107" s="30" t="str">
        <f t="shared" si="121"/>
        <v/>
      </c>
      <c r="BP107" s="30" t="str">
        <f t="shared" si="122"/>
        <v/>
      </c>
      <c r="BQ107" s="30" t="str">
        <f t="shared" si="123"/>
        <v/>
      </c>
      <c r="BR107" s="30" t="str">
        <f t="shared" si="124"/>
        <v/>
      </c>
      <c r="BS107" s="30" t="str">
        <f t="shared" si="125"/>
        <v/>
      </c>
      <c r="BT107" s="31"/>
      <c r="BU107" s="30" t="str">
        <f t="shared" si="19"/>
        <v/>
      </c>
      <c r="BV107" s="370"/>
      <c r="BW107" s="30" t="str">
        <f t="shared" si="126"/>
        <v/>
      </c>
      <c r="BX107" s="30" t="b">
        <f t="shared" si="127"/>
        <v>0</v>
      </c>
      <c r="BY107" s="30" t="b">
        <f t="shared" si="128"/>
        <v>0</v>
      </c>
      <c r="BZ107" s="30" t="b">
        <f t="shared" si="129"/>
        <v>0</v>
      </c>
      <c r="CA107" s="30" t="b">
        <f t="shared" si="130"/>
        <v>0</v>
      </c>
      <c r="CB107" s="30" t="b">
        <f t="shared" si="131"/>
        <v>0</v>
      </c>
      <c r="CC107" s="30" t="b">
        <f t="shared" si="132"/>
        <v>0</v>
      </c>
      <c r="CD107" s="30" t="b">
        <f t="shared" si="133"/>
        <v>0</v>
      </c>
    </row>
    <row r="108" spans="1:82" s="9" customFormat="1" hidden="1">
      <c r="A108" s="321">
        <v>103</v>
      </c>
      <c r="B108" s="460"/>
      <c r="C108" s="338"/>
      <c r="D108" s="485"/>
      <c r="E108" s="485"/>
      <c r="F108" s="533"/>
      <c r="G108" s="534"/>
      <c r="H108" s="320"/>
      <c r="I108" s="485"/>
      <c r="J108" s="560"/>
      <c r="K108" s="485"/>
      <c r="L108" s="319"/>
      <c r="M108" s="319"/>
      <c r="N108" s="542"/>
      <c r="O108" s="7"/>
      <c r="P108" s="29" t="str">
        <f t="shared" si="134"/>
        <v/>
      </c>
      <c r="Q108" s="30" t="str">
        <f t="shared" si="79"/>
        <v/>
      </c>
      <c r="R108" s="30" t="str">
        <f t="shared" si="80"/>
        <v/>
      </c>
      <c r="S108" s="30" t="str">
        <f t="shared" si="81"/>
        <v/>
      </c>
      <c r="T108" s="30" t="str">
        <f t="shared" si="82"/>
        <v/>
      </c>
      <c r="U108" s="30" t="str">
        <f t="shared" si="83"/>
        <v/>
      </c>
      <c r="V108" s="30" t="str">
        <f t="shared" si="84"/>
        <v/>
      </c>
      <c r="W108" s="30" t="str">
        <f t="shared" si="85"/>
        <v/>
      </c>
      <c r="X108" s="31"/>
      <c r="Y108" s="30" t="str">
        <f t="shared" si="86"/>
        <v/>
      </c>
      <c r="Z108" s="30" t="str">
        <f t="shared" si="87"/>
        <v/>
      </c>
      <c r="AA108" s="30" t="str">
        <f t="shared" si="88"/>
        <v/>
      </c>
      <c r="AB108" s="30" t="str">
        <f t="shared" si="89"/>
        <v/>
      </c>
      <c r="AC108" s="30" t="str">
        <f t="shared" si="90"/>
        <v/>
      </c>
      <c r="AD108" s="30" t="str">
        <f t="shared" si="91"/>
        <v/>
      </c>
      <c r="AE108" s="30" t="str">
        <f t="shared" si="92"/>
        <v/>
      </c>
      <c r="AF108" s="30" t="str">
        <f t="shared" si="93"/>
        <v/>
      </c>
      <c r="AG108" s="31"/>
      <c r="AH108" s="30" t="str">
        <f t="shared" si="94"/>
        <v/>
      </c>
      <c r="AI108" s="30" t="str">
        <f t="shared" si="95"/>
        <v/>
      </c>
      <c r="AJ108" s="30" t="str">
        <f t="shared" si="96"/>
        <v/>
      </c>
      <c r="AK108" s="30" t="str">
        <f t="shared" si="97"/>
        <v/>
      </c>
      <c r="AL108" s="30" t="str">
        <f t="shared" si="98"/>
        <v/>
      </c>
      <c r="AM108" s="30" t="str">
        <f t="shared" si="99"/>
        <v/>
      </c>
      <c r="AN108" s="30" t="str">
        <f t="shared" si="100"/>
        <v/>
      </c>
      <c r="AO108" s="30" t="str">
        <f t="shared" si="101"/>
        <v/>
      </c>
      <c r="AP108" s="31"/>
      <c r="AQ108" s="30" t="str">
        <f t="shared" si="102"/>
        <v/>
      </c>
      <c r="AR108" s="30" t="str">
        <f t="shared" si="103"/>
        <v/>
      </c>
      <c r="AS108" s="30" t="str">
        <f t="shared" si="104"/>
        <v/>
      </c>
      <c r="AT108" s="30" t="str">
        <f t="shared" si="105"/>
        <v/>
      </c>
      <c r="AU108" s="30" t="str">
        <f t="shared" si="106"/>
        <v/>
      </c>
      <c r="AV108" s="30" t="str">
        <f t="shared" si="107"/>
        <v/>
      </c>
      <c r="AW108" s="30" t="str">
        <f t="shared" si="108"/>
        <v/>
      </c>
      <c r="AX108" s="30" t="str">
        <f t="shared" si="109"/>
        <v/>
      </c>
      <c r="AY108" s="31"/>
      <c r="AZ108" s="30" t="str">
        <f t="shared" si="110"/>
        <v/>
      </c>
      <c r="BA108" s="30" t="str">
        <f t="shared" si="111"/>
        <v/>
      </c>
      <c r="BB108" s="30" t="str">
        <f t="shared" si="112"/>
        <v/>
      </c>
      <c r="BC108" s="30" t="str">
        <f t="shared" si="113"/>
        <v/>
      </c>
      <c r="BD108" s="30" t="str">
        <f t="shared" si="114"/>
        <v/>
      </c>
      <c r="BE108" s="30" t="str">
        <f t="shared" si="115"/>
        <v/>
      </c>
      <c r="BF108" s="30" t="str">
        <f t="shared" si="116"/>
        <v/>
      </c>
      <c r="BG108" s="30" t="str">
        <f t="shared" si="117"/>
        <v/>
      </c>
      <c r="BH108" s="31"/>
      <c r="BI108" s="32"/>
      <c r="BJ108" s="33" t="str">
        <f t="shared" si="118"/>
        <v/>
      </c>
      <c r="BK108" s="31"/>
      <c r="BL108" s="30" t="str">
        <f t="shared" si="78"/>
        <v/>
      </c>
      <c r="BM108" s="30" t="str">
        <f t="shared" si="119"/>
        <v/>
      </c>
      <c r="BN108" s="30" t="str">
        <f t="shared" si="120"/>
        <v/>
      </c>
      <c r="BO108" s="30" t="str">
        <f t="shared" si="121"/>
        <v/>
      </c>
      <c r="BP108" s="30" t="str">
        <f t="shared" si="122"/>
        <v/>
      </c>
      <c r="BQ108" s="30" t="str">
        <f t="shared" si="123"/>
        <v/>
      </c>
      <c r="BR108" s="30" t="str">
        <f t="shared" si="124"/>
        <v/>
      </c>
      <c r="BS108" s="30" t="str">
        <f t="shared" si="125"/>
        <v/>
      </c>
      <c r="BT108" s="31"/>
      <c r="BU108" s="30" t="str">
        <f t="shared" si="19"/>
        <v/>
      </c>
      <c r="BV108" s="370"/>
      <c r="BW108" s="30" t="str">
        <f t="shared" si="126"/>
        <v/>
      </c>
      <c r="BX108" s="30" t="b">
        <f t="shared" si="127"/>
        <v>0</v>
      </c>
      <c r="BY108" s="30" t="b">
        <f t="shared" si="128"/>
        <v>0</v>
      </c>
      <c r="BZ108" s="30" t="b">
        <f t="shared" si="129"/>
        <v>0</v>
      </c>
      <c r="CA108" s="30" t="b">
        <f t="shared" si="130"/>
        <v>0</v>
      </c>
      <c r="CB108" s="30" t="b">
        <f t="shared" si="131"/>
        <v>0</v>
      </c>
      <c r="CC108" s="30" t="b">
        <f t="shared" si="132"/>
        <v>0</v>
      </c>
      <c r="CD108" s="30" t="b">
        <f t="shared" si="133"/>
        <v>0</v>
      </c>
    </row>
    <row r="109" spans="1:82" s="9" customFormat="1" hidden="1">
      <c r="A109" s="321">
        <v>104</v>
      </c>
      <c r="B109" s="460"/>
      <c r="C109" s="338"/>
      <c r="D109" s="485"/>
      <c r="E109" s="485"/>
      <c r="F109" s="533"/>
      <c r="G109" s="534"/>
      <c r="H109" s="320"/>
      <c r="I109" s="485"/>
      <c r="J109" s="560"/>
      <c r="K109" s="485"/>
      <c r="L109" s="319"/>
      <c r="M109" s="319"/>
      <c r="N109" s="542"/>
      <c r="O109" s="7"/>
      <c r="P109" s="29" t="str">
        <f t="shared" si="134"/>
        <v/>
      </c>
      <c r="Q109" s="30" t="str">
        <f t="shared" si="79"/>
        <v/>
      </c>
      <c r="R109" s="30" t="str">
        <f t="shared" si="80"/>
        <v/>
      </c>
      <c r="S109" s="30" t="str">
        <f t="shared" si="81"/>
        <v/>
      </c>
      <c r="T109" s="30" t="str">
        <f t="shared" si="82"/>
        <v/>
      </c>
      <c r="U109" s="30" t="str">
        <f t="shared" si="83"/>
        <v/>
      </c>
      <c r="V109" s="30" t="str">
        <f t="shared" si="84"/>
        <v/>
      </c>
      <c r="W109" s="30" t="str">
        <f t="shared" si="85"/>
        <v/>
      </c>
      <c r="X109" s="31"/>
      <c r="Y109" s="30" t="str">
        <f t="shared" si="86"/>
        <v/>
      </c>
      <c r="Z109" s="30" t="str">
        <f t="shared" si="87"/>
        <v/>
      </c>
      <c r="AA109" s="30" t="str">
        <f t="shared" si="88"/>
        <v/>
      </c>
      <c r="AB109" s="30" t="str">
        <f t="shared" si="89"/>
        <v/>
      </c>
      <c r="AC109" s="30" t="str">
        <f t="shared" si="90"/>
        <v/>
      </c>
      <c r="AD109" s="30" t="str">
        <f t="shared" si="91"/>
        <v/>
      </c>
      <c r="AE109" s="30" t="str">
        <f t="shared" si="92"/>
        <v/>
      </c>
      <c r="AF109" s="30" t="str">
        <f t="shared" si="93"/>
        <v/>
      </c>
      <c r="AG109" s="31"/>
      <c r="AH109" s="30" t="str">
        <f t="shared" si="94"/>
        <v/>
      </c>
      <c r="AI109" s="30" t="str">
        <f t="shared" si="95"/>
        <v/>
      </c>
      <c r="AJ109" s="30" t="str">
        <f t="shared" si="96"/>
        <v/>
      </c>
      <c r="AK109" s="30" t="str">
        <f t="shared" si="97"/>
        <v/>
      </c>
      <c r="AL109" s="30" t="str">
        <f t="shared" si="98"/>
        <v/>
      </c>
      <c r="AM109" s="30" t="str">
        <f t="shared" si="99"/>
        <v/>
      </c>
      <c r="AN109" s="30" t="str">
        <f t="shared" si="100"/>
        <v/>
      </c>
      <c r="AO109" s="30" t="str">
        <f t="shared" si="101"/>
        <v/>
      </c>
      <c r="AP109" s="31"/>
      <c r="AQ109" s="30" t="str">
        <f t="shared" si="102"/>
        <v/>
      </c>
      <c r="AR109" s="30" t="str">
        <f t="shared" si="103"/>
        <v/>
      </c>
      <c r="AS109" s="30" t="str">
        <f t="shared" si="104"/>
        <v/>
      </c>
      <c r="AT109" s="30" t="str">
        <f t="shared" si="105"/>
        <v/>
      </c>
      <c r="AU109" s="30" t="str">
        <f t="shared" si="106"/>
        <v/>
      </c>
      <c r="AV109" s="30" t="str">
        <f t="shared" si="107"/>
        <v/>
      </c>
      <c r="AW109" s="30" t="str">
        <f t="shared" si="108"/>
        <v/>
      </c>
      <c r="AX109" s="30" t="str">
        <f t="shared" si="109"/>
        <v/>
      </c>
      <c r="AY109" s="31"/>
      <c r="AZ109" s="30" t="str">
        <f t="shared" si="110"/>
        <v/>
      </c>
      <c r="BA109" s="30" t="str">
        <f t="shared" si="111"/>
        <v/>
      </c>
      <c r="BB109" s="30" t="str">
        <f t="shared" si="112"/>
        <v/>
      </c>
      <c r="BC109" s="30" t="str">
        <f t="shared" si="113"/>
        <v/>
      </c>
      <c r="BD109" s="30" t="str">
        <f t="shared" si="114"/>
        <v/>
      </c>
      <c r="BE109" s="30" t="str">
        <f t="shared" si="115"/>
        <v/>
      </c>
      <c r="BF109" s="30" t="str">
        <f t="shared" si="116"/>
        <v/>
      </c>
      <c r="BG109" s="30" t="str">
        <f t="shared" si="117"/>
        <v/>
      </c>
      <c r="BH109" s="31"/>
      <c r="BI109" s="32"/>
      <c r="BJ109" s="33" t="str">
        <f t="shared" si="118"/>
        <v/>
      </c>
      <c r="BK109" s="31"/>
      <c r="BL109" s="30" t="str">
        <f t="shared" si="78"/>
        <v/>
      </c>
      <c r="BM109" s="30" t="str">
        <f t="shared" si="119"/>
        <v/>
      </c>
      <c r="BN109" s="30" t="str">
        <f t="shared" si="120"/>
        <v/>
      </c>
      <c r="BO109" s="30" t="str">
        <f t="shared" si="121"/>
        <v/>
      </c>
      <c r="BP109" s="30" t="str">
        <f t="shared" si="122"/>
        <v/>
      </c>
      <c r="BQ109" s="30" t="str">
        <f t="shared" si="123"/>
        <v/>
      </c>
      <c r="BR109" s="30" t="str">
        <f t="shared" si="124"/>
        <v/>
      </c>
      <c r="BS109" s="30" t="str">
        <f t="shared" si="125"/>
        <v/>
      </c>
      <c r="BT109" s="31"/>
      <c r="BU109" s="30" t="str">
        <f t="shared" si="19"/>
        <v/>
      </c>
      <c r="BV109" s="370"/>
      <c r="BW109" s="30" t="str">
        <f t="shared" si="126"/>
        <v/>
      </c>
      <c r="BX109" s="30" t="b">
        <f t="shared" si="127"/>
        <v>0</v>
      </c>
      <c r="BY109" s="30" t="b">
        <f t="shared" si="128"/>
        <v>0</v>
      </c>
      <c r="BZ109" s="30" t="b">
        <f t="shared" si="129"/>
        <v>0</v>
      </c>
      <c r="CA109" s="30" t="b">
        <f t="shared" si="130"/>
        <v>0</v>
      </c>
      <c r="CB109" s="30" t="b">
        <f t="shared" si="131"/>
        <v>0</v>
      </c>
      <c r="CC109" s="30" t="b">
        <f t="shared" si="132"/>
        <v>0</v>
      </c>
      <c r="CD109" s="30" t="b">
        <f t="shared" si="133"/>
        <v>0</v>
      </c>
    </row>
    <row r="110" spans="1:82" s="9" customFormat="1" hidden="1">
      <c r="A110" s="321">
        <v>105</v>
      </c>
      <c r="B110" s="460"/>
      <c r="C110" s="338"/>
      <c r="D110" s="485"/>
      <c r="E110" s="485"/>
      <c r="F110" s="533"/>
      <c r="G110" s="534"/>
      <c r="H110" s="320"/>
      <c r="I110" s="485"/>
      <c r="J110" s="560"/>
      <c r="K110" s="485"/>
      <c r="L110" s="319"/>
      <c r="M110" s="319"/>
      <c r="N110" s="542"/>
      <c r="O110" s="7"/>
      <c r="P110" s="29" t="str">
        <f t="shared" si="134"/>
        <v/>
      </c>
      <c r="Q110" s="30" t="str">
        <f t="shared" si="79"/>
        <v/>
      </c>
      <c r="R110" s="30" t="str">
        <f t="shared" si="80"/>
        <v/>
      </c>
      <c r="S110" s="30" t="str">
        <f t="shared" si="81"/>
        <v/>
      </c>
      <c r="T110" s="30" t="str">
        <f t="shared" si="82"/>
        <v/>
      </c>
      <c r="U110" s="30" t="str">
        <f t="shared" si="83"/>
        <v/>
      </c>
      <c r="V110" s="30" t="str">
        <f t="shared" si="84"/>
        <v/>
      </c>
      <c r="W110" s="30" t="str">
        <f t="shared" si="85"/>
        <v/>
      </c>
      <c r="X110" s="31"/>
      <c r="Y110" s="30" t="str">
        <f t="shared" si="86"/>
        <v/>
      </c>
      <c r="Z110" s="30" t="str">
        <f t="shared" si="87"/>
        <v/>
      </c>
      <c r="AA110" s="30" t="str">
        <f t="shared" si="88"/>
        <v/>
      </c>
      <c r="AB110" s="30" t="str">
        <f t="shared" si="89"/>
        <v/>
      </c>
      <c r="AC110" s="30" t="str">
        <f t="shared" si="90"/>
        <v/>
      </c>
      <c r="AD110" s="30" t="str">
        <f t="shared" si="91"/>
        <v/>
      </c>
      <c r="AE110" s="30" t="str">
        <f t="shared" si="92"/>
        <v/>
      </c>
      <c r="AF110" s="30" t="str">
        <f t="shared" si="93"/>
        <v/>
      </c>
      <c r="AG110" s="31"/>
      <c r="AH110" s="30" t="str">
        <f t="shared" si="94"/>
        <v/>
      </c>
      <c r="AI110" s="30" t="str">
        <f t="shared" si="95"/>
        <v/>
      </c>
      <c r="AJ110" s="30" t="str">
        <f t="shared" si="96"/>
        <v/>
      </c>
      <c r="AK110" s="30" t="str">
        <f t="shared" si="97"/>
        <v/>
      </c>
      <c r="AL110" s="30" t="str">
        <f t="shared" si="98"/>
        <v/>
      </c>
      <c r="AM110" s="30" t="str">
        <f t="shared" si="99"/>
        <v/>
      </c>
      <c r="AN110" s="30" t="str">
        <f t="shared" si="100"/>
        <v/>
      </c>
      <c r="AO110" s="30" t="str">
        <f t="shared" si="101"/>
        <v/>
      </c>
      <c r="AP110" s="31"/>
      <c r="AQ110" s="30" t="str">
        <f t="shared" si="102"/>
        <v/>
      </c>
      <c r="AR110" s="30" t="str">
        <f t="shared" si="103"/>
        <v/>
      </c>
      <c r="AS110" s="30" t="str">
        <f t="shared" si="104"/>
        <v/>
      </c>
      <c r="AT110" s="30" t="str">
        <f t="shared" si="105"/>
        <v/>
      </c>
      <c r="AU110" s="30" t="str">
        <f t="shared" si="106"/>
        <v/>
      </c>
      <c r="AV110" s="30" t="str">
        <f t="shared" si="107"/>
        <v/>
      </c>
      <c r="AW110" s="30" t="str">
        <f t="shared" si="108"/>
        <v/>
      </c>
      <c r="AX110" s="30" t="str">
        <f t="shared" si="109"/>
        <v/>
      </c>
      <c r="AY110" s="31"/>
      <c r="AZ110" s="30" t="str">
        <f t="shared" si="110"/>
        <v/>
      </c>
      <c r="BA110" s="30" t="str">
        <f t="shared" si="111"/>
        <v/>
      </c>
      <c r="BB110" s="30" t="str">
        <f t="shared" si="112"/>
        <v/>
      </c>
      <c r="BC110" s="30" t="str">
        <f t="shared" si="113"/>
        <v/>
      </c>
      <c r="BD110" s="30" t="str">
        <f t="shared" si="114"/>
        <v/>
      </c>
      <c r="BE110" s="30" t="str">
        <f t="shared" si="115"/>
        <v/>
      </c>
      <c r="BF110" s="30" t="str">
        <f t="shared" si="116"/>
        <v/>
      </c>
      <c r="BG110" s="30" t="str">
        <f t="shared" si="117"/>
        <v/>
      </c>
      <c r="BH110" s="31"/>
      <c r="BI110" s="32"/>
      <c r="BJ110" s="33" t="str">
        <f t="shared" si="118"/>
        <v/>
      </c>
      <c r="BK110" s="31"/>
      <c r="BL110" s="30" t="str">
        <f t="shared" si="78"/>
        <v/>
      </c>
      <c r="BM110" s="30" t="str">
        <f t="shared" si="119"/>
        <v/>
      </c>
      <c r="BN110" s="30" t="str">
        <f t="shared" si="120"/>
        <v/>
      </c>
      <c r="BO110" s="30" t="str">
        <f t="shared" si="121"/>
        <v/>
      </c>
      <c r="BP110" s="30" t="str">
        <f t="shared" si="122"/>
        <v/>
      </c>
      <c r="BQ110" s="30" t="str">
        <f t="shared" si="123"/>
        <v/>
      </c>
      <c r="BR110" s="30" t="str">
        <f t="shared" si="124"/>
        <v/>
      </c>
      <c r="BS110" s="30" t="str">
        <f t="shared" si="125"/>
        <v/>
      </c>
      <c r="BT110" s="31"/>
      <c r="BU110" s="30" t="str">
        <f t="shared" si="19"/>
        <v/>
      </c>
      <c r="BV110" s="370"/>
      <c r="BW110" s="30" t="str">
        <f t="shared" si="126"/>
        <v/>
      </c>
      <c r="BX110" s="30" t="b">
        <f t="shared" si="127"/>
        <v>0</v>
      </c>
      <c r="BY110" s="30" t="b">
        <f t="shared" si="128"/>
        <v>0</v>
      </c>
      <c r="BZ110" s="30" t="b">
        <f t="shared" si="129"/>
        <v>0</v>
      </c>
      <c r="CA110" s="30" t="b">
        <f t="shared" si="130"/>
        <v>0</v>
      </c>
      <c r="CB110" s="30" t="b">
        <f t="shared" si="131"/>
        <v>0</v>
      </c>
      <c r="CC110" s="30" t="b">
        <f t="shared" si="132"/>
        <v>0</v>
      </c>
      <c r="CD110" s="30" t="b">
        <f t="shared" si="133"/>
        <v>0</v>
      </c>
    </row>
    <row r="111" spans="1:82" s="9" customFormat="1" hidden="1">
      <c r="A111" s="321">
        <v>106</v>
      </c>
      <c r="B111" s="460"/>
      <c r="C111" s="338"/>
      <c r="D111" s="485"/>
      <c r="E111" s="485"/>
      <c r="F111" s="533"/>
      <c r="G111" s="534"/>
      <c r="H111" s="320"/>
      <c r="I111" s="485"/>
      <c r="J111" s="560"/>
      <c r="K111" s="485"/>
      <c r="L111" s="319"/>
      <c r="M111" s="319"/>
      <c r="N111" s="542"/>
      <c r="O111" s="7"/>
      <c r="P111" s="29" t="str">
        <f t="shared" si="134"/>
        <v/>
      </c>
      <c r="Q111" s="30" t="str">
        <f t="shared" si="79"/>
        <v/>
      </c>
      <c r="R111" s="30" t="str">
        <f t="shared" si="80"/>
        <v/>
      </c>
      <c r="S111" s="30" t="str">
        <f t="shared" si="81"/>
        <v/>
      </c>
      <c r="T111" s="30" t="str">
        <f t="shared" si="82"/>
        <v/>
      </c>
      <c r="U111" s="30" t="str">
        <f t="shared" si="83"/>
        <v/>
      </c>
      <c r="V111" s="30" t="str">
        <f t="shared" si="84"/>
        <v/>
      </c>
      <c r="W111" s="30" t="str">
        <f t="shared" si="85"/>
        <v/>
      </c>
      <c r="X111" s="31"/>
      <c r="Y111" s="30" t="str">
        <f t="shared" si="86"/>
        <v/>
      </c>
      <c r="Z111" s="30" t="str">
        <f t="shared" si="87"/>
        <v/>
      </c>
      <c r="AA111" s="30" t="str">
        <f t="shared" si="88"/>
        <v/>
      </c>
      <c r="AB111" s="30" t="str">
        <f t="shared" si="89"/>
        <v/>
      </c>
      <c r="AC111" s="30" t="str">
        <f t="shared" si="90"/>
        <v/>
      </c>
      <c r="AD111" s="30" t="str">
        <f t="shared" si="91"/>
        <v/>
      </c>
      <c r="AE111" s="30" t="str">
        <f t="shared" si="92"/>
        <v/>
      </c>
      <c r="AF111" s="30" t="str">
        <f t="shared" si="93"/>
        <v/>
      </c>
      <c r="AG111" s="31"/>
      <c r="AH111" s="30" t="str">
        <f t="shared" si="94"/>
        <v/>
      </c>
      <c r="AI111" s="30" t="str">
        <f t="shared" si="95"/>
        <v/>
      </c>
      <c r="AJ111" s="30" t="str">
        <f t="shared" si="96"/>
        <v/>
      </c>
      <c r="AK111" s="30" t="str">
        <f t="shared" si="97"/>
        <v/>
      </c>
      <c r="AL111" s="30" t="str">
        <f t="shared" si="98"/>
        <v/>
      </c>
      <c r="AM111" s="30" t="str">
        <f t="shared" si="99"/>
        <v/>
      </c>
      <c r="AN111" s="30" t="str">
        <f t="shared" si="100"/>
        <v/>
      </c>
      <c r="AO111" s="30" t="str">
        <f t="shared" si="101"/>
        <v/>
      </c>
      <c r="AP111" s="31"/>
      <c r="AQ111" s="30" t="str">
        <f t="shared" si="102"/>
        <v/>
      </c>
      <c r="AR111" s="30" t="str">
        <f t="shared" si="103"/>
        <v/>
      </c>
      <c r="AS111" s="30" t="str">
        <f t="shared" si="104"/>
        <v/>
      </c>
      <c r="AT111" s="30" t="str">
        <f t="shared" si="105"/>
        <v/>
      </c>
      <c r="AU111" s="30" t="str">
        <f t="shared" si="106"/>
        <v/>
      </c>
      <c r="AV111" s="30" t="str">
        <f t="shared" si="107"/>
        <v/>
      </c>
      <c r="AW111" s="30" t="str">
        <f t="shared" si="108"/>
        <v/>
      </c>
      <c r="AX111" s="30" t="str">
        <f t="shared" si="109"/>
        <v/>
      </c>
      <c r="AY111" s="31"/>
      <c r="AZ111" s="30" t="str">
        <f t="shared" si="110"/>
        <v/>
      </c>
      <c r="BA111" s="30" t="str">
        <f t="shared" si="111"/>
        <v/>
      </c>
      <c r="BB111" s="30" t="str">
        <f t="shared" si="112"/>
        <v/>
      </c>
      <c r="BC111" s="30" t="str">
        <f t="shared" si="113"/>
        <v/>
      </c>
      <c r="BD111" s="30" t="str">
        <f t="shared" si="114"/>
        <v/>
      </c>
      <c r="BE111" s="30" t="str">
        <f t="shared" si="115"/>
        <v/>
      </c>
      <c r="BF111" s="30" t="str">
        <f t="shared" si="116"/>
        <v/>
      </c>
      <c r="BG111" s="30" t="str">
        <f t="shared" si="117"/>
        <v/>
      </c>
      <c r="BH111" s="31"/>
      <c r="BI111" s="32"/>
      <c r="BJ111" s="33" t="str">
        <f t="shared" si="118"/>
        <v/>
      </c>
      <c r="BK111" s="31"/>
      <c r="BL111" s="30" t="str">
        <f t="shared" si="78"/>
        <v/>
      </c>
      <c r="BM111" s="30" t="str">
        <f t="shared" si="119"/>
        <v/>
      </c>
      <c r="BN111" s="30" t="str">
        <f t="shared" si="120"/>
        <v/>
      </c>
      <c r="BO111" s="30" t="str">
        <f t="shared" si="121"/>
        <v/>
      </c>
      <c r="BP111" s="30" t="str">
        <f t="shared" si="122"/>
        <v/>
      </c>
      <c r="BQ111" s="30" t="str">
        <f t="shared" si="123"/>
        <v/>
      </c>
      <c r="BR111" s="30" t="str">
        <f t="shared" si="124"/>
        <v/>
      </c>
      <c r="BS111" s="30" t="str">
        <f t="shared" si="125"/>
        <v/>
      </c>
      <c r="BT111" s="31"/>
      <c r="BU111" s="30" t="str">
        <f t="shared" si="19"/>
        <v/>
      </c>
      <c r="BV111" s="370"/>
      <c r="BW111" s="30" t="str">
        <f t="shared" si="126"/>
        <v/>
      </c>
      <c r="BX111" s="30" t="b">
        <f t="shared" si="127"/>
        <v>0</v>
      </c>
      <c r="BY111" s="30" t="b">
        <f t="shared" si="128"/>
        <v>0</v>
      </c>
      <c r="BZ111" s="30" t="b">
        <f t="shared" si="129"/>
        <v>0</v>
      </c>
      <c r="CA111" s="30" t="b">
        <f t="shared" si="130"/>
        <v>0</v>
      </c>
      <c r="CB111" s="30" t="b">
        <f t="shared" si="131"/>
        <v>0</v>
      </c>
      <c r="CC111" s="30" t="b">
        <f t="shared" si="132"/>
        <v>0</v>
      </c>
      <c r="CD111" s="30" t="b">
        <f t="shared" si="133"/>
        <v>0</v>
      </c>
    </row>
    <row r="112" spans="1:82" s="9" customFormat="1" hidden="1">
      <c r="A112" s="321">
        <v>107</v>
      </c>
      <c r="B112" s="460"/>
      <c r="C112" s="338"/>
      <c r="D112" s="485"/>
      <c r="E112" s="485"/>
      <c r="F112" s="533"/>
      <c r="G112" s="534"/>
      <c r="H112" s="320"/>
      <c r="I112" s="485"/>
      <c r="J112" s="560"/>
      <c r="K112" s="485"/>
      <c r="L112" s="319"/>
      <c r="M112" s="319"/>
      <c r="N112" s="542"/>
      <c r="O112" s="7"/>
      <c r="P112" s="29" t="str">
        <f t="shared" si="134"/>
        <v/>
      </c>
      <c r="Q112" s="30" t="str">
        <f t="shared" si="79"/>
        <v/>
      </c>
      <c r="R112" s="30" t="str">
        <f t="shared" si="80"/>
        <v/>
      </c>
      <c r="S112" s="30" t="str">
        <f t="shared" si="81"/>
        <v/>
      </c>
      <c r="T112" s="30" t="str">
        <f t="shared" si="82"/>
        <v/>
      </c>
      <c r="U112" s="30" t="str">
        <f t="shared" si="83"/>
        <v/>
      </c>
      <c r="V112" s="30" t="str">
        <f t="shared" si="84"/>
        <v/>
      </c>
      <c r="W112" s="30" t="str">
        <f t="shared" si="85"/>
        <v/>
      </c>
      <c r="X112" s="31"/>
      <c r="Y112" s="30" t="str">
        <f t="shared" si="86"/>
        <v/>
      </c>
      <c r="Z112" s="30" t="str">
        <f t="shared" si="87"/>
        <v/>
      </c>
      <c r="AA112" s="30" t="str">
        <f t="shared" si="88"/>
        <v/>
      </c>
      <c r="AB112" s="30" t="str">
        <f t="shared" si="89"/>
        <v/>
      </c>
      <c r="AC112" s="30" t="str">
        <f t="shared" si="90"/>
        <v/>
      </c>
      <c r="AD112" s="30" t="str">
        <f t="shared" si="91"/>
        <v/>
      </c>
      <c r="AE112" s="30" t="str">
        <f t="shared" si="92"/>
        <v/>
      </c>
      <c r="AF112" s="30" t="str">
        <f t="shared" si="93"/>
        <v/>
      </c>
      <c r="AG112" s="31"/>
      <c r="AH112" s="30" t="str">
        <f t="shared" si="94"/>
        <v/>
      </c>
      <c r="AI112" s="30" t="str">
        <f t="shared" si="95"/>
        <v/>
      </c>
      <c r="AJ112" s="30" t="str">
        <f t="shared" si="96"/>
        <v/>
      </c>
      <c r="AK112" s="30" t="str">
        <f t="shared" si="97"/>
        <v/>
      </c>
      <c r="AL112" s="30" t="str">
        <f t="shared" si="98"/>
        <v/>
      </c>
      <c r="AM112" s="30" t="str">
        <f t="shared" si="99"/>
        <v/>
      </c>
      <c r="AN112" s="30" t="str">
        <f t="shared" si="100"/>
        <v/>
      </c>
      <c r="AO112" s="30" t="str">
        <f t="shared" si="101"/>
        <v/>
      </c>
      <c r="AP112" s="31"/>
      <c r="AQ112" s="30" t="str">
        <f t="shared" si="102"/>
        <v/>
      </c>
      <c r="AR112" s="30" t="str">
        <f t="shared" si="103"/>
        <v/>
      </c>
      <c r="AS112" s="30" t="str">
        <f t="shared" si="104"/>
        <v/>
      </c>
      <c r="AT112" s="30" t="str">
        <f t="shared" si="105"/>
        <v/>
      </c>
      <c r="AU112" s="30" t="str">
        <f t="shared" si="106"/>
        <v/>
      </c>
      <c r="AV112" s="30" t="str">
        <f t="shared" si="107"/>
        <v/>
      </c>
      <c r="AW112" s="30" t="str">
        <f t="shared" si="108"/>
        <v/>
      </c>
      <c r="AX112" s="30" t="str">
        <f t="shared" si="109"/>
        <v/>
      </c>
      <c r="AY112" s="31"/>
      <c r="AZ112" s="30" t="str">
        <f t="shared" si="110"/>
        <v/>
      </c>
      <c r="BA112" s="30" t="str">
        <f t="shared" si="111"/>
        <v/>
      </c>
      <c r="BB112" s="30" t="str">
        <f t="shared" si="112"/>
        <v/>
      </c>
      <c r="BC112" s="30" t="str">
        <f t="shared" si="113"/>
        <v/>
      </c>
      <c r="BD112" s="30" t="str">
        <f t="shared" si="114"/>
        <v/>
      </c>
      <c r="BE112" s="30" t="str">
        <f t="shared" si="115"/>
        <v/>
      </c>
      <c r="BF112" s="30" t="str">
        <f t="shared" si="116"/>
        <v/>
      </c>
      <c r="BG112" s="30" t="str">
        <f t="shared" si="117"/>
        <v/>
      </c>
      <c r="BH112" s="31"/>
      <c r="BI112" s="32"/>
      <c r="BJ112" s="33" t="str">
        <f t="shared" si="118"/>
        <v/>
      </c>
      <c r="BK112" s="31"/>
      <c r="BL112" s="30" t="str">
        <f t="shared" si="78"/>
        <v/>
      </c>
      <c r="BM112" s="30" t="str">
        <f t="shared" si="119"/>
        <v/>
      </c>
      <c r="BN112" s="30" t="str">
        <f t="shared" si="120"/>
        <v/>
      </c>
      <c r="BO112" s="30" t="str">
        <f t="shared" si="121"/>
        <v/>
      </c>
      <c r="BP112" s="30" t="str">
        <f t="shared" si="122"/>
        <v/>
      </c>
      <c r="BQ112" s="30" t="str">
        <f t="shared" si="123"/>
        <v/>
      </c>
      <c r="BR112" s="30" t="str">
        <f t="shared" si="124"/>
        <v/>
      </c>
      <c r="BS112" s="30" t="str">
        <f t="shared" si="125"/>
        <v/>
      </c>
      <c r="BT112" s="31"/>
      <c r="BU112" s="30" t="str">
        <f t="shared" si="19"/>
        <v/>
      </c>
      <c r="BV112" s="370"/>
      <c r="BW112" s="30" t="str">
        <f t="shared" si="126"/>
        <v/>
      </c>
      <c r="BX112" s="30" t="b">
        <f t="shared" si="127"/>
        <v>0</v>
      </c>
      <c r="BY112" s="30" t="b">
        <f t="shared" si="128"/>
        <v>0</v>
      </c>
      <c r="BZ112" s="30" t="b">
        <f t="shared" si="129"/>
        <v>0</v>
      </c>
      <c r="CA112" s="30" t="b">
        <f t="shared" si="130"/>
        <v>0</v>
      </c>
      <c r="CB112" s="30" t="b">
        <f t="shared" si="131"/>
        <v>0</v>
      </c>
      <c r="CC112" s="30" t="b">
        <f t="shared" si="132"/>
        <v>0</v>
      </c>
      <c r="CD112" s="30" t="b">
        <f t="shared" si="133"/>
        <v>0</v>
      </c>
    </row>
    <row r="113" spans="1:82" s="9" customFormat="1" hidden="1">
      <c r="A113" s="321">
        <v>108</v>
      </c>
      <c r="B113" s="460"/>
      <c r="C113" s="338"/>
      <c r="D113" s="485"/>
      <c r="E113" s="485"/>
      <c r="F113" s="533"/>
      <c r="G113" s="534"/>
      <c r="H113" s="320"/>
      <c r="I113" s="485"/>
      <c r="J113" s="560"/>
      <c r="K113" s="485"/>
      <c r="L113" s="319"/>
      <c r="M113" s="319"/>
      <c r="N113" s="542"/>
      <c r="O113" s="7"/>
      <c r="P113" s="29" t="str">
        <f t="shared" si="134"/>
        <v/>
      </c>
      <c r="Q113" s="30" t="str">
        <f t="shared" si="79"/>
        <v/>
      </c>
      <c r="R113" s="30" t="str">
        <f t="shared" si="80"/>
        <v/>
      </c>
      <c r="S113" s="30" t="str">
        <f t="shared" si="81"/>
        <v/>
      </c>
      <c r="T113" s="30" t="str">
        <f t="shared" si="82"/>
        <v/>
      </c>
      <c r="U113" s="30" t="str">
        <f t="shared" si="83"/>
        <v/>
      </c>
      <c r="V113" s="30" t="str">
        <f t="shared" si="84"/>
        <v/>
      </c>
      <c r="W113" s="30" t="str">
        <f t="shared" si="85"/>
        <v/>
      </c>
      <c r="X113" s="31"/>
      <c r="Y113" s="30" t="str">
        <f t="shared" si="86"/>
        <v/>
      </c>
      <c r="Z113" s="30" t="str">
        <f t="shared" si="87"/>
        <v/>
      </c>
      <c r="AA113" s="30" t="str">
        <f t="shared" si="88"/>
        <v/>
      </c>
      <c r="AB113" s="30" t="str">
        <f t="shared" si="89"/>
        <v/>
      </c>
      <c r="AC113" s="30" t="str">
        <f t="shared" si="90"/>
        <v/>
      </c>
      <c r="AD113" s="30" t="str">
        <f t="shared" si="91"/>
        <v/>
      </c>
      <c r="AE113" s="30" t="str">
        <f t="shared" si="92"/>
        <v/>
      </c>
      <c r="AF113" s="30" t="str">
        <f t="shared" si="93"/>
        <v/>
      </c>
      <c r="AG113" s="31"/>
      <c r="AH113" s="30" t="str">
        <f t="shared" si="94"/>
        <v/>
      </c>
      <c r="AI113" s="30" t="str">
        <f t="shared" si="95"/>
        <v/>
      </c>
      <c r="AJ113" s="30" t="str">
        <f t="shared" si="96"/>
        <v/>
      </c>
      <c r="AK113" s="30" t="str">
        <f t="shared" si="97"/>
        <v/>
      </c>
      <c r="AL113" s="30" t="str">
        <f t="shared" si="98"/>
        <v/>
      </c>
      <c r="AM113" s="30" t="str">
        <f t="shared" si="99"/>
        <v/>
      </c>
      <c r="AN113" s="30" t="str">
        <f t="shared" si="100"/>
        <v/>
      </c>
      <c r="AO113" s="30" t="str">
        <f t="shared" si="101"/>
        <v/>
      </c>
      <c r="AP113" s="31"/>
      <c r="AQ113" s="30" t="str">
        <f t="shared" si="102"/>
        <v/>
      </c>
      <c r="AR113" s="30" t="str">
        <f t="shared" si="103"/>
        <v/>
      </c>
      <c r="AS113" s="30" t="str">
        <f t="shared" si="104"/>
        <v/>
      </c>
      <c r="AT113" s="30" t="str">
        <f t="shared" si="105"/>
        <v/>
      </c>
      <c r="AU113" s="30" t="str">
        <f t="shared" si="106"/>
        <v/>
      </c>
      <c r="AV113" s="30" t="str">
        <f t="shared" si="107"/>
        <v/>
      </c>
      <c r="AW113" s="30" t="str">
        <f t="shared" si="108"/>
        <v/>
      </c>
      <c r="AX113" s="30" t="str">
        <f t="shared" si="109"/>
        <v/>
      </c>
      <c r="AY113" s="31"/>
      <c r="AZ113" s="30" t="str">
        <f t="shared" si="110"/>
        <v/>
      </c>
      <c r="BA113" s="30" t="str">
        <f t="shared" si="111"/>
        <v/>
      </c>
      <c r="BB113" s="30" t="str">
        <f t="shared" si="112"/>
        <v/>
      </c>
      <c r="BC113" s="30" t="str">
        <f t="shared" si="113"/>
        <v/>
      </c>
      <c r="BD113" s="30" t="str">
        <f t="shared" si="114"/>
        <v/>
      </c>
      <c r="BE113" s="30" t="str">
        <f t="shared" si="115"/>
        <v/>
      </c>
      <c r="BF113" s="30" t="str">
        <f t="shared" si="116"/>
        <v/>
      </c>
      <c r="BG113" s="30" t="str">
        <f t="shared" si="117"/>
        <v/>
      </c>
      <c r="BH113" s="31"/>
      <c r="BI113" s="32"/>
      <c r="BJ113" s="33" t="str">
        <f t="shared" si="118"/>
        <v/>
      </c>
      <c r="BK113" s="31"/>
      <c r="BL113" s="30" t="str">
        <f t="shared" si="78"/>
        <v/>
      </c>
      <c r="BM113" s="30" t="str">
        <f t="shared" si="119"/>
        <v/>
      </c>
      <c r="BN113" s="30" t="str">
        <f t="shared" si="120"/>
        <v/>
      </c>
      <c r="BO113" s="30" t="str">
        <f t="shared" si="121"/>
        <v/>
      </c>
      <c r="BP113" s="30" t="str">
        <f t="shared" si="122"/>
        <v/>
      </c>
      <c r="BQ113" s="30" t="str">
        <f t="shared" si="123"/>
        <v/>
      </c>
      <c r="BR113" s="30" t="str">
        <f t="shared" si="124"/>
        <v/>
      </c>
      <c r="BS113" s="30" t="str">
        <f t="shared" si="125"/>
        <v/>
      </c>
      <c r="BT113" s="31"/>
      <c r="BU113" s="30" t="str">
        <f t="shared" si="19"/>
        <v/>
      </c>
      <c r="BV113" s="370"/>
      <c r="BW113" s="30" t="str">
        <f t="shared" si="126"/>
        <v/>
      </c>
      <c r="BX113" s="30" t="b">
        <f t="shared" si="127"/>
        <v>0</v>
      </c>
      <c r="BY113" s="30" t="b">
        <f t="shared" si="128"/>
        <v>0</v>
      </c>
      <c r="BZ113" s="30" t="b">
        <f t="shared" si="129"/>
        <v>0</v>
      </c>
      <c r="CA113" s="30" t="b">
        <f t="shared" si="130"/>
        <v>0</v>
      </c>
      <c r="CB113" s="30" t="b">
        <f t="shared" si="131"/>
        <v>0</v>
      </c>
      <c r="CC113" s="30" t="b">
        <f t="shared" si="132"/>
        <v>0</v>
      </c>
      <c r="CD113" s="30" t="b">
        <f t="shared" si="133"/>
        <v>0</v>
      </c>
    </row>
    <row r="114" spans="1:82" s="9" customFormat="1" ht="13.8" hidden="1" thickBot="1">
      <c r="A114" s="321">
        <v>109</v>
      </c>
      <c r="B114" s="461"/>
      <c r="C114" s="338"/>
      <c r="D114" s="486"/>
      <c r="E114" s="486"/>
      <c r="F114" s="535"/>
      <c r="G114" s="534"/>
      <c r="H114" s="320"/>
      <c r="I114" s="486"/>
      <c r="J114" s="561"/>
      <c r="K114" s="486"/>
      <c r="L114" s="319"/>
      <c r="M114" s="319"/>
      <c r="N114" s="542"/>
      <c r="O114" s="7"/>
      <c r="P114" s="29" t="str">
        <f t="shared" si="134"/>
        <v/>
      </c>
      <c r="Q114" s="30" t="str">
        <f t="shared" si="79"/>
        <v/>
      </c>
      <c r="R114" s="30" t="str">
        <f t="shared" si="80"/>
        <v/>
      </c>
      <c r="S114" s="30" t="str">
        <f t="shared" si="81"/>
        <v/>
      </c>
      <c r="T114" s="30" t="str">
        <f t="shared" si="82"/>
        <v/>
      </c>
      <c r="U114" s="30" t="str">
        <f t="shared" si="83"/>
        <v/>
      </c>
      <c r="V114" s="30" t="str">
        <f t="shared" si="84"/>
        <v/>
      </c>
      <c r="W114" s="30" t="str">
        <f t="shared" si="85"/>
        <v/>
      </c>
      <c r="X114" s="31"/>
      <c r="Y114" s="30" t="str">
        <f t="shared" si="86"/>
        <v/>
      </c>
      <c r="Z114" s="30" t="str">
        <f t="shared" si="87"/>
        <v/>
      </c>
      <c r="AA114" s="30" t="str">
        <f t="shared" si="88"/>
        <v/>
      </c>
      <c r="AB114" s="30" t="str">
        <f t="shared" si="89"/>
        <v/>
      </c>
      <c r="AC114" s="30" t="str">
        <f t="shared" si="90"/>
        <v/>
      </c>
      <c r="AD114" s="30" t="str">
        <f t="shared" si="91"/>
        <v/>
      </c>
      <c r="AE114" s="30" t="str">
        <f t="shared" si="92"/>
        <v/>
      </c>
      <c r="AF114" s="30" t="str">
        <f t="shared" si="93"/>
        <v/>
      </c>
      <c r="AG114" s="31"/>
      <c r="AH114" s="30" t="str">
        <f t="shared" si="94"/>
        <v/>
      </c>
      <c r="AI114" s="30" t="str">
        <f t="shared" si="95"/>
        <v/>
      </c>
      <c r="AJ114" s="30" t="str">
        <f t="shared" si="96"/>
        <v/>
      </c>
      <c r="AK114" s="30" t="str">
        <f t="shared" si="97"/>
        <v/>
      </c>
      <c r="AL114" s="30" t="str">
        <f t="shared" si="98"/>
        <v/>
      </c>
      <c r="AM114" s="30" t="str">
        <f t="shared" si="99"/>
        <v/>
      </c>
      <c r="AN114" s="30" t="str">
        <f t="shared" si="100"/>
        <v/>
      </c>
      <c r="AO114" s="30" t="str">
        <f t="shared" si="101"/>
        <v/>
      </c>
      <c r="AP114" s="31"/>
      <c r="AQ114" s="30" t="str">
        <f t="shared" si="102"/>
        <v/>
      </c>
      <c r="AR114" s="30" t="str">
        <f t="shared" si="103"/>
        <v/>
      </c>
      <c r="AS114" s="30" t="str">
        <f t="shared" si="104"/>
        <v/>
      </c>
      <c r="AT114" s="30" t="str">
        <f t="shared" si="105"/>
        <v/>
      </c>
      <c r="AU114" s="30" t="str">
        <f t="shared" si="106"/>
        <v/>
      </c>
      <c r="AV114" s="30" t="str">
        <f t="shared" si="107"/>
        <v/>
      </c>
      <c r="AW114" s="30" t="str">
        <f t="shared" si="108"/>
        <v/>
      </c>
      <c r="AX114" s="30" t="str">
        <f t="shared" si="109"/>
        <v/>
      </c>
      <c r="AY114" s="31"/>
      <c r="AZ114" s="30" t="str">
        <f t="shared" si="110"/>
        <v/>
      </c>
      <c r="BA114" s="30" t="str">
        <f t="shared" si="111"/>
        <v/>
      </c>
      <c r="BB114" s="30" t="str">
        <f t="shared" si="112"/>
        <v/>
      </c>
      <c r="BC114" s="30" t="str">
        <f t="shared" si="113"/>
        <v/>
      </c>
      <c r="BD114" s="30" t="str">
        <f t="shared" si="114"/>
        <v/>
      </c>
      <c r="BE114" s="30" t="str">
        <f t="shared" si="115"/>
        <v/>
      </c>
      <c r="BF114" s="30" t="str">
        <f t="shared" si="116"/>
        <v/>
      </c>
      <c r="BG114" s="30" t="str">
        <f t="shared" si="117"/>
        <v/>
      </c>
      <c r="BH114" s="31"/>
      <c r="BI114" s="32"/>
      <c r="BJ114" s="33" t="str">
        <f t="shared" si="118"/>
        <v/>
      </c>
      <c r="BK114" s="31"/>
      <c r="BL114" s="30" t="str">
        <f t="shared" si="78"/>
        <v/>
      </c>
      <c r="BM114" s="30" t="str">
        <f t="shared" si="119"/>
        <v/>
      </c>
      <c r="BN114" s="30" t="str">
        <f t="shared" si="120"/>
        <v/>
      </c>
      <c r="BO114" s="30" t="str">
        <f t="shared" si="121"/>
        <v/>
      </c>
      <c r="BP114" s="30" t="str">
        <f t="shared" si="122"/>
        <v/>
      </c>
      <c r="BQ114" s="30" t="str">
        <f t="shared" si="123"/>
        <v/>
      </c>
      <c r="BR114" s="30" t="str">
        <f t="shared" si="124"/>
        <v/>
      </c>
      <c r="BS114" s="30" t="str">
        <f t="shared" si="125"/>
        <v/>
      </c>
      <c r="BT114" s="31"/>
      <c r="BU114" s="30" t="str">
        <f t="shared" si="19"/>
        <v/>
      </c>
      <c r="BV114" s="370"/>
      <c r="BW114" s="30" t="str">
        <f t="shared" si="126"/>
        <v/>
      </c>
      <c r="BX114" s="30" t="b">
        <f t="shared" si="127"/>
        <v>0</v>
      </c>
      <c r="BY114" s="30" t="b">
        <f t="shared" si="128"/>
        <v>0</v>
      </c>
      <c r="BZ114" s="30" t="b">
        <f t="shared" si="129"/>
        <v>0</v>
      </c>
      <c r="CA114" s="30" t="b">
        <f t="shared" si="130"/>
        <v>0</v>
      </c>
      <c r="CB114" s="30" t="b">
        <f t="shared" si="131"/>
        <v>0</v>
      </c>
      <c r="CC114" s="30" t="b">
        <f t="shared" si="132"/>
        <v>0</v>
      </c>
      <c r="CD114" s="30" t="b">
        <f t="shared" si="133"/>
        <v>0</v>
      </c>
    </row>
    <row r="115" spans="1:82" s="9" customFormat="1" hidden="1">
      <c r="A115" s="321">
        <v>110</v>
      </c>
      <c r="B115" s="462"/>
      <c r="C115" s="338"/>
      <c r="D115" s="487"/>
      <c r="E115" s="487"/>
      <c r="F115" s="536"/>
      <c r="G115" s="537"/>
      <c r="H115" s="320"/>
      <c r="I115" s="487"/>
      <c r="J115" s="562"/>
      <c r="K115" s="487"/>
      <c r="L115" s="319"/>
      <c r="M115" s="319"/>
      <c r="N115" s="373"/>
      <c r="O115" s="7"/>
      <c r="P115" s="29" t="str">
        <f t="shared" si="134"/>
        <v/>
      </c>
      <c r="Q115" s="30" t="str">
        <f t="shared" si="79"/>
        <v/>
      </c>
      <c r="R115" s="30" t="str">
        <f t="shared" si="80"/>
        <v/>
      </c>
      <c r="S115" s="30" t="str">
        <f t="shared" si="81"/>
        <v/>
      </c>
      <c r="T115" s="30" t="str">
        <f t="shared" si="82"/>
        <v/>
      </c>
      <c r="U115" s="30" t="str">
        <f t="shared" si="83"/>
        <v/>
      </c>
      <c r="V115" s="30" t="str">
        <f t="shared" si="84"/>
        <v/>
      </c>
      <c r="W115" s="30" t="str">
        <f t="shared" si="85"/>
        <v/>
      </c>
      <c r="X115" s="31"/>
      <c r="Y115" s="30" t="str">
        <f t="shared" si="86"/>
        <v/>
      </c>
      <c r="Z115" s="30" t="str">
        <f t="shared" si="87"/>
        <v/>
      </c>
      <c r="AA115" s="30" t="str">
        <f t="shared" si="88"/>
        <v/>
      </c>
      <c r="AB115" s="30" t="str">
        <f t="shared" si="89"/>
        <v/>
      </c>
      <c r="AC115" s="30" t="str">
        <f t="shared" si="90"/>
        <v/>
      </c>
      <c r="AD115" s="30" t="str">
        <f t="shared" si="91"/>
        <v/>
      </c>
      <c r="AE115" s="30" t="str">
        <f t="shared" si="92"/>
        <v/>
      </c>
      <c r="AF115" s="30" t="str">
        <f t="shared" si="93"/>
        <v/>
      </c>
      <c r="AG115" s="31"/>
      <c r="AH115" s="30" t="str">
        <f t="shared" si="94"/>
        <v/>
      </c>
      <c r="AI115" s="30" t="str">
        <f t="shared" si="95"/>
        <v/>
      </c>
      <c r="AJ115" s="30" t="str">
        <f t="shared" si="96"/>
        <v/>
      </c>
      <c r="AK115" s="30" t="str">
        <f t="shared" si="97"/>
        <v/>
      </c>
      <c r="AL115" s="30" t="str">
        <f t="shared" si="98"/>
        <v/>
      </c>
      <c r="AM115" s="30" t="str">
        <f t="shared" si="99"/>
        <v/>
      </c>
      <c r="AN115" s="30" t="str">
        <f t="shared" si="100"/>
        <v/>
      </c>
      <c r="AO115" s="30" t="str">
        <f t="shared" si="101"/>
        <v/>
      </c>
      <c r="AP115" s="31"/>
      <c r="AQ115" s="30" t="str">
        <f t="shared" si="102"/>
        <v/>
      </c>
      <c r="AR115" s="30" t="str">
        <f t="shared" si="103"/>
        <v/>
      </c>
      <c r="AS115" s="30" t="str">
        <f t="shared" si="104"/>
        <v/>
      </c>
      <c r="AT115" s="30" t="str">
        <f t="shared" si="105"/>
        <v/>
      </c>
      <c r="AU115" s="30" t="str">
        <f t="shared" si="106"/>
        <v/>
      </c>
      <c r="AV115" s="30" t="str">
        <f t="shared" si="107"/>
        <v/>
      </c>
      <c r="AW115" s="30" t="str">
        <f t="shared" si="108"/>
        <v/>
      </c>
      <c r="AX115" s="30" t="str">
        <f t="shared" si="109"/>
        <v/>
      </c>
      <c r="AY115" s="31"/>
      <c r="AZ115" s="30" t="str">
        <f t="shared" si="110"/>
        <v/>
      </c>
      <c r="BA115" s="30" t="str">
        <f t="shared" si="111"/>
        <v/>
      </c>
      <c r="BB115" s="30" t="str">
        <f t="shared" si="112"/>
        <v/>
      </c>
      <c r="BC115" s="30" t="str">
        <f t="shared" si="113"/>
        <v/>
      </c>
      <c r="BD115" s="30" t="str">
        <f t="shared" si="114"/>
        <v/>
      </c>
      <c r="BE115" s="30" t="str">
        <f t="shared" si="115"/>
        <v/>
      </c>
      <c r="BF115" s="30" t="str">
        <f t="shared" si="116"/>
        <v/>
      </c>
      <c r="BG115" s="30" t="str">
        <f t="shared" si="117"/>
        <v/>
      </c>
      <c r="BH115" s="31"/>
      <c r="BI115" s="32"/>
      <c r="BJ115" s="33" t="str">
        <f t="shared" si="118"/>
        <v/>
      </c>
      <c r="BK115" s="31"/>
      <c r="BL115" s="30" t="str">
        <f t="shared" si="78"/>
        <v/>
      </c>
      <c r="BM115" s="30" t="str">
        <f t="shared" si="119"/>
        <v/>
      </c>
      <c r="BN115" s="30" t="str">
        <f t="shared" si="120"/>
        <v/>
      </c>
      <c r="BO115" s="30" t="str">
        <f t="shared" si="121"/>
        <v/>
      </c>
      <c r="BP115" s="30" t="str">
        <f t="shared" si="122"/>
        <v/>
      </c>
      <c r="BQ115" s="30" t="str">
        <f t="shared" si="123"/>
        <v/>
      </c>
      <c r="BR115" s="30" t="str">
        <f t="shared" si="124"/>
        <v/>
      </c>
      <c r="BS115" s="30" t="str">
        <f t="shared" si="125"/>
        <v/>
      </c>
      <c r="BT115" s="31"/>
      <c r="BU115" s="30" t="str">
        <f t="shared" si="19"/>
        <v/>
      </c>
      <c r="BV115" s="370"/>
      <c r="BW115" s="30" t="str">
        <f t="shared" si="126"/>
        <v/>
      </c>
      <c r="BX115" s="30" t="b">
        <f t="shared" si="127"/>
        <v>0</v>
      </c>
      <c r="BY115" s="30" t="b">
        <f t="shared" si="128"/>
        <v>0</v>
      </c>
      <c r="BZ115" s="30" t="b">
        <f t="shared" si="129"/>
        <v>0</v>
      </c>
      <c r="CA115" s="30" t="b">
        <f t="shared" si="130"/>
        <v>0</v>
      </c>
      <c r="CB115" s="30" t="b">
        <f t="shared" si="131"/>
        <v>0</v>
      </c>
      <c r="CC115" s="30" t="b">
        <f t="shared" si="132"/>
        <v>0</v>
      </c>
      <c r="CD115" s="30" t="b">
        <f t="shared" si="133"/>
        <v>0</v>
      </c>
    </row>
    <row r="116" spans="1:82" s="9" customFormat="1" hidden="1">
      <c r="A116" s="321">
        <v>111</v>
      </c>
      <c r="B116" s="463"/>
      <c r="C116" s="338"/>
      <c r="D116" s="488"/>
      <c r="E116" s="488"/>
      <c r="F116" s="538"/>
      <c r="G116" s="539"/>
      <c r="H116" s="320"/>
      <c r="I116" s="488"/>
      <c r="J116" s="563"/>
      <c r="K116" s="488"/>
      <c r="L116" s="319"/>
      <c r="M116" s="319"/>
      <c r="N116" s="373"/>
      <c r="O116" s="7"/>
      <c r="P116" s="29" t="str">
        <f t="shared" si="134"/>
        <v/>
      </c>
      <c r="Q116" s="30" t="str">
        <f t="shared" si="79"/>
        <v/>
      </c>
      <c r="R116" s="30" t="str">
        <f t="shared" si="80"/>
        <v/>
      </c>
      <c r="S116" s="30" t="str">
        <f t="shared" si="81"/>
        <v/>
      </c>
      <c r="T116" s="30" t="str">
        <f t="shared" si="82"/>
        <v/>
      </c>
      <c r="U116" s="30" t="str">
        <f t="shared" si="83"/>
        <v/>
      </c>
      <c r="V116" s="30" t="str">
        <f t="shared" si="84"/>
        <v/>
      </c>
      <c r="W116" s="30" t="str">
        <f t="shared" si="85"/>
        <v/>
      </c>
      <c r="X116" s="31"/>
      <c r="Y116" s="30" t="str">
        <f t="shared" si="86"/>
        <v/>
      </c>
      <c r="Z116" s="30" t="str">
        <f t="shared" si="87"/>
        <v/>
      </c>
      <c r="AA116" s="30" t="str">
        <f t="shared" si="88"/>
        <v/>
      </c>
      <c r="AB116" s="30" t="str">
        <f t="shared" si="89"/>
        <v/>
      </c>
      <c r="AC116" s="30" t="str">
        <f t="shared" si="90"/>
        <v/>
      </c>
      <c r="AD116" s="30" t="str">
        <f t="shared" si="91"/>
        <v/>
      </c>
      <c r="AE116" s="30" t="str">
        <f t="shared" si="92"/>
        <v/>
      </c>
      <c r="AF116" s="30" t="str">
        <f t="shared" si="93"/>
        <v/>
      </c>
      <c r="AG116" s="31"/>
      <c r="AH116" s="30" t="str">
        <f t="shared" si="94"/>
        <v/>
      </c>
      <c r="AI116" s="30" t="str">
        <f t="shared" si="95"/>
        <v/>
      </c>
      <c r="AJ116" s="30" t="str">
        <f t="shared" si="96"/>
        <v/>
      </c>
      <c r="AK116" s="30" t="str">
        <f t="shared" si="97"/>
        <v/>
      </c>
      <c r="AL116" s="30" t="str">
        <f t="shared" si="98"/>
        <v/>
      </c>
      <c r="AM116" s="30" t="str">
        <f t="shared" si="99"/>
        <v/>
      </c>
      <c r="AN116" s="30" t="str">
        <f t="shared" si="100"/>
        <v/>
      </c>
      <c r="AO116" s="30" t="str">
        <f t="shared" si="101"/>
        <v/>
      </c>
      <c r="AP116" s="31"/>
      <c r="AQ116" s="30" t="str">
        <f t="shared" si="102"/>
        <v/>
      </c>
      <c r="AR116" s="30" t="str">
        <f t="shared" si="103"/>
        <v/>
      </c>
      <c r="AS116" s="30" t="str">
        <f t="shared" si="104"/>
        <v/>
      </c>
      <c r="AT116" s="30" t="str">
        <f t="shared" si="105"/>
        <v/>
      </c>
      <c r="AU116" s="30" t="str">
        <f t="shared" si="106"/>
        <v/>
      </c>
      <c r="AV116" s="30" t="str">
        <f t="shared" si="107"/>
        <v/>
      </c>
      <c r="AW116" s="30" t="str">
        <f t="shared" si="108"/>
        <v/>
      </c>
      <c r="AX116" s="30" t="str">
        <f t="shared" si="109"/>
        <v/>
      </c>
      <c r="AY116" s="31"/>
      <c r="AZ116" s="30" t="str">
        <f t="shared" si="110"/>
        <v/>
      </c>
      <c r="BA116" s="30" t="str">
        <f t="shared" si="111"/>
        <v/>
      </c>
      <c r="BB116" s="30" t="str">
        <f t="shared" si="112"/>
        <v/>
      </c>
      <c r="BC116" s="30" t="str">
        <f t="shared" si="113"/>
        <v/>
      </c>
      <c r="BD116" s="30" t="str">
        <f t="shared" si="114"/>
        <v/>
      </c>
      <c r="BE116" s="30" t="str">
        <f t="shared" si="115"/>
        <v/>
      </c>
      <c r="BF116" s="30" t="str">
        <f t="shared" si="116"/>
        <v/>
      </c>
      <c r="BG116" s="30" t="str">
        <f t="shared" si="117"/>
        <v/>
      </c>
      <c r="BH116" s="31"/>
      <c r="BI116" s="32"/>
      <c r="BJ116" s="33" t="str">
        <f t="shared" si="118"/>
        <v/>
      </c>
      <c r="BK116" s="31"/>
      <c r="BL116" s="30" t="str">
        <f t="shared" si="78"/>
        <v/>
      </c>
      <c r="BM116" s="30" t="str">
        <f t="shared" si="119"/>
        <v/>
      </c>
      <c r="BN116" s="30" t="str">
        <f t="shared" si="120"/>
        <v/>
      </c>
      <c r="BO116" s="30" t="str">
        <f t="shared" si="121"/>
        <v/>
      </c>
      <c r="BP116" s="30" t="str">
        <f t="shared" si="122"/>
        <v/>
      </c>
      <c r="BQ116" s="30" t="str">
        <f t="shared" si="123"/>
        <v/>
      </c>
      <c r="BR116" s="30" t="str">
        <f t="shared" si="124"/>
        <v/>
      </c>
      <c r="BS116" s="30" t="str">
        <f t="shared" si="125"/>
        <v/>
      </c>
      <c r="BT116" s="31"/>
      <c r="BU116" s="30" t="str">
        <f t="shared" si="19"/>
        <v/>
      </c>
      <c r="BV116" s="370"/>
      <c r="BW116" s="30" t="str">
        <f t="shared" si="126"/>
        <v/>
      </c>
      <c r="BX116" s="30" t="b">
        <f t="shared" si="127"/>
        <v>0</v>
      </c>
      <c r="BY116" s="30" t="b">
        <f t="shared" si="128"/>
        <v>0</v>
      </c>
      <c r="BZ116" s="30" t="b">
        <f t="shared" si="129"/>
        <v>0</v>
      </c>
      <c r="CA116" s="30" t="b">
        <f t="shared" si="130"/>
        <v>0</v>
      </c>
      <c r="CB116" s="30" t="b">
        <f t="shared" si="131"/>
        <v>0</v>
      </c>
      <c r="CC116" s="30" t="b">
        <f t="shared" si="132"/>
        <v>0</v>
      </c>
      <c r="CD116" s="30" t="b">
        <f t="shared" si="133"/>
        <v>0</v>
      </c>
    </row>
    <row r="117" spans="1:82" s="9" customFormat="1" hidden="1">
      <c r="A117" s="321">
        <v>112</v>
      </c>
      <c r="B117" s="463"/>
      <c r="C117" s="338"/>
      <c r="D117" s="488"/>
      <c r="E117" s="488"/>
      <c r="F117" s="538"/>
      <c r="G117" s="539"/>
      <c r="H117" s="320"/>
      <c r="I117" s="488"/>
      <c r="J117" s="563"/>
      <c r="K117" s="488"/>
      <c r="L117" s="319"/>
      <c r="M117" s="319"/>
      <c r="N117" s="373"/>
      <c r="O117" s="7"/>
      <c r="P117" s="29" t="str">
        <f t="shared" si="134"/>
        <v/>
      </c>
      <c r="Q117" s="30" t="str">
        <f t="shared" si="79"/>
        <v/>
      </c>
      <c r="R117" s="30" t="str">
        <f t="shared" si="80"/>
        <v/>
      </c>
      <c r="S117" s="30" t="str">
        <f t="shared" si="81"/>
        <v/>
      </c>
      <c r="T117" s="30" t="str">
        <f t="shared" si="82"/>
        <v/>
      </c>
      <c r="U117" s="30" t="str">
        <f t="shared" si="83"/>
        <v/>
      </c>
      <c r="V117" s="30" t="str">
        <f t="shared" si="84"/>
        <v/>
      </c>
      <c r="W117" s="30" t="str">
        <f t="shared" si="85"/>
        <v/>
      </c>
      <c r="X117" s="31"/>
      <c r="Y117" s="30" t="str">
        <f t="shared" si="86"/>
        <v/>
      </c>
      <c r="Z117" s="30" t="str">
        <f t="shared" si="87"/>
        <v/>
      </c>
      <c r="AA117" s="30" t="str">
        <f t="shared" si="88"/>
        <v/>
      </c>
      <c r="AB117" s="30" t="str">
        <f t="shared" si="89"/>
        <v/>
      </c>
      <c r="AC117" s="30" t="str">
        <f t="shared" si="90"/>
        <v/>
      </c>
      <c r="AD117" s="30" t="str">
        <f t="shared" si="91"/>
        <v/>
      </c>
      <c r="AE117" s="30" t="str">
        <f t="shared" si="92"/>
        <v/>
      </c>
      <c r="AF117" s="30" t="str">
        <f t="shared" si="93"/>
        <v/>
      </c>
      <c r="AG117" s="31"/>
      <c r="AH117" s="30" t="str">
        <f t="shared" si="94"/>
        <v/>
      </c>
      <c r="AI117" s="30" t="str">
        <f t="shared" si="95"/>
        <v/>
      </c>
      <c r="AJ117" s="30" t="str">
        <f t="shared" si="96"/>
        <v/>
      </c>
      <c r="AK117" s="30" t="str">
        <f t="shared" si="97"/>
        <v/>
      </c>
      <c r="AL117" s="30" t="str">
        <f t="shared" si="98"/>
        <v/>
      </c>
      <c r="AM117" s="30" t="str">
        <f t="shared" si="99"/>
        <v/>
      </c>
      <c r="AN117" s="30" t="str">
        <f t="shared" si="100"/>
        <v/>
      </c>
      <c r="AO117" s="30" t="str">
        <f t="shared" si="101"/>
        <v/>
      </c>
      <c r="AP117" s="31"/>
      <c r="AQ117" s="30" t="str">
        <f t="shared" si="102"/>
        <v/>
      </c>
      <c r="AR117" s="30" t="str">
        <f t="shared" si="103"/>
        <v/>
      </c>
      <c r="AS117" s="30" t="str">
        <f t="shared" si="104"/>
        <v/>
      </c>
      <c r="AT117" s="30" t="str">
        <f t="shared" si="105"/>
        <v/>
      </c>
      <c r="AU117" s="30" t="str">
        <f t="shared" si="106"/>
        <v/>
      </c>
      <c r="AV117" s="30" t="str">
        <f t="shared" si="107"/>
        <v/>
      </c>
      <c r="AW117" s="30" t="str">
        <f t="shared" si="108"/>
        <v/>
      </c>
      <c r="AX117" s="30" t="str">
        <f t="shared" si="109"/>
        <v/>
      </c>
      <c r="AY117" s="31"/>
      <c r="AZ117" s="30" t="str">
        <f t="shared" si="110"/>
        <v/>
      </c>
      <c r="BA117" s="30" t="str">
        <f t="shared" si="111"/>
        <v/>
      </c>
      <c r="BB117" s="30" t="str">
        <f t="shared" si="112"/>
        <v/>
      </c>
      <c r="BC117" s="30" t="str">
        <f t="shared" si="113"/>
        <v/>
      </c>
      <c r="BD117" s="30" t="str">
        <f t="shared" si="114"/>
        <v/>
      </c>
      <c r="BE117" s="30" t="str">
        <f t="shared" si="115"/>
        <v/>
      </c>
      <c r="BF117" s="30" t="str">
        <f t="shared" si="116"/>
        <v/>
      </c>
      <c r="BG117" s="30" t="str">
        <f t="shared" si="117"/>
        <v/>
      </c>
      <c r="BH117" s="31"/>
      <c r="BI117" s="32"/>
      <c r="BJ117" s="33" t="str">
        <f t="shared" si="118"/>
        <v/>
      </c>
      <c r="BK117" s="31"/>
      <c r="BL117" s="30" t="str">
        <f t="shared" si="78"/>
        <v/>
      </c>
      <c r="BM117" s="30" t="str">
        <f t="shared" si="119"/>
        <v/>
      </c>
      <c r="BN117" s="30" t="str">
        <f t="shared" si="120"/>
        <v/>
      </c>
      <c r="BO117" s="30" t="str">
        <f t="shared" si="121"/>
        <v/>
      </c>
      <c r="BP117" s="30" t="str">
        <f t="shared" si="122"/>
        <v/>
      </c>
      <c r="BQ117" s="30" t="str">
        <f t="shared" si="123"/>
        <v/>
      </c>
      <c r="BR117" s="30" t="str">
        <f t="shared" si="124"/>
        <v/>
      </c>
      <c r="BS117" s="30" t="str">
        <f t="shared" si="125"/>
        <v/>
      </c>
      <c r="BT117" s="31"/>
      <c r="BU117" s="30" t="str">
        <f t="shared" si="19"/>
        <v/>
      </c>
      <c r="BV117" s="370"/>
      <c r="BW117" s="30" t="str">
        <f t="shared" si="126"/>
        <v/>
      </c>
      <c r="BX117" s="30" t="b">
        <f t="shared" si="127"/>
        <v>0</v>
      </c>
      <c r="BY117" s="30" t="b">
        <f t="shared" si="128"/>
        <v>0</v>
      </c>
      <c r="BZ117" s="30" t="b">
        <f t="shared" si="129"/>
        <v>0</v>
      </c>
      <c r="CA117" s="30" t="b">
        <f t="shared" si="130"/>
        <v>0</v>
      </c>
      <c r="CB117" s="30" t="b">
        <f t="shared" si="131"/>
        <v>0</v>
      </c>
      <c r="CC117" s="30" t="b">
        <f t="shared" si="132"/>
        <v>0</v>
      </c>
      <c r="CD117" s="30" t="b">
        <f t="shared" si="133"/>
        <v>0</v>
      </c>
    </row>
    <row r="118" spans="1:82" s="9" customFormat="1" hidden="1">
      <c r="A118" s="321">
        <v>113</v>
      </c>
      <c r="B118" s="463"/>
      <c r="C118" s="338"/>
      <c r="D118" s="488"/>
      <c r="E118" s="488"/>
      <c r="F118" s="538"/>
      <c r="G118" s="539"/>
      <c r="H118" s="320"/>
      <c r="I118" s="488"/>
      <c r="J118" s="563"/>
      <c r="K118" s="488"/>
      <c r="L118" s="319"/>
      <c r="M118" s="319"/>
      <c r="N118" s="373"/>
      <c r="O118" s="7"/>
      <c r="P118" s="29" t="str">
        <f t="shared" si="134"/>
        <v/>
      </c>
      <c r="Q118" s="30" t="str">
        <f t="shared" si="79"/>
        <v/>
      </c>
      <c r="R118" s="30" t="str">
        <f t="shared" si="80"/>
        <v/>
      </c>
      <c r="S118" s="30" t="str">
        <f t="shared" si="81"/>
        <v/>
      </c>
      <c r="T118" s="30" t="str">
        <f t="shared" si="82"/>
        <v/>
      </c>
      <c r="U118" s="30" t="str">
        <f t="shared" si="83"/>
        <v/>
      </c>
      <c r="V118" s="30" t="str">
        <f t="shared" si="84"/>
        <v/>
      </c>
      <c r="W118" s="30" t="str">
        <f t="shared" si="85"/>
        <v/>
      </c>
      <c r="X118" s="31"/>
      <c r="Y118" s="30" t="str">
        <f t="shared" si="86"/>
        <v/>
      </c>
      <c r="Z118" s="30" t="str">
        <f t="shared" si="87"/>
        <v/>
      </c>
      <c r="AA118" s="30" t="str">
        <f t="shared" si="88"/>
        <v/>
      </c>
      <c r="AB118" s="30" t="str">
        <f t="shared" si="89"/>
        <v/>
      </c>
      <c r="AC118" s="30" t="str">
        <f t="shared" si="90"/>
        <v/>
      </c>
      <c r="AD118" s="30" t="str">
        <f t="shared" si="91"/>
        <v/>
      </c>
      <c r="AE118" s="30" t="str">
        <f t="shared" si="92"/>
        <v/>
      </c>
      <c r="AF118" s="30" t="str">
        <f t="shared" si="93"/>
        <v/>
      </c>
      <c r="AG118" s="31"/>
      <c r="AH118" s="30" t="str">
        <f t="shared" si="94"/>
        <v/>
      </c>
      <c r="AI118" s="30" t="str">
        <f t="shared" si="95"/>
        <v/>
      </c>
      <c r="AJ118" s="30" t="str">
        <f t="shared" si="96"/>
        <v/>
      </c>
      <c r="AK118" s="30" t="str">
        <f t="shared" si="97"/>
        <v/>
      </c>
      <c r="AL118" s="30" t="str">
        <f t="shared" si="98"/>
        <v/>
      </c>
      <c r="AM118" s="30" t="str">
        <f t="shared" si="99"/>
        <v/>
      </c>
      <c r="AN118" s="30" t="str">
        <f t="shared" si="100"/>
        <v/>
      </c>
      <c r="AO118" s="30" t="str">
        <f t="shared" si="101"/>
        <v/>
      </c>
      <c r="AP118" s="31"/>
      <c r="AQ118" s="30" t="str">
        <f t="shared" si="102"/>
        <v/>
      </c>
      <c r="AR118" s="30" t="str">
        <f t="shared" si="103"/>
        <v/>
      </c>
      <c r="AS118" s="30" t="str">
        <f t="shared" si="104"/>
        <v/>
      </c>
      <c r="AT118" s="30" t="str">
        <f t="shared" si="105"/>
        <v/>
      </c>
      <c r="AU118" s="30" t="str">
        <f t="shared" si="106"/>
        <v/>
      </c>
      <c r="AV118" s="30" t="str">
        <f t="shared" si="107"/>
        <v/>
      </c>
      <c r="AW118" s="30" t="str">
        <f t="shared" si="108"/>
        <v/>
      </c>
      <c r="AX118" s="30" t="str">
        <f t="shared" si="109"/>
        <v/>
      </c>
      <c r="AY118" s="31"/>
      <c r="AZ118" s="30" t="str">
        <f t="shared" si="110"/>
        <v/>
      </c>
      <c r="BA118" s="30" t="str">
        <f t="shared" si="111"/>
        <v/>
      </c>
      <c r="BB118" s="30" t="str">
        <f t="shared" si="112"/>
        <v/>
      </c>
      <c r="BC118" s="30" t="str">
        <f t="shared" si="113"/>
        <v/>
      </c>
      <c r="BD118" s="30" t="str">
        <f t="shared" si="114"/>
        <v/>
      </c>
      <c r="BE118" s="30" t="str">
        <f t="shared" si="115"/>
        <v/>
      </c>
      <c r="BF118" s="30" t="str">
        <f t="shared" si="116"/>
        <v/>
      </c>
      <c r="BG118" s="30" t="str">
        <f t="shared" si="117"/>
        <v/>
      </c>
      <c r="BH118" s="31"/>
      <c r="BI118" s="32"/>
      <c r="BJ118" s="33" t="str">
        <f t="shared" si="118"/>
        <v/>
      </c>
      <c r="BK118" s="31"/>
      <c r="BL118" s="30" t="str">
        <f t="shared" si="78"/>
        <v/>
      </c>
      <c r="BM118" s="30" t="str">
        <f t="shared" si="119"/>
        <v/>
      </c>
      <c r="BN118" s="30" t="str">
        <f t="shared" si="120"/>
        <v/>
      </c>
      <c r="BO118" s="30" t="str">
        <f t="shared" si="121"/>
        <v/>
      </c>
      <c r="BP118" s="30" t="str">
        <f t="shared" si="122"/>
        <v/>
      </c>
      <c r="BQ118" s="30" t="str">
        <f t="shared" si="123"/>
        <v/>
      </c>
      <c r="BR118" s="30" t="str">
        <f t="shared" si="124"/>
        <v/>
      </c>
      <c r="BS118" s="30" t="str">
        <f t="shared" si="125"/>
        <v/>
      </c>
      <c r="BT118" s="31"/>
      <c r="BU118" s="30" t="str">
        <f t="shared" si="19"/>
        <v/>
      </c>
      <c r="BV118" s="370"/>
      <c r="BW118" s="30" t="str">
        <f t="shared" si="126"/>
        <v/>
      </c>
      <c r="BX118" s="30" t="b">
        <f t="shared" si="127"/>
        <v>0</v>
      </c>
      <c r="BY118" s="30" t="b">
        <f t="shared" si="128"/>
        <v>0</v>
      </c>
      <c r="BZ118" s="30" t="b">
        <f t="shared" si="129"/>
        <v>0</v>
      </c>
      <c r="CA118" s="30" t="b">
        <f t="shared" si="130"/>
        <v>0</v>
      </c>
      <c r="CB118" s="30" t="b">
        <f t="shared" si="131"/>
        <v>0</v>
      </c>
      <c r="CC118" s="30" t="b">
        <f t="shared" si="132"/>
        <v>0</v>
      </c>
      <c r="CD118" s="30" t="b">
        <f t="shared" si="133"/>
        <v>0</v>
      </c>
    </row>
    <row r="119" spans="1:82" s="9" customFormat="1" hidden="1">
      <c r="A119" s="321">
        <v>114</v>
      </c>
      <c r="B119" s="463"/>
      <c r="C119" s="338"/>
      <c r="D119" s="488"/>
      <c r="E119" s="488"/>
      <c r="F119" s="538"/>
      <c r="G119" s="539"/>
      <c r="H119" s="320"/>
      <c r="I119" s="488"/>
      <c r="J119" s="563"/>
      <c r="K119" s="488"/>
      <c r="L119" s="319"/>
      <c r="M119" s="319"/>
      <c r="N119" s="373"/>
      <c r="O119" s="7"/>
      <c r="P119" s="29" t="str">
        <f t="shared" si="134"/>
        <v/>
      </c>
      <c r="Q119" s="30" t="str">
        <f t="shared" si="79"/>
        <v/>
      </c>
      <c r="R119" s="30" t="str">
        <f t="shared" si="80"/>
        <v/>
      </c>
      <c r="S119" s="30" t="str">
        <f t="shared" si="81"/>
        <v/>
      </c>
      <c r="T119" s="30" t="str">
        <f t="shared" si="82"/>
        <v/>
      </c>
      <c r="U119" s="30" t="str">
        <f t="shared" si="83"/>
        <v/>
      </c>
      <c r="V119" s="30" t="str">
        <f t="shared" si="84"/>
        <v/>
      </c>
      <c r="W119" s="30" t="str">
        <f t="shared" si="85"/>
        <v/>
      </c>
      <c r="X119" s="31"/>
      <c r="Y119" s="30" t="str">
        <f t="shared" si="86"/>
        <v/>
      </c>
      <c r="Z119" s="30" t="str">
        <f t="shared" si="87"/>
        <v/>
      </c>
      <c r="AA119" s="30" t="str">
        <f t="shared" si="88"/>
        <v/>
      </c>
      <c r="AB119" s="30" t="str">
        <f t="shared" si="89"/>
        <v/>
      </c>
      <c r="AC119" s="30" t="str">
        <f t="shared" si="90"/>
        <v/>
      </c>
      <c r="AD119" s="30" t="str">
        <f t="shared" si="91"/>
        <v/>
      </c>
      <c r="AE119" s="30" t="str">
        <f t="shared" si="92"/>
        <v/>
      </c>
      <c r="AF119" s="30" t="str">
        <f t="shared" si="93"/>
        <v/>
      </c>
      <c r="AG119" s="31"/>
      <c r="AH119" s="30" t="str">
        <f t="shared" si="94"/>
        <v/>
      </c>
      <c r="AI119" s="30" t="str">
        <f t="shared" si="95"/>
        <v/>
      </c>
      <c r="AJ119" s="30" t="str">
        <f t="shared" si="96"/>
        <v/>
      </c>
      <c r="AK119" s="30" t="str">
        <f t="shared" si="97"/>
        <v/>
      </c>
      <c r="AL119" s="30" t="str">
        <f t="shared" si="98"/>
        <v/>
      </c>
      <c r="AM119" s="30" t="str">
        <f t="shared" si="99"/>
        <v/>
      </c>
      <c r="AN119" s="30" t="str">
        <f t="shared" si="100"/>
        <v/>
      </c>
      <c r="AO119" s="30" t="str">
        <f t="shared" si="101"/>
        <v/>
      </c>
      <c r="AP119" s="31"/>
      <c r="AQ119" s="30" t="str">
        <f t="shared" si="102"/>
        <v/>
      </c>
      <c r="AR119" s="30" t="str">
        <f t="shared" si="103"/>
        <v/>
      </c>
      <c r="AS119" s="30" t="str">
        <f t="shared" si="104"/>
        <v/>
      </c>
      <c r="AT119" s="30" t="str">
        <f t="shared" si="105"/>
        <v/>
      </c>
      <c r="AU119" s="30" t="str">
        <f t="shared" si="106"/>
        <v/>
      </c>
      <c r="AV119" s="30" t="str">
        <f t="shared" si="107"/>
        <v/>
      </c>
      <c r="AW119" s="30" t="str">
        <f t="shared" si="108"/>
        <v/>
      </c>
      <c r="AX119" s="30" t="str">
        <f t="shared" si="109"/>
        <v/>
      </c>
      <c r="AY119" s="31"/>
      <c r="AZ119" s="30" t="str">
        <f t="shared" si="110"/>
        <v/>
      </c>
      <c r="BA119" s="30" t="str">
        <f t="shared" si="111"/>
        <v/>
      </c>
      <c r="BB119" s="30" t="str">
        <f t="shared" si="112"/>
        <v/>
      </c>
      <c r="BC119" s="30" t="str">
        <f t="shared" si="113"/>
        <v/>
      </c>
      <c r="BD119" s="30" t="str">
        <f t="shared" si="114"/>
        <v/>
      </c>
      <c r="BE119" s="30" t="str">
        <f t="shared" si="115"/>
        <v/>
      </c>
      <c r="BF119" s="30" t="str">
        <f t="shared" si="116"/>
        <v/>
      </c>
      <c r="BG119" s="30" t="str">
        <f t="shared" si="117"/>
        <v/>
      </c>
      <c r="BH119" s="31"/>
      <c r="BI119" s="32"/>
      <c r="BJ119" s="33" t="str">
        <f t="shared" si="118"/>
        <v/>
      </c>
      <c r="BK119" s="31"/>
      <c r="BL119" s="30" t="str">
        <f t="shared" si="78"/>
        <v/>
      </c>
      <c r="BM119" s="30" t="str">
        <f t="shared" si="119"/>
        <v/>
      </c>
      <c r="BN119" s="30" t="str">
        <f t="shared" si="120"/>
        <v/>
      </c>
      <c r="BO119" s="30" t="str">
        <f t="shared" si="121"/>
        <v/>
      </c>
      <c r="BP119" s="30" t="str">
        <f t="shared" si="122"/>
        <v/>
      </c>
      <c r="BQ119" s="30" t="str">
        <f t="shared" si="123"/>
        <v/>
      </c>
      <c r="BR119" s="30" t="str">
        <f t="shared" si="124"/>
        <v/>
      </c>
      <c r="BS119" s="30" t="str">
        <f t="shared" si="125"/>
        <v/>
      </c>
      <c r="BT119" s="31"/>
      <c r="BU119" s="30" t="str">
        <f t="shared" si="19"/>
        <v/>
      </c>
      <c r="BV119" s="370"/>
      <c r="BW119" s="30" t="str">
        <f t="shared" si="126"/>
        <v/>
      </c>
      <c r="BX119" s="30" t="b">
        <f t="shared" si="127"/>
        <v>0</v>
      </c>
      <c r="BY119" s="30" t="b">
        <f t="shared" si="128"/>
        <v>0</v>
      </c>
      <c r="BZ119" s="30" t="b">
        <f t="shared" si="129"/>
        <v>0</v>
      </c>
      <c r="CA119" s="30" t="b">
        <f t="shared" si="130"/>
        <v>0</v>
      </c>
      <c r="CB119" s="30" t="b">
        <f t="shared" si="131"/>
        <v>0</v>
      </c>
      <c r="CC119" s="30" t="b">
        <f t="shared" si="132"/>
        <v>0</v>
      </c>
      <c r="CD119" s="30" t="b">
        <f t="shared" si="133"/>
        <v>0</v>
      </c>
    </row>
    <row r="120" spans="1:82" s="9" customFormat="1" hidden="1">
      <c r="A120" s="321">
        <v>115</v>
      </c>
      <c r="B120" s="463"/>
      <c r="C120" s="338"/>
      <c r="D120" s="488"/>
      <c r="E120" s="488"/>
      <c r="F120" s="538"/>
      <c r="G120" s="539"/>
      <c r="H120" s="320"/>
      <c r="I120" s="488"/>
      <c r="J120" s="563"/>
      <c r="K120" s="488"/>
      <c r="L120" s="319"/>
      <c r="M120" s="319"/>
      <c r="N120" s="373"/>
      <c r="O120" s="7"/>
      <c r="P120" s="29" t="str">
        <f t="shared" si="134"/>
        <v/>
      </c>
      <c r="Q120" s="30" t="str">
        <f t="shared" si="79"/>
        <v/>
      </c>
      <c r="R120" s="30" t="str">
        <f t="shared" si="80"/>
        <v/>
      </c>
      <c r="S120" s="30" t="str">
        <f t="shared" si="81"/>
        <v/>
      </c>
      <c r="T120" s="30" t="str">
        <f t="shared" si="82"/>
        <v/>
      </c>
      <c r="U120" s="30" t="str">
        <f t="shared" si="83"/>
        <v/>
      </c>
      <c r="V120" s="30" t="str">
        <f t="shared" si="84"/>
        <v/>
      </c>
      <c r="W120" s="30" t="str">
        <f t="shared" si="85"/>
        <v/>
      </c>
      <c r="X120" s="31"/>
      <c r="Y120" s="30" t="str">
        <f t="shared" si="86"/>
        <v/>
      </c>
      <c r="Z120" s="30" t="str">
        <f t="shared" si="87"/>
        <v/>
      </c>
      <c r="AA120" s="30" t="str">
        <f t="shared" si="88"/>
        <v/>
      </c>
      <c r="AB120" s="30" t="str">
        <f t="shared" si="89"/>
        <v/>
      </c>
      <c r="AC120" s="30" t="str">
        <f t="shared" si="90"/>
        <v/>
      </c>
      <c r="AD120" s="30" t="str">
        <f t="shared" si="91"/>
        <v/>
      </c>
      <c r="AE120" s="30" t="str">
        <f t="shared" si="92"/>
        <v/>
      </c>
      <c r="AF120" s="30" t="str">
        <f t="shared" si="93"/>
        <v/>
      </c>
      <c r="AG120" s="31"/>
      <c r="AH120" s="30" t="str">
        <f t="shared" si="94"/>
        <v/>
      </c>
      <c r="AI120" s="30" t="str">
        <f t="shared" si="95"/>
        <v/>
      </c>
      <c r="AJ120" s="30" t="str">
        <f t="shared" si="96"/>
        <v/>
      </c>
      <c r="AK120" s="30" t="str">
        <f t="shared" si="97"/>
        <v/>
      </c>
      <c r="AL120" s="30" t="str">
        <f t="shared" si="98"/>
        <v/>
      </c>
      <c r="AM120" s="30" t="str">
        <f t="shared" si="99"/>
        <v/>
      </c>
      <c r="AN120" s="30" t="str">
        <f t="shared" si="100"/>
        <v/>
      </c>
      <c r="AO120" s="30" t="str">
        <f t="shared" si="101"/>
        <v/>
      </c>
      <c r="AP120" s="31"/>
      <c r="AQ120" s="30" t="str">
        <f t="shared" si="102"/>
        <v/>
      </c>
      <c r="AR120" s="30" t="str">
        <f t="shared" si="103"/>
        <v/>
      </c>
      <c r="AS120" s="30" t="str">
        <f t="shared" si="104"/>
        <v/>
      </c>
      <c r="AT120" s="30" t="str">
        <f t="shared" si="105"/>
        <v/>
      </c>
      <c r="AU120" s="30" t="str">
        <f t="shared" si="106"/>
        <v/>
      </c>
      <c r="AV120" s="30" t="str">
        <f t="shared" si="107"/>
        <v/>
      </c>
      <c r="AW120" s="30" t="str">
        <f t="shared" si="108"/>
        <v/>
      </c>
      <c r="AX120" s="30" t="str">
        <f t="shared" si="109"/>
        <v/>
      </c>
      <c r="AY120" s="31"/>
      <c r="AZ120" s="30" t="str">
        <f t="shared" si="110"/>
        <v/>
      </c>
      <c r="BA120" s="30" t="str">
        <f t="shared" si="111"/>
        <v/>
      </c>
      <c r="BB120" s="30" t="str">
        <f t="shared" si="112"/>
        <v/>
      </c>
      <c r="BC120" s="30" t="str">
        <f t="shared" si="113"/>
        <v/>
      </c>
      <c r="BD120" s="30" t="str">
        <f t="shared" si="114"/>
        <v/>
      </c>
      <c r="BE120" s="30" t="str">
        <f t="shared" si="115"/>
        <v/>
      </c>
      <c r="BF120" s="30" t="str">
        <f t="shared" si="116"/>
        <v/>
      </c>
      <c r="BG120" s="30" t="str">
        <f t="shared" si="117"/>
        <v/>
      </c>
      <c r="BH120" s="31"/>
      <c r="BI120" s="32"/>
      <c r="BJ120" s="33" t="str">
        <f t="shared" ref="BJ120:BJ130" si="135">IF(L120="","",IF(L120="SI","P","F"))</f>
        <v/>
      </c>
      <c r="BK120" s="31"/>
      <c r="BL120" s="30" t="str">
        <f t="shared" si="78"/>
        <v/>
      </c>
      <c r="BM120" s="30" t="str">
        <f t="shared" si="119"/>
        <v/>
      </c>
      <c r="BN120" s="30" t="str">
        <f t="shared" si="120"/>
        <v/>
      </c>
      <c r="BO120" s="30" t="str">
        <f t="shared" si="121"/>
        <v/>
      </c>
      <c r="BP120" s="30" t="str">
        <f t="shared" si="122"/>
        <v/>
      </c>
      <c r="BQ120" s="30" t="str">
        <f t="shared" si="123"/>
        <v/>
      </c>
      <c r="BR120" s="30" t="str">
        <f t="shared" si="124"/>
        <v/>
      </c>
      <c r="BS120" s="30" t="str">
        <f t="shared" si="125"/>
        <v/>
      </c>
      <c r="BT120" s="31"/>
      <c r="BU120" s="30" t="str">
        <f t="shared" si="19"/>
        <v/>
      </c>
      <c r="BV120" s="370"/>
      <c r="BW120" s="30" t="str">
        <f t="shared" si="126"/>
        <v/>
      </c>
      <c r="BX120" s="30" t="b">
        <f t="shared" si="127"/>
        <v>0</v>
      </c>
      <c r="BY120" s="30" t="b">
        <f t="shared" si="128"/>
        <v>0</v>
      </c>
      <c r="BZ120" s="30" t="b">
        <f t="shared" si="129"/>
        <v>0</v>
      </c>
      <c r="CA120" s="30" t="b">
        <f t="shared" si="130"/>
        <v>0</v>
      </c>
      <c r="CB120" s="30" t="b">
        <f t="shared" si="131"/>
        <v>0</v>
      </c>
      <c r="CC120" s="30" t="b">
        <f t="shared" si="132"/>
        <v>0</v>
      </c>
      <c r="CD120" s="30" t="b">
        <f t="shared" si="133"/>
        <v>0</v>
      </c>
    </row>
    <row r="121" spans="1:82" s="9" customFormat="1" hidden="1">
      <c r="A121" s="321">
        <v>116</v>
      </c>
      <c r="B121" s="463"/>
      <c r="C121" s="338"/>
      <c r="D121" s="488"/>
      <c r="E121" s="488"/>
      <c r="F121" s="538"/>
      <c r="G121" s="539"/>
      <c r="H121" s="320"/>
      <c r="I121" s="488"/>
      <c r="J121" s="563"/>
      <c r="K121" s="488"/>
      <c r="L121" s="319"/>
      <c r="M121" s="319"/>
      <c r="N121" s="373"/>
      <c r="O121" s="7"/>
      <c r="P121" s="29" t="str">
        <f t="shared" si="134"/>
        <v/>
      </c>
      <c r="Q121" s="30" t="str">
        <f t="shared" si="79"/>
        <v/>
      </c>
      <c r="R121" s="30" t="str">
        <f t="shared" si="80"/>
        <v/>
      </c>
      <c r="S121" s="30" t="str">
        <f t="shared" si="81"/>
        <v/>
      </c>
      <c r="T121" s="30" t="str">
        <f t="shared" si="82"/>
        <v/>
      </c>
      <c r="U121" s="30" t="str">
        <f t="shared" si="83"/>
        <v/>
      </c>
      <c r="V121" s="30" t="str">
        <f t="shared" si="84"/>
        <v/>
      </c>
      <c r="W121" s="30" t="str">
        <f t="shared" si="85"/>
        <v/>
      </c>
      <c r="X121" s="31"/>
      <c r="Y121" s="30" t="str">
        <f t="shared" si="86"/>
        <v/>
      </c>
      <c r="Z121" s="30" t="str">
        <f t="shared" si="87"/>
        <v/>
      </c>
      <c r="AA121" s="30" t="str">
        <f t="shared" si="88"/>
        <v/>
      </c>
      <c r="AB121" s="30" t="str">
        <f t="shared" si="89"/>
        <v/>
      </c>
      <c r="AC121" s="30" t="str">
        <f t="shared" si="90"/>
        <v/>
      </c>
      <c r="AD121" s="30" t="str">
        <f t="shared" si="91"/>
        <v/>
      </c>
      <c r="AE121" s="30" t="str">
        <f t="shared" si="92"/>
        <v/>
      </c>
      <c r="AF121" s="30" t="str">
        <f t="shared" si="93"/>
        <v/>
      </c>
      <c r="AG121" s="31"/>
      <c r="AH121" s="30" t="str">
        <f t="shared" si="94"/>
        <v/>
      </c>
      <c r="AI121" s="30" t="str">
        <f t="shared" si="95"/>
        <v/>
      </c>
      <c r="AJ121" s="30" t="str">
        <f t="shared" si="96"/>
        <v/>
      </c>
      <c r="AK121" s="30" t="str">
        <f t="shared" si="97"/>
        <v/>
      </c>
      <c r="AL121" s="30" t="str">
        <f t="shared" si="98"/>
        <v/>
      </c>
      <c r="AM121" s="30" t="str">
        <f t="shared" si="99"/>
        <v/>
      </c>
      <c r="AN121" s="30" t="str">
        <f t="shared" si="100"/>
        <v/>
      </c>
      <c r="AO121" s="30" t="str">
        <f t="shared" si="101"/>
        <v/>
      </c>
      <c r="AP121" s="31"/>
      <c r="AQ121" s="30" t="str">
        <f t="shared" si="102"/>
        <v/>
      </c>
      <c r="AR121" s="30" t="str">
        <f t="shared" si="103"/>
        <v/>
      </c>
      <c r="AS121" s="30" t="str">
        <f t="shared" si="104"/>
        <v/>
      </c>
      <c r="AT121" s="30" t="str">
        <f t="shared" si="105"/>
        <v/>
      </c>
      <c r="AU121" s="30" t="str">
        <f t="shared" si="106"/>
        <v/>
      </c>
      <c r="AV121" s="30" t="str">
        <f t="shared" si="107"/>
        <v/>
      </c>
      <c r="AW121" s="30" t="str">
        <f t="shared" si="108"/>
        <v/>
      </c>
      <c r="AX121" s="30" t="str">
        <f t="shared" si="109"/>
        <v/>
      </c>
      <c r="AY121" s="31"/>
      <c r="AZ121" s="30" t="str">
        <f t="shared" si="110"/>
        <v/>
      </c>
      <c r="BA121" s="30" t="str">
        <f t="shared" si="111"/>
        <v/>
      </c>
      <c r="BB121" s="30" t="str">
        <f t="shared" si="112"/>
        <v/>
      </c>
      <c r="BC121" s="30" t="str">
        <f t="shared" si="113"/>
        <v/>
      </c>
      <c r="BD121" s="30" t="str">
        <f t="shared" si="114"/>
        <v/>
      </c>
      <c r="BE121" s="30" t="str">
        <f t="shared" si="115"/>
        <v/>
      </c>
      <c r="BF121" s="30" t="str">
        <f t="shared" si="116"/>
        <v/>
      </c>
      <c r="BG121" s="30" t="str">
        <f t="shared" si="117"/>
        <v/>
      </c>
      <c r="BH121" s="31"/>
      <c r="BI121" s="32"/>
      <c r="BJ121" s="33" t="str">
        <f t="shared" si="135"/>
        <v/>
      </c>
      <c r="BK121" s="31"/>
      <c r="BL121" s="30" t="str">
        <f t="shared" si="78"/>
        <v/>
      </c>
      <c r="BM121" s="30" t="str">
        <f t="shared" si="119"/>
        <v/>
      </c>
      <c r="BN121" s="30" t="str">
        <f t="shared" si="120"/>
        <v/>
      </c>
      <c r="BO121" s="30" t="str">
        <f t="shared" si="121"/>
        <v/>
      </c>
      <c r="BP121" s="30" t="str">
        <f t="shared" si="122"/>
        <v/>
      </c>
      <c r="BQ121" s="30" t="str">
        <f t="shared" si="123"/>
        <v/>
      </c>
      <c r="BR121" s="30" t="str">
        <f t="shared" si="124"/>
        <v/>
      </c>
      <c r="BS121" s="30" t="str">
        <f t="shared" si="125"/>
        <v/>
      </c>
      <c r="BT121" s="31"/>
      <c r="BU121" s="30" t="str">
        <f t="shared" si="19"/>
        <v/>
      </c>
      <c r="BV121" s="370"/>
      <c r="BW121" s="30" t="str">
        <f t="shared" si="126"/>
        <v/>
      </c>
      <c r="BX121" s="30" t="b">
        <f t="shared" si="127"/>
        <v>0</v>
      </c>
      <c r="BY121" s="30" t="b">
        <f t="shared" si="128"/>
        <v>0</v>
      </c>
      <c r="BZ121" s="30" t="b">
        <f t="shared" si="129"/>
        <v>0</v>
      </c>
      <c r="CA121" s="30" t="b">
        <f t="shared" si="130"/>
        <v>0</v>
      </c>
      <c r="CB121" s="30" t="b">
        <f t="shared" si="131"/>
        <v>0</v>
      </c>
      <c r="CC121" s="30" t="b">
        <f t="shared" si="132"/>
        <v>0</v>
      </c>
      <c r="CD121" s="30" t="b">
        <f t="shared" si="133"/>
        <v>0</v>
      </c>
    </row>
    <row r="122" spans="1:82" s="9" customFormat="1" hidden="1">
      <c r="A122" s="321">
        <v>117</v>
      </c>
      <c r="B122" s="463"/>
      <c r="C122" s="338"/>
      <c r="D122" s="488"/>
      <c r="E122" s="488"/>
      <c r="F122" s="538"/>
      <c r="G122" s="539"/>
      <c r="H122" s="320"/>
      <c r="I122" s="488"/>
      <c r="J122" s="563"/>
      <c r="K122" s="488"/>
      <c r="L122" s="319"/>
      <c r="M122" s="319"/>
      <c r="N122" s="373"/>
      <c r="O122" s="7"/>
      <c r="P122" s="29" t="str">
        <f t="shared" si="134"/>
        <v/>
      </c>
      <c r="Q122" s="30" t="str">
        <f t="shared" si="79"/>
        <v/>
      </c>
      <c r="R122" s="30" t="str">
        <f t="shared" si="80"/>
        <v/>
      </c>
      <c r="S122" s="30" t="str">
        <f t="shared" si="81"/>
        <v/>
      </c>
      <c r="T122" s="30" t="str">
        <f t="shared" si="82"/>
        <v/>
      </c>
      <c r="U122" s="30" t="str">
        <f t="shared" si="83"/>
        <v/>
      </c>
      <c r="V122" s="30" t="str">
        <f t="shared" si="84"/>
        <v/>
      </c>
      <c r="W122" s="30" t="str">
        <f t="shared" si="85"/>
        <v/>
      </c>
      <c r="X122" s="31"/>
      <c r="Y122" s="30" t="str">
        <f t="shared" si="86"/>
        <v/>
      </c>
      <c r="Z122" s="30" t="str">
        <f t="shared" si="87"/>
        <v/>
      </c>
      <c r="AA122" s="30" t="str">
        <f t="shared" si="88"/>
        <v/>
      </c>
      <c r="AB122" s="30" t="str">
        <f t="shared" si="89"/>
        <v/>
      </c>
      <c r="AC122" s="30" t="str">
        <f t="shared" si="90"/>
        <v/>
      </c>
      <c r="AD122" s="30" t="str">
        <f t="shared" si="91"/>
        <v/>
      </c>
      <c r="AE122" s="30" t="str">
        <f t="shared" si="92"/>
        <v/>
      </c>
      <c r="AF122" s="30" t="str">
        <f t="shared" si="93"/>
        <v/>
      </c>
      <c r="AG122" s="31"/>
      <c r="AH122" s="30" t="str">
        <f t="shared" si="94"/>
        <v/>
      </c>
      <c r="AI122" s="30" t="str">
        <f t="shared" si="95"/>
        <v/>
      </c>
      <c r="AJ122" s="30" t="str">
        <f t="shared" si="96"/>
        <v/>
      </c>
      <c r="AK122" s="30" t="str">
        <f t="shared" si="97"/>
        <v/>
      </c>
      <c r="AL122" s="30" t="str">
        <f t="shared" si="98"/>
        <v/>
      </c>
      <c r="AM122" s="30" t="str">
        <f t="shared" si="99"/>
        <v/>
      </c>
      <c r="AN122" s="30" t="str">
        <f t="shared" si="100"/>
        <v/>
      </c>
      <c r="AO122" s="30" t="str">
        <f t="shared" si="101"/>
        <v/>
      </c>
      <c r="AP122" s="31"/>
      <c r="AQ122" s="30" t="str">
        <f t="shared" si="102"/>
        <v/>
      </c>
      <c r="AR122" s="30" t="str">
        <f t="shared" si="103"/>
        <v/>
      </c>
      <c r="AS122" s="30" t="str">
        <f t="shared" si="104"/>
        <v/>
      </c>
      <c r="AT122" s="30" t="str">
        <f t="shared" si="105"/>
        <v/>
      </c>
      <c r="AU122" s="30" t="str">
        <f t="shared" si="106"/>
        <v/>
      </c>
      <c r="AV122" s="30" t="str">
        <f t="shared" si="107"/>
        <v/>
      </c>
      <c r="AW122" s="30" t="str">
        <f t="shared" si="108"/>
        <v/>
      </c>
      <c r="AX122" s="30" t="str">
        <f t="shared" si="109"/>
        <v/>
      </c>
      <c r="AY122" s="31"/>
      <c r="AZ122" s="30" t="str">
        <f t="shared" si="110"/>
        <v/>
      </c>
      <c r="BA122" s="30" t="str">
        <f t="shared" si="111"/>
        <v/>
      </c>
      <c r="BB122" s="30" t="str">
        <f t="shared" si="112"/>
        <v/>
      </c>
      <c r="BC122" s="30" t="str">
        <f t="shared" si="113"/>
        <v/>
      </c>
      <c r="BD122" s="30" t="str">
        <f t="shared" si="114"/>
        <v/>
      </c>
      <c r="BE122" s="30" t="str">
        <f t="shared" si="115"/>
        <v/>
      </c>
      <c r="BF122" s="30" t="str">
        <f t="shared" si="116"/>
        <v/>
      </c>
      <c r="BG122" s="30" t="str">
        <f t="shared" si="117"/>
        <v/>
      </c>
      <c r="BH122" s="31"/>
      <c r="BI122" s="32"/>
      <c r="BJ122" s="33" t="str">
        <f t="shared" si="135"/>
        <v/>
      </c>
      <c r="BK122" s="31"/>
      <c r="BL122" s="30" t="str">
        <f t="shared" si="78"/>
        <v/>
      </c>
      <c r="BM122" s="30" t="str">
        <f t="shared" si="119"/>
        <v/>
      </c>
      <c r="BN122" s="30" t="str">
        <f t="shared" si="120"/>
        <v/>
      </c>
      <c r="BO122" s="30" t="str">
        <f t="shared" si="121"/>
        <v/>
      </c>
      <c r="BP122" s="30" t="str">
        <f t="shared" si="122"/>
        <v/>
      </c>
      <c r="BQ122" s="30" t="str">
        <f t="shared" si="123"/>
        <v/>
      </c>
      <c r="BR122" s="30" t="str">
        <f t="shared" si="124"/>
        <v/>
      </c>
      <c r="BS122" s="30" t="str">
        <f t="shared" si="125"/>
        <v/>
      </c>
      <c r="BT122" s="31"/>
      <c r="BU122" s="30" t="str">
        <f t="shared" si="19"/>
        <v/>
      </c>
      <c r="BV122" s="370"/>
      <c r="BW122" s="30" t="str">
        <f t="shared" si="126"/>
        <v/>
      </c>
      <c r="BX122" s="30" t="b">
        <f t="shared" si="127"/>
        <v>0</v>
      </c>
      <c r="BY122" s="30" t="b">
        <f t="shared" si="128"/>
        <v>0</v>
      </c>
      <c r="BZ122" s="30" t="b">
        <f t="shared" si="129"/>
        <v>0</v>
      </c>
      <c r="CA122" s="30" t="b">
        <f t="shared" si="130"/>
        <v>0</v>
      </c>
      <c r="CB122" s="30" t="b">
        <f t="shared" si="131"/>
        <v>0</v>
      </c>
      <c r="CC122" s="30" t="b">
        <f t="shared" si="132"/>
        <v>0</v>
      </c>
      <c r="CD122" s="30" t="b">
        <f t="shared" si="133"/>
        <v>0</v>
      </c>
    </row>
    <row r="123" spans="1:82" s="9" customFormat="1" hidden="1">
      <c r="A123" s="321">
        <v>118</v>
      </c>
      <c r="B123" s="463"/>
      <c r="C123" s="338"/>
      <c r="D123" s="488"/>
      <c r="E123" s="488"/>
      <c r="F123" s="538"/>
      <c r="G123" s="539"/>
      <c r="H123" s="320"/>
      <c r="I123" s="488"/>
      <c r="J123" s="563"/>
      <c r="K123" s="488"/>
      <c r="L123" s="319"/>
      <c r="M123" s="319"/>
      <c r="N123" s="373"/>
      <c r="O123" s="7"/>
      <c r="P123" s="29" t="str">
        <f t="shared" si="134"/>
        <v/>
      </c>
      <c r="Q123" s="30" t="str">
        <f t="shared" si="79"/>
        <v/>
      </c>
      <c r="R123" s="30" t="str">
        <f t="shared" si="80"/>
        <v/>
      </c>
      <c r="S123" s="30" t="str">
        <f t="shared" si="81"/>
        <v/>
      </c>
      <c r="T123" s="30" t="str">
        <f t="shared" si="82"/>
        <v/>
      </c>
      <c r="U123" s="30" t="str">
        <f t="shared" si="83"/>
        <v/>
      </c>
      <c r="V123" s="30" t="str">
        <f t="shared" si="84"/>
        <v/>
      </c>
      <c r="W123" s="30" t="str">
        <f t="shared" si="85"/>
        <v/>
      </c>
      <c r="X123" s="31"/>
      <c r="Y123" s="30" t="str">
        <f t="shared" si="86"/>
        <v/>
      </c>
      <c r="Z123" s="30" t="str">
        <f t="shared" si="87"/>
        <v/>
      </c>
      <c r="AA123" s="30" t="str">
        <f t="shared" si="88"/>
        <v/>
      </c>
      <c r="AB123" s="30" t="str">
        <f t="shared" si="89"/>
        <v/>
      </c>
      <c r="AC123" s="30" t="str">
        <f t="shared" si="90"/>
        <v/>
      </c>
      <c r="AD123" s="30" t="str">
        <f t="shared" si="91"/>
        <v/>
      </c>
      <c r="AE123" s="30" t="str">
        <f t="shared" si="92"/>
        <v/>
      </c>
      <c r="AF123" s="30" t="str">
        <f t="shared" si="93"/>
        <v/>
      </c>
      <c r="AG123" s="31"/>
      <c r="AH123" s="30" t="str">
        <f t="shared" si="94"/>
        <v/>
      </c>
      <c r="AI123" s="30" t="str">
        <f t="shared" si="95"/>
        <v/>
      </c>
      <c r="AJ123" s="30" t="str">
        <f t="shared" si="96"/>
        <v/>
      </c>
      <c r="AK123" s="30" t="str">
        <f t="shared" si="97"/>
        <v/>
      </c>
      <c r="AL123" s="30" t="str">
        <f t="shared" si="98"/>
        <v/>
      </c>
      <c r="AM123" s="30" t="str">
        <f t="shared" si="99"/>
        <v/>
      </c>
      <c r="AN123" s="30" t="str">
        <f t="shared" si="100"/>
        <v/>
      </c>
      <c r="AO123" s="30" t="str">
        <f t="shared" si="101"/>
        <v/>
      </c>
      <c r="AP123" s="31"/>
      <c r="AQ123" s="30" t="str">
        <f t="shared" si="102"/>
        <v/>
      </c>
      <c r="AR123" s="30" t="str">
        <f t="shared" si="103"/>
        <v/>
      </c>
      <c r="AS123" s="30" t="str">
        <f t="shared" si="104"/>
        <v/>
      </c>
      <c r="AT123" s="30" t="str">
        <f t="shared" si="105"/>
        <v/>
      </c>
      <c r="AU123" s="30" t="str">
        <f t="shared" si="106"/>
        <v/>
      </c>
      <c r="AV123" s="30" t="str">
        <f t="shared" si="107"/>
        <v/>
      </c>
      <c r="AW123" s="30" t="str">
        <f t="shared" si="108"/>
        <v/>
      </c>
      <c r="AX123" s="30" t="str">
        <f t="shared" si="109"/>
        <v/>
      </c>
      <c r="AY123" s="31"/>
      <c r="AZ123" s="30" t="str">
        <f t="shared" si="110"/>
        <v/>
      </c>
      <c r="BA123" s="30" t="str">
        <f t="shared" si="111"/>
        <v/>
      </c>
      <c r="BB123" s="30" t="str">
        <f t="shared" si="112"/>
        <v/>
      </c>
      <c r="BC123" s="30" t="str">
        <f t="shared" si="113"/>
        <v/>
      </c>
      <c r="BD123" s="30" t="str">
        <f t="shared" si="114"/>
        <v/>
      </c>
      <c r="BE123" s="30" t="str">
        <f t="shared" si="115"/>
        <v/>
      </c>
      <c r="BF123" s="30" t="str">
        <f t="shared" si="116"/>
        <v/>
      </c>
      <c r="BG123" s="30" t="str">
        <f t="shared" si="117"/>
        <v/>
      </c>
      <c r="BH123" s="31"/>
      <c r="BI123" s="32"/>
      <c r="BJ123" s="33" t="str">
        <f t="shared" si="135"/>
        <v/>
      </c>
      <c r="BK123" s="31"/>
      <c r="BL123" s="30" t="str">
        <f t="shared" si="78"/>
        <v/>
      </c>
      <c r="BM123" s="30" t="str">
        <f t="shared" si="119"/>
        <v/>
      </c>
      <c r="BN123" s="30" t="str">
        <f t="shared" si="120"/>
        <v/>
      </c>
      <c r="BO123" s="30" t="str">
        <f t="shared" si="121"/>
        <v/>
      </c>
      <c r="BP123" s="30" t="str">
        <f t="shared" si="122"/>
        <v/>
      </c>
      <c r="BQ123" s="30" t="str">
        <f t="shared" si="123"/>
        <v/>
      </c>
      <c r="BR123" s="30" t="str">
        <f t="shared" si="124"/>
        <v/>
      </c>
      <c r="BS123" s="30" t="str">
        <f t="shared" si="125"/>
        <v/>
      </c>
      <c r="BT123" s="31"/>
      <c r="BU123" s="30" t="str">
        <f t="shared" si="19"/>
        <v/>
      </c>
      <c r="BV123" s="370"/>
      <c r="BW123" s="30" t="str">
        <f t="shared" si="126"/>
        <v/>
      </c>
      <c r="BX123" s="30" t="b">
        <f t="shared" si="127"/>
        <v>0</v>
      </c>
      <c r="BY123" s="30" t="b">
        <f t="shared" si="128"/>
        <v>0</v>
      </c>
      <c r="BZ123" s="30" t="b">
        <f t="shared" si="129"/>
        <v>0</v>
      </c>
      <c r="CA123" s="30" t="b">
        <f t="shared" si="130"/>
        <v>0</v>
      </c>
      <c r="CB123" s="30" t="b">
        <f t="shared" si="131"/>
        <v>0</v>
      </c>
      <c r="CC123" s="30" t="b">
        <f t="shared" si="132"/>
        <v>0</v>
      </c>
      <c r="CD123" s="30" t="b">
        <f t="shared" si="133"/>
        <v>0</v>
      </c>
    </row>
    <row r="124" spans="1:82" s="9" customFormat="1" hidden="1">
      <c r="A124" s="321">
        <v>119</v>
      </c>
      <c r="B124" s="463"/>
      <c r="C124" s="338"/>
      <c r="D124" s="488"/>
      <c r="E124" s="488"/>
      <c r="F124" s="538"/>
      <c r="G124" s="539"/>
      <c r="H124" s="320"/>
      <c r="I124" s="488"/>
      <c r="J124" s="563"/>
      <c r="K124" s="488"/>
      <c r="L124" s="319"/>
      <c r="M124" s="319"/>
      <c r="N124" s="373"/>
      <c r="O124" s="7"/>
      <c r="P124" s="29" t="str">
        <f t="shared" si="134"/>
        <v/>
      </c>
      <c r="Q124" s="30" t="str">
        <f t="shared" si="79"/>
        <v/>
      </c>
      <c r="R124" s="30" t="str">
        <f t="shared" si="80"/>
        <v/>
      </c>
      <c r="S124" s="30" t="str">
        <f t="shared" si="81"/>
        <v/>
      </c>
      <c r="T124" s="30" t="str">
        <f t="shared" si="82"/>
        <v/>
      </c>
      <c r="U124" s="30" t="str">
        <f t="shared" si="83"/>
        <v/>
      </c>
      <c r="V124" s="30" t="str">
        <f t="shared" si="84"/>
        <v/>
      </c>
      <c r="W124" s="30" t="str">
        <f t="shared" si="85"/>
        <v/>
      </c>
      <c r="X124" s="31"/>
      <c r="Y124" s="30" t="str">
        <f t="shared" si="86"/>
        <v/>
      </c>
      <c r="Z124" s="30" t="str">
        <f t="shared" si="87"/>
        <v/>
      </c>
      <c r="AA124" s="30" t="str">
        <f t="shared" si="88"/>
        <v/>
      </c>
      <c r="AB124" s="30" t="str">
        <f t="shared" si="89"/>
        <v/>
      </c>
      <c r="AC124" s="30" t="str">
        <f t="shared" si="90"/>
        <v/>
      </c>
      <c r="AD124" s="30" t="str">
        <f t="shared" si="91"/>
        <v/>
      </c>
      <c r="AE124" s="30" t="str">
        <f t="shared" si="92"/>
        <v/>
      </c>
      <c r="AF124" s="30" t="str">
        <f t="shared" si="93"/>
        <v/>
      </c>
      <c r="AG124" s="31"/>
      <c r="AH124" s="30" t="str">
        <f t="shared" si="94"/>
        <v/>
      </c>
      <c r="AI124" s="30" t="str">
        <f t="shared" si="95"/>
        <v/>
      </c>
      <c r="AJ124" s="30" t="str">
        <f t="shared" si="96"/>
        <v/>
      </c>
      <c r="AK124" s="30" t="str">
        <f t="shared" si="97"/>
        <v/>
      </c>
      <c r="AL124" s="30" t="str">
        <f t="shared" si="98"/>
        <v/>
      </c>
      <c r="AM124" s="30" t="str">
        <f t="shared" si="99"/>
        <v/>
      </c>
      <c r="AN124" s="30" t="str">
        <f t="shared" si="100"/>
        <v/>
      </c>
      <c r="AO124" s="30" t="str">
        <f t="shared" si="101"/>
        <v/>
      </c>
      <c r="AP124" s="31"/>
      <c r="AQ124" s="30" t="str">
        <f t="shared" si="102"/>
        <v/>
      </c>
      <c r="AR124" s="30" t="str">
        <f t="shared" si="103"/>
        <v/>
      </c>
      <c r="AS124" s="30" t="str">
        <f t="shared" si="104"/>
        <v/>
      </c>
      <c r="AT124" s="30" t="str">
        <f t="shared" si="105"/>
        <v/>
      </c>
      <c r="AU124" s="30" t="str">
        <f t="shared" si="106"/>
        <v/>
      </c>
      <c r="AV124" s="30" t="str">
        <f t="shared" si="107"/>
        <v/>
      </c>
      <c r="AW124" s="30" t="str">
        <f t="shared" si="108"/>
        <v/>
      </c>
      <c r="AX124" s="30" t="str">
        <f t="shared" si="109"/>
        <v/>
      </c>
      <c r="AY124" s="31"/>
      <c r="AZ124" s="30" t="str">
        <f t="shared" si="110"/>
        <v/>
      </c>
      <c r="BA124" s="30" t="str">
        <f t="shared" si="111"/>
        <v/>
      </c>
      <c r="BB124" s="30" t="str">
        <f t="shared" si="112"/>
        <v/>
      </c>
      <c r="BC124" s="30" t="str">
        <f t="shared" si="113"/>
        <v/>
      </c>
      <c r="BD124" s="30" t="str">
        <f t="shared" si="114"/>
        <v/>
      </c>
      <c r="BE124" s="30" t="str">
        <f t="shared" si="115"/>
        <v/>
      </c>
      <c r="BF124" s="30" t="str">
        <f t="shared" si="116"/>
        <v/>
      </c>
      <c r="BG124" s="30" t="str">
        <f t="shared" si="117"/>
        <v/>
      </c>
      <c r="BH124" s="31"/>
      <c r="BI124" s="32"/>
      <c r="BJ124" s="33" t="str">
        <f t="shared" si="135"/>
        <v/>
      </c>
      <c r="BK124" s="31"/>
      <c r="BL124" s="30" t="str">
        <f t="shared" si="78"/>
        <v/>
      </c>
      <c r="BM124" s="30" t="str">
        <f t="shared" si="119"/>
        <v/>
      </c>
      <c r="BN124" s="30" t="str">
        <f t="shared" si="120"/>
        <v/>
      </c>
      <c r="BO124" s="30" t="str">
        <f t="shared" si="121"/>
        <v/>
      </c>
      <c r="BP124" s="30" t="str">
        <f t="shared" si="122"/>
        <v/>
      </c>
      <c r="BQ124" s="30" t="str">
        <f t="shared" si="123"/>
        <v/>
      </c>
      <c r="BR124" s="30" t="str">
        <f t="shared" si="124"/>
        <v/>
      </c>
      <c r="BS124" s="30" t="str">
        <f t="shared" si="125"/>
        <v/>
      </c>
      <c r="BT124" s="31"/>
      <c r="BU124" s="30" t="str">
        <f t="shared" si="19"/>
        <v/>
      </c>
      <c r="BV124" s="370"/>
      <c r="BW124" s="30" t="str">
        <f t="shared" si="126"/>
        <v/>
      </c>
      <c r="BX124" s="30" t="b">
        <f t="shared" si="127"/>
        <v>0</v>
      </c>
      <c r="BY124" s="30" t="b">
        <f t="shared" si="128"/>
        <v>0</v>
      </c>
      <c r="BZ124" s="30" t="b">
        <f t="shared" si="129"/>
        <v>0</v>
      </c>
      <c r="CA124" s="30" t="b">
        <f t="shared" si="130"/>
        <v>0</v>
      </c>
      <c r="CB124" s="30" t="b">
        <f t="shared" si="131"/>
        <v>0</v>
      </c>
      <c r="CC124" s="30" t="b">
        <f t="shared" si="132"/>
        <v>0</v>
      </c>
      <c r="CD124" s="30" t="b">
        <f t="shared" si="133"/>
        <v>0</v>
      </c>
    </row>
    <row r="125" spans="1:82" s="9" customFormat="1" hidden="1">
      <c r="A125" s="321">
        <v>120</v>
      </c>
      <c r="B125" s="463"/>
      <c r="C125" s="338"/>
      <c r="D125" s="488"/>
      <c r="E125" s="488"/>
      <c r="F125" s="538"/>
      <c r="G125" s="539"/>
      <c r="H125" s="320"/>
      <c r="I125" s="488"/>
      <c r="J125" s="563"/>
      <c r="K125" s="488"/>
      <c r="L125" s="319"/>
      <c r="M125" s="319"/>
      <c r="N125" s="373"/>
      <c r="O125" s="7"/>
      <c r="P125" s="29" t="str">
        <f t="shared" si="134"/>
        <v/>
      </c>
      <c r="Q125" s="30" t="str">
        <f t="shared" si="79"/>
        <v/>
      </c>
      <c r="R125" s="30" t="str">
        <f t="shared" si="80"/>
        <v/>
      </c>
      <c r="S125" s="30" t="str">
        <f t="shared" si="81"/>
        <v/>
      </c>
      <c r="T125" s="30" t="str">
        <f t="shared" si="82"/>
        <v/>
      </c>
      <c r="U125" s="30" t="str">
        <f t="shared" si="83"/>
        <v/>
      </c>
      <c r="V125" s="30" t="str">
        <f t="shared" si="84"/>
        <v/>
      </c>
      <c r="W125" s="30" t="str">
        <f t="shared" si="85"/>
        <v/>
      </c>
      <c r="X125" s="31"/>
      <c r="Y125" s="30" t="str">
        <f t="shared" si="86"/>
        <v/>
      </c>
      <c r="Z125" s="30" t="str">
        <f t="shared" si="87"/>
        <v/>
      </c>
      <c r="AA125" s="30" t="str">
        <f t="shared" si="88"/>
        <v/>
      </c>
      <c r="AB125" s="30" t="str">
        <f t="shared" si="89"/>
        <v/>
      </c>
      <c r="AC125" s="30" t="str">
        <f t="shared" si="90"/>
        <v/>
      </c>
      <c r="AD125" s="30" t="str">
        <f t="shared" si="91"/>
        <v/>
      </c>
      <c r="AE125" s="30" t="str">
        <f t="shared" si="92"/>
        <v/>
      </c>
      <c r="AF125" s="30" t="str">
        <f t="shared" si="93"/>
        <v/>
      </c>
      <c r="AG125" s="31"/>
      <c r="AH125" s="30" t="str">
        <f t="shared" si="94"/>
        <v/>
      </c>
      <c r="AI125" s="30" t="str">
        <f t="shared" si="95"/>
        <v/>
      </c>
      <c r="AJ125" s="30" t="str">
        <f t="shared" si="96"/>
        <v/>
      </c>
      <c r="AK125" s="30" t="str">
        <f t="shared" si="97"/>
        <v/>
      </c>
      <c r="AL125" s="30" t="str">
        <f t="shared" si="98"/>
        <v/>
      </c>
      <c r="AM125" s="30" t="str">
        <f t="shared" si="99"/>
        <v/>
      </c>
      <c r="AN125" s="30" t="str">
        <f t="shared" si="100"/>
        <v/>
      </c>
      <c r="AO125" s="30" t="str">
        <f t="shared" si="101"/>
        <v/>
      </c>
      <c r="AP125" s="31"/>
      <c r="AQ125" s="30" t="str">
        <f t="shared" si="102"/>
        <v/>
      </c>
      <c r="AR125" s="30" t="str">
        <f t="shared" si="103"/>
        <v/>
      </c>
      <c r="AS125" s="30" t="str">
        <f t="shared" si="104"/>
        <v/>
      </c>
      <c r="AT125" s="30" t="str">
        <f t="shared" si="105"/>
        <v/>
      </c>
      <c r="AU125" s="30" t="str">
        <f t="shared" si="106"/>
        <v/>
      </c>
      <c r="AV125" s="30" t="str">
        <f t="shared" si="107"/>
        <v/>
      </c>
      <c r="AW125" s="30" t="str">
        <f t="shared" si="108"/>
        <v/>
      </c>
      <c r="AX125" s="30" t="str">
        <f t="shared" si="109"/>
        <v/>
      </c>
      <c r="AY125" s="31"/>
      <c r="AZ125" s="30" t="str">
        <f t="shared" si="110"/>
        <v/>
      </c>
      <c r="BA125" s="30" t="str">
        <f t="shared" si="111"/>
        <v/>
      </c>
      <c r="BB125" s="30" t="str">
        <f t="shared" si="112"/>
        <v/>
      </c>
      <c r="BC125" s="30" t="str">
        <f t="shared" si="113"/>
        <v/>
      </c>
      <c r="BD125" s="30" t="str">
        <f t="shared" si="114"/>
        <v/>
      </c>
      <c r="BE125" s="30" t="str">
        <f t="shared" si="115"/>
        <v/>
      </c>
      <c r="BF125" s="30" t="str">
        <f t="shared" si="116"/>
        <v/>
      </c>
      <c r="BG125" s="30" t="str">
        <f t="shared" si="117"/>
        <v/>
      </c>
      <c r="BH125" s="31"/>
      <c r="BI125" s="32"/>
      <c r="BJ125" s="33" t="str">
        <f t="shared" si="135"/>
        <v/>
      </c>
      <c r="BK125" s="31"/>
      <c r="BL125" s="30" t="str">
        <f t="shared" si="78"/>
        <v/>
      </c>
      <c r="BM125" s="30" t="str">
        <f t="shared" si="119"/>
        <v/>
      </c>
      <c r="BN125" s="30" t="str">
        <f t="shared" si="120"/>
        <v/>
      </c>
      <c r="BO125" s="30" t="str">
        <f t="shared" si="121"/>
        <v/>
      </c>
      <c r="BP125" s="30" t="str">
        <f t="shared" si="122"/>
        <v/>
      </c>
      <c r="BQ125" s="30" t="str">
        <f t="shared" si="123"/>
        <v/>
      </c>
      <c r="BR125" s="30" t="str">
        <f t="shared" si="124"/>
        <v/>
      </c>
      <c r="BS125" s="30" t="str">
        <f t="shared" si="125"/>
        <v/>
      </c>
      <c r="BT125" s="31"/>
      <c r="BU125" s="30" t="str">
        <f t="shared" si="19"/>
        <v/>
      </c>
      <c r="BV125" s="370"/>
      <c r="BW125" s="30" t="str">
        <f t="shared" si="126"/>
        <v/>
      </c>
      <c r="BX125" s="30" t="b">
        <f t="shared" si="127"/>
        <v>0</v>
      </c>
      <c r="BY125" s="30" t="b">
        <f t="shared" si="128"/>
        <v>0</v>
      </c>
      <c r="BZ125" s="30" t="b">
        <f t="shared" si="129"/>
        <v>0</v>
      </c>
      <c r="CA125" s="30" t="b">
        <f t="shared" si="130"/>
        <v>0</v>
      </c>
      <c r="CB125" s="30" t="b">
        <f t="shared" si="131"/>
        <v>0</v>
      </c>
      <c r="CC125" s="30" t="b">
        <f t="shared" si="132"/>
        <v>0</v>
      </c>
      <c r="CD125" s="30" t="b">
        <f t="shared" si="133"/>
        <v>0</v>
      </c>
    </row>
    <row r="126" spans="1:82" s="9" customFormat="1" hidden="1">
      <c r="A126" s="321">
        <v>121</v>
      </c>
      <c r="B126" s="463"/>
      <c r="C126" s="338"/>
      <c r="D126" s="488"/>
      <c r="E126" s="488"/>
      <c r="F126" s="538"/>
      <c r="G126" s="539"/>
      <c r="H126" s="320"/>
      <c r="I126" s="488"/>
      <c r="J126" s="563"/>
      <c r="K126" s="488"/>
      <c r="L126" s="319"/>
      <c r="M126" s="319"/>
      <c r="N126" s="373"/>
      <c r="O126" s="7"/>
      <c r="P126" s="29" t="str">
        <f t="shared" si="134"/>
        <v/>
      </c>
      <c r="Q126" s="30" t="str">
        <f t="shared" si="79"/>
        <v/>
      </c>
      <c r="R126" s="30" t="str">
        <f t="shared" si="80"/>
        <v/>
      </c>
      <c r="S126" s="30" t="str">
        <f t="shared" si="81"/>
        <v/>
      </c>
      <c r="T126" s="30" t="str">
        <f t="shared" si="82"/>
        <v/>
      </c>
      <c r="U126" s="30" t="str">
        <f t="shared" si="83"/>
        <v/>
      </c>
      <c r="V126" s="30" t="str">
        <f t="shared" si="84"/>
        <v/>
      </c>
      <c r="W126" s="30" t="str">
        <f t="shared" si="85"/>
        <v/>
      </c>
      <c r="X126" s="31"/>
      <c r="Y126" s="30" t="str">
        <f t="shared" si="86"/>
        <v/>
      </c>
      <c r="Z126" s="30" t="str">
        <f t="shared" si="87"/>
        <v/>
      </c>
      <c r="AA126" s="30" t="str">
        <f t="shared" si="88"/>
        <v/>
      </c>
      <c r="AB126" s="30" t="str">
        <f t="shared" si="89"/>
        <v/>
      </c>
      <c r="AC126" s="30" t="str">
        <f t="shared" si="90"/>
        <v/>
      </c>
      <c r="AD126" s="30" t="str">
        <f t="shared" si="91"/>
        <v/>
      </c>
      <c r="AE126" s="30" t="str">
        <f t="shared" si="92"/>
        <v/>
      </c>
      <c r="AF126" s="30" t="str">
        <f t="shared" si="93"/>
        <v/>
      </c>
      <c r="AG126" s="31"/>
      <c r="AH126" s="30" t="str">
        <f t="shared" si="94"/>
        <v/>
      </c>
      <c r="AI126" s="30" t="str">
        <f t="shared" si="95"/>
        <v/>
      </c>
      <c r="AJ126" s="30" t="str">
        <f t="shared" si="96"/>
        <v/>
      </c>
      <c r="AK126" s="30" t="str">
        <f t="shared" si="97"/>
        <v/>
      </c>
      <c r="AL126" s="30" t="str">
        <f t="shared" si="98"/>
        <v/>
      </c>
      <c r="AM126" s="30" t="str">
        <f t="shared" si="99"/>
        <v/>
      </c>
      <c r="AN126" s="30" t="str">
        <f t="shared" si="100"/>
        <v/>
      </c>
      <c r="AO126" s="30" t="str">
        <f t="shared" si="101"/>
        <v/>
      </c>
      <c r="AP126" s="31"/>
      <c r="AQ126" s="30" t="str">
        <f t="shared" si="102"/>
        <v/>
      </c>
      <c r="AR126" s="30" t="str">
        <f t="shared" si="103"/>
        <v/>
      </c>
      <c r="AS126" s="30" t="str">
        <f t="shared" si="104"/>
        <v/>
      </c>
      <c r="AT126" s="30" t="str">
        <f t="shared" si="105"/>
        <v/>
      </c>
      <c r="AU126" s="30" t="str">
        <f t="shared" si="106"/>
        <v/>
      </c>
      <c r="AV126" s="30" t="str">
        <f t="shared" si="107"/>
        <v/>
      </c>
      <c r="AW126" s="30" t="str">
        <f t="shared" si="108"/>
        <v/>
      </c>
      <c r="AX126" s="30" t="str">
        <f t="shared" si="109"/>
        <v/>
      </c>
      <c r="AY126" s="31"/>
      <c r="AZ126" s="30" t="str">
        <f t="shared" si="110"/>
        <v/>
      </c>
      <c r="BA126" s="30" t="str">
        <f t="shared" si="111"/>
        <v/>
      </c>
      <c r="BB126" s="30" t="str">
        <f t="shared" si="112"/>
        <v/>
      </c>
      <c r="BC126" s="30" t="str">
        <f t="shared" si="113"/>
        <v/>
      </c>
      <c r="BD126" s="30" t="str">
        <f t="shared" si="114"/>
        <v/>
      </c>
      <c r="BE126" s="30" t="str">
        <f t="shared" si="115"/>
        <v/>
      </c>
      <c r="BF126" s="30" t="str">
        <f t="shared" si="116"/>
        <v/>
      </c>
      <c r="BG126" s="30" t="str">
        <f t="shared" si="117"/>
        <v/>
      </c>
      <c r="BH126" s="31"/>
      <c r="BI126" s="32"/>
      <c r="BJ126" s="33" t="str">
        <f t="shared" si="135"/>
        <v/>
      </c>
      <c r="BK126" s="31"/>
      <c r="BL126" s="30" t="str">
        <f t="shared" si="78"/>
        <v/>
      </c>
      <c r="BM126" s="30" t="str">
        <f t="shared" si="119"/>
        <v/>
      </c>
      <c r="BN126" s="30" t="str">
        <f t="shared" si="120"/>
        <v/>
      </c>
      <c r="BO126" s="30" t="str">
        <f t="shared" si="121"/>
        <v/>
      </c>
      <c r="BP126" s="30" t="str">
        <f t="shared" si="122"/>
        <v/>
      </c>
      <c r="BQ126" s="30" t="str">
        <f t="shared" si="123"/>
        <v/>
      </c>
      <c r="BR126" s="30" t="str">
        <f t="shared" si="124"/>
        <v/>
      </c>
      <c r="BS126" s="30" t="str">
        <f t="shared" si="125"/>
        <v/>
      </c>
      <c r="BT126" s="31"/>
      <c r="BU126" s="30" t="str">
        <f t="shared" si="19"/>
        <v/>
      </c>
      <c r="BV126" s="370"/>
      <c r="BW126" s="30" t="str">
        <f t="shared" si="126"/>
        <v/>
      </c>
      <c r="BX126" s="30" t="b">
        <f t="shared" si="127"/>
        <v>0</v>
      </c>
      <c r="BY126" s="30" t="b">
        <f t="shared" si="128"/>
        <v>0</v>
      </c>
      <c r="BZ126" s="30" t="b">
        <f t="shared" si="129"/>
        <v>0</v>
      </c>
      <c r="CA126" s="30" t="b">
        <f t="shared" si="130"/>
        <v>0</v>
      </c>
      <c r="CB126" s="30" t="b">
        <f t="shared" si="131"/>
        <v>0</v>
      </c>
      <c r="CC126" s="30" t="b">
        <f t="shared" si="132"/>
        <v>0</v>
      </c>
      <c r="CD126" s="30" t="b">
        <f t="shared" si="133"/>
        <v>0</v>
      </c>
    </row>
    <row r="127" spans="1:82" s="9" customFormat="1" hidden="1">
      <c r="A127" s="321">
        <v>122</v>
      </c>
      <c r="B127" s="463"/>
      <c r="C127" s="338"/>
      <c r="D127" s="488"/>
      <c r="E127" s="488"/>
      <c r="F127" s="538"/>
      <c r="G127" s="539"/>
      <c r="H127" s="320"/>
      <c r="I127" s="488"/>
      <c r="J127" s="563"/>
      <c r="K127" s="488"/>
      <c r="L127" s="319"/>
      <c r="M127" s="319"/>
      <c r="N127" s="373"/>
      <c r="O127" s="7"/>
      <c r="P127" s="29" t="str">
        <f t="shared" si="134"/>
        <v/>
      </c>
      <c r="Q127" s="30" t="str">
        <f t="shared" si="79"/>
        <v/>
      </c>
      <c r="R127" s="30" t="str">
        <f t="shared" si="80"/>
        <v/>
      </c>
      <c r="S127" s="30" t="str">
        <f t="shared" si="81"/>
        <v/>
      </c>
      <c r="T127" s="30" t="str">
        <f t="shared" si="82"/>
        <v/>
      </c>
      <c r="U127" s="30" t="str">
        <f t="shared" si="83"/>
        <v/>
      </c>
      <c r="V127" s="30" t="str">
        <f t="shared" si="84"/>
        <v/>
      </c>
      <c r="W127" s="30" t="str">
        <f t="shared" si="85"/>
        <v/>
      </c>
      <c r="X127" s="31"/>
      <c r="Y127" s="30" t="str">
        <f t="shared" si="86"/>
        <v/>
      </c>
      <c r="Z127" s="30" t="str">
        <f t="shared" si="87"/>
        <v/>
      </c>
      <c r="AA127" s="30" t="str">
        <f t="shared" si="88"/>
        <v/>
      </c>
      <c r="AB127" s="30" t="str">
        <f t="shared" si="89"/>
        <v/>
      </c>
      <c r="AC127" s="30" t="str">
        <f t="shared" si="90"/>
        <v/>
      </c>
      <c r="AD127" s="30" t="str">
        <f t="shared" si="91"/>
        <v/>
      </c>
      <c r="AE127" s="30" t="str">
        <f t="shared" si="92"/>
        <v/>
      </c>
      <c r="AF127" s="30" t="str">
        <f t="shared" si="93"/>
        <v/>
      </c>
      <c r="AG127" s="31"/>
      <c r="AH127" s="30" t="str">
        <f t="shared" si="94"/>
        <v/>
      </c>
      <c r="AI127" s="30" t="str">
        <f t="shared" si="95"/>
        <v/>
      </c>
      <c r="AJ127" s="30" t="str">
        <f t="shared" si="96"/>
        <v/>
      </c>
      <c r="AK127" s="30" t="str">
        <f t="shared" si="97"/>
        <v/>
      </c>
      <c r="AL127" s="30" t="str">
        <f t="shared" si="98"/>
        <v/>
      </c>
      <c r="AM127" s="30" t="str">
        <f t="shared" si="99"/>
        <v/>
      </c>
      <c r="AN127" s="30" t="str">
        <f t="shared" si="100"/>
        <v/>
      </c>
      <c r="AO127" s="30" t="str">
        <f t="shared" si="101"/>
        <v/>
      </c>
      <c r="AP127" s="31"/>
      <c r="AQ127" s="30" t="str">
        <f t="shared" si="102"/>
        <v/>
      </c>
      <c r="AR127" s="30" t="str">
        <f t="shared" si="103"/>
        <v/>
      </c>
      <c r="AS127" s="30" t="str">
        <f t="shared" si="104"/>
        <v/>
      </c>
      <c r="AT127" s="30" t="str">
        <f t="shared" si="105"/>
        <v/>
      </c>
      <c r="AU127" s="30" t="str">
        <f t="shared" si="106"/>
        <v/>
      </c>
      <c r="AV127" s="30" t="str">
        <f t="shared" si="107"/>
        <v/>
      </c>
      <c r="AW127" s="30" t="str">
        <f t="shared" si="108"/>
        <v/>
      </c>
      <c r="AX127" s="30" t="str">
        <f t="shared" si="109"/>
        <v/>
      </c>
      <c r="AY127" s="31"/>
      <c r="AZ127" s="30" t="str">
        <f t="shared" si="110"/>
        <v/>
      </c>
      <c r="BA127" s="30" t="str">
        <f t="shared" si="111"/>
        <v/>
      </c>
      <c r="BB127" s="30" t="str">
        <f t="shared" si="112"/>
        <v/>
      </c>
      <c r="BC127" s="30" t="str">
        <f t="shared" si="113"/>
        <v/>
      </c>
      <c r="BD127" s="30" t="str">
        <f t="shared" si="114"/>
        <v/>
      </c>
      <c r="BE127" s="30" t="str">
        <f t="shared" si="115"/>
        <v/>
      </c>
      <c r="BF127" s="30" t="str">
        <f t="shared" si="116"/>
        <v/>
      </c>
      <c r="BG127" s="30" t="str">
        <f t="shared" si="117"/>
        <v/>
      </c>
      <c r="BH127" s="31"/>
      <c r="BI127" s="32"/>
      <c r="BJ127" s="33" t="str">
        <f t="shared" si="135"/>
        <v/>
      </c>
      <c r="BK127" s="31"/>
      <c r="BL127" s="30" t="str">
        <f t="shared" si="78"/>
        <v/>
      </c>
      <c r="BM127" s="30" t="str">
        <f t="shared" si="119"/>
        <v/>
      </c>
      <c r="BN127" s="30" t="str">
        <f t="shared" si="120"/>
        <v/>
      </c>
      <c r="BO127" s="30" t="str">
        <f t="shared" si="121"/>
        <v/>
      </c>
      <c r="BP127" s="30" t="str">
        <f t="shared" si="122"/>
        <v/>
      </c>
      <c r="BQ127" s="30" t="str">
        <f t="shared" si="123"/>
        <v/>
      </c>
      <c r="BR127" s="30" t="str">
        <f t="shared" si="124"/>
        <v/>
      </c>
      <c r="BS127" s="30" t="str">
        <f t="shared" si="125"/>
        <v/>
      </c>
      <c r="BT127" s="31"/>
      <c r="BU127" s="30" t="str">
        <f t="shared" si="19"/>
        <v/>
      </c>
      <c r="BV127" s="370"/>
      <c r="BW127" s="30" t="str">
        <f t="shared" si="126"/>
        <v/>
      </c>
      <c r="BX127" s="30" t="b">
        <f t="shared" si="127"/>
        <v>0</v>
      </c>
      <c r="BY127" s="30" t="b">
        <f t="shared" si="128"/>
        <v>0</v>
      </c>
      <c r="BZ127" s="30" t="b">
        <f t="shared" si="129"/>
        <v>0</v>
      </c>
      <c r="CA127" s="30" t="b">
        <f t="shared" si="130"/>
        <v>0</v>
      </c>
      <c r="CB127" s="30" t="b">
        <f t="shared" si="131"/>
        <v>0</v>
      </c>
      <c r="CC127" s="30" t="b">
        <f t="shared" si="132"/>
        <v>0</v>
      </c>
      <c r="CD127" s="30" t="b">
        <f t="shared" si="133"/>
        <v>0</v>
      </c>
    </row>
    <row r="128" spans="1:82" s="9" customFormat="1" hidden="1">
      <c r="A128" s="321">
        <v>123</v>
      </c>
      <c r="B128" s="463"/>
      <c r="C128" s="338"/>
      <c r="D128" s="488"/>
      <c r="E128" s="488"/>
      <c r="F128" s="538"/>
      <c r="G128" s="539"/>
      <c r="H128" s="320"/>
      <c r="I128" s="488"/>
      <c r="J128" s="563"/>
      <c r="K128" s="488"/>
      <c r="L128" s="319"/>
      <c r="M128" s="319"/>
      <c r="N128" s="373"/>
      <c r="O128" s="7"/>
      <c r="P128" s="29" t="str">
        <f t="shared" si="134"/>
        <v/>
      </c>
      <c r="Q128" s="30" t="str">
        <f t="shared" si="79"/>
        <v/>
      </c>
      <c r="R128" s="30" t="str">
        <f t="shared" si="80"/>
        <v/>
      </c>
      <c r="S128" s="30" t="str">
        <f t="shared" si="81"/>
        <v/>
      </c>
      <c r="T128" s="30" t="str">
        <f t="shared" si="82"/>
        <v/>
      </c>
      <c r="U128" s="30" t="str">
        <f t="shared" si="83"/>
        <v/>
      </c>
      <c r="V128" s="30" t="str">
        <f t="shared" si="84"/>
        <v/>
      </c>
      <c r="W128" s="30" t="str">
        <f t="shared" si="85"/>
        <v/>
      </c>
      <c r="X128" s="31"/>
      <c r="Y128" s="30" t="str">
        <f t="shared" si="86"/>
        <v/>
      </c>
      <c r="Z128" s="30" t="str">
        <f t="shared" si="87"/>
        <v/>
      </c>
      <c r="AA128" s="30" t="str">
        <f t="shared" si="88"/>
        <v/>
      </c>
      <c r="AB128" s="30" t="str">
        <f t="shared" si="89"/>
        <v/>
      </c>
      <c r="AC128" s="30" t="str">
        <f t="shared" si="90"/>
        <v/>
      </c>
      <c r="AD128" s="30" t="str">
        <f t="shared" si="91"/>
        <v/>
      </c>
      <c r="AE128" s="30" t="str">
        <f t="shared" si="92"/>
        <v/>
      </c>
      <c r="AF128" s="30" t="str">
        <f t="shared" si="93"/>
        <v/>
      </c>
      <c r="AG128" s="31"/>
      <c r="AH128" s="30" t="str">
        <f t="shared" si="94"/>
        <v/>
      </c>
      <c r="AI128" s="30" t="str">
        <f t="shared" si="95"/>
        <v/>
      </c>
      <c r="AJ128" s="30" t="str">
        <f t="shared" si="96"/>
        <v/>
      </c>
      <c r="AK128" s="30" t="str">
        <f t="shared" si="97"/>
        <v/>
      </c>
      <c r="AL128" s="30" t="str">
        <f t="shared" si="98"/>
        <v/>
      </c>
      <c r="AM128" s="30" t="str">
        <f t="shared" si="99"/>
        <v/>
      </c>
      <c r="AN128" s="30" t="str">
        <f t="shared" si="100"/>
        <v/>
      </c>
      <c r="AO128" s="30" t="str">
        <f t="shared" si="101"/>
        <v/>
      </c>
      <c r="AP128" s="31"/>
      <c r="AQ128" s="30" t="str">
        <f t="shared" si="102"/>
        <v/>
      </c>
      <c r="AR128" s="30" t="str">
        <f t="shared" si="103"/>
        <v/>
      </c>
      <c r="AS128" s="30" t="str">
        <f t="shared" si="104"/>
        <v/>
      </c>
      <c r="AT128" s="30" t="str">
        <f t="shared" si="105"/>
        <v/>
      </c>
      <c r="AU128" s="30" t="str">
        <f t="shared" si="106"/>
        <v/>
      </c>
      <c r="AV128" s="30" t="str">
        <f t="shared" si="107"/>
        <v/>
      </c>
      <c r="AW128" s="30" t="str">
        <f t="shared" si="108"/>
        <v/>
      </c>
      <c r="AX128" s="30" t="str">
        <f t="shared" si="109"/>
        <v/>
      </c>
      <c r="AY128" s="31"/>
      <c r="AZ128" s="30" t="str">
        <f t="shared" si="110"/>
        <v/>
      </c>
      <c r="BA128" s="30" t="str">
        <f t="shared" si="111"/>
        <v/>
      </c>
      <c r="BB128" s="30" t="str">
        <f t="shared" si="112"/>
        <v/>
      </c>
      <c r="BC128" s="30" t="str">
        <f t="shared" si="113"/>
        <v/>
      </c>
      <c r="BD128" s="30" t="str">
        <f t="shared" si="114"/>
        <v/>
      </c>
      <c r="BE128" s="30" t="str">
        <f t="shared" si="115"/>
        <v/>
      </c>
      <c r="BF128" s="30" t="str">
        <f t="shared" si="116"/>
        <v/>
      </c>
      <c r="BG128" s="30" t="str">
        <f t="shared" si="117"/>
        <v/>
      </c>
      <c r="BH128" s="31"/>
      <c r="BI128" s="32"/>
      <c r="BJ128" s="33" t="str">
        <f t="shared" si="135"/>
        <v/>
      </c>
      <c r="BK128" s="31"/>
      <c r="BL128" s="30" t="str">
        <f t="shared" si="78"/>
        <v/>
      </c>
      <c r="BM128" s="30" t="str">
        <f t="shared" si="119"/>
        <v/>
      </c>
      <c r="BN128" s="30" t="str">
        <f t="shared" si="120"/>
        <v/>
      </c>
      <c r="BO128" s="30" t="str">
        <f t="shared" si="121"/>
        <v/>
      </c>
      <c r="BP128" s="30" t="str">
        <f t="shared" si="122"/>
        <v/>
      </c>
      <c r="BQ128" s="30" t="str">
        <f t="shared" si="123"/>
        <v/>
      </c>
      <c r="BR128" s="30" t="str">
        <f t="shared" si="124"/>
        <v/>
      </c>
      <c r="BS128" s="30" t="str">
        <f t="shared" si="125"/>
        <v/>
      </c>
      <c r="BT128" s="31"/>
      <c r="BU128" s="30" t="str">
        <f t="shared" si="19"/>
        <v/>
      </c>
      <c r="BV128" s="370"/>
      <c r="BW128" s="30" t="str">
        <f t="shared" si="126"/>
        <v/>
      </c>
      <c r="BX128" s="30" t="b">
        <f t="shared" si="127"/>
        <v>0</v>
      </c>
      <c r="BY128" s="30" t="b">
        <f t="shared" si="128"/>
        <v>0</v>
      </c>
      <c r="BZ128" s="30" t="b">
        <f t="shared" si="129"/>
        <v>0</v>
      </c>
      <c r="CA128" s="30" t="b">
        <f t="shared" si="130"/>
        <v>0</v>
      </c>
      <c r="CB128" s="30" t="b">
        <f t="shared" si="131"/>
        <v>0</v>
      </c>
      <c r="CC128" s="30" t="b">
        <f t="shared" si="132"/>
        <v>0</v>
      </c>
      <c r="CD128" s="30" t="b">
        <f t="shared" si="133"/>
        <v>0</v>
      </c>
    </row>
    <row r="129" spans="1:82" s="9" customFormat="1" hidden="1">
      <c r="A129" s="321">
        <v>124</v>
      </c>
      <c r="B129" s="463"/>
      <c r="C129" s="338"/>
      <c r="D129" s="488"/>
      <c r="E129" s="488"/>
      <c r="F129" s="538"/>
      <c r="G129" s="539"/>
      <c r="H129" s="320"/>
      <c r="I129" s="488"/>
      <c r="J129" s="563"/>
      <c r="K129" s="488"/>
      <c r="L129" s="319"/>
      <c r="M129" s="319"/>
      <c r="N129" s="373"/>
      <c r="O129" s="7"/>
      <c r="P129" s="29" t="str">
        <f t="shared" si="134"/>
        <v/>
      </c>
      <c r="Q129" s="30" t="str">
        <f t="shared" si="79"/>
        <v/>
      </c>
      <c r="R129" s="30" t="str">
        <f t="shared" si="80"/>
        <v/>
      </c>
      <c r="S129" s="30" t="str">
        <f t="shared" si="81"/>
        <v/>
      </c>
      <c r="T129" s="30" t="str">
        <f t="shared" si="82"/>
        <v/>
      </c>
      <c r="U129" s="30" t="str">
        <f t="shared" si="83"/>
        <v/>
      </c>
      <c r="V129" s="30" t="str">
        <f t="shared" si="84"/>
        <v/>
      </c>
      <c r="W129" s="30" t="str">
        <f t="shared" si="85"/>
        <v/>
      </c>
      <c r="X129" s="31"/>
      <c r="Y129" s="30" t="str">
        <f t="shared" si="86"/>
        <v/>
      </c>
      <c r="Z129" s="30" t="str">
        <f t="shared" si="87"/>
        <v/>
      </c>
      <c r="AA129" s="30" t="str">
        <f t="shared" si="88"/>
        <v/>
      </c>
      <c r="AB129" s="30" t="str">
        <f t="shared" si="89"/>
        <v/>
      </c>
      <c r="AC129" s="30" t="str">
        <f t="shared" si="90"/>
        <v/>
      </c>
      <c r="AD129" s="30" t="str">
        <f t="shared" si="91"/>
        <v/>
      </c>
      <c r="AE129" s="30" t="str">
        <f t="shared" si="92"/>
        <v/>
      </c>
      <c r="AF129" s="30" t="str">
        <f t="shared" si="93"/>
        <v/>
      </c>
      <c r="AG129" s="31"/>
      <c r="AH129" s="30" t="str">
        <f t="shared" si="94"/>
        <v/>
      </c>
      <c r="AI129" s="30" t="str">
        <f t="shared" si="95"/>
        <v/>
      </c>
      <c r="AJ129" s="30" t="str">
        <f t="shared" si="96"/>
        <v/>
      </c>
      <c r="AK129" s="30" t="str">
        <f t="shared" si="97"/>
        <v/>
      </c>
      <c r="AL129" s="30" t="str">
        <f t="shared" si="98"/>
        <v/>
      </c>
      <c r="AM129" s="30" t="str">
        <f t="shared" si="99"/>
        <v/>
      </c>
      <c r="AN129" s="30" t="str">
        <f t="shared" si="100"/>
        <v/>
      </c>
      <c r="AO129" s="30" t="str">
        <f t="shared" si="101"/>
        <v/>
      </c>
      <c r="AP129" s="31"/>
      <c r="AQ129" s="30" t="str">
        <f t="shared" si="102"/>
        <v/>
      </c>
      <c r="AR129" s="30" t="str">
        <f t="shared" si="103"/>
        <v/>
      </c>
      <c r="AS129" s="30" t="str">
        <f t="shared" si="104"/>
        <v/>
      </c>
      <c r="AT129" s="30" t="str">
        <f t="shared" si="105"/>
        <v/>
      </c>
      <c r="AU129" s="30" t="str">
        <f t="shared" si="106"/>
        <v/>
      </c>
      <c r="AV129" s="30" t="str">
        <f t="shared" si="107"/>
        <v/>
      </c>
      <c r="AW129" s="30" t="str">
        <f t="shared" si="108"/>
        <v/>
      </c>
      <c r="AX129" s="30" t="str">
        <f t="shared" si="109"/>
        <v/>
      </c>
      <c r="AY129" s="31"/>
      <c r="AZ129" s="30" t="str">
        <f t="shared" si="110"/>
        <v/>
      </c>
      <c r="BA129" s="30" t="str">
        <f t="shared" si="111"/>
        <v/>
      </c>
      <c r="BB129" s="30" t="str">
        <f t="shared" si="112"/>
        <v/>
      </c>
      <c r="BC129" s="30" t="str">
        <f t="shared" si="113"/>
        <v/>
      </c>
      <c r="BD129" s="30" t="str">
        <f t="shared" si="114"/>
        <v/>
      </c>
      <c r="BE129" s="30" t="str">
        <f t="shared" si="115"/>
        <v/>
      </c>
      <c r="BF129" s="30" t="str">
        <f t="shared" si="116"/>
        <v/>
      </c>
      <c r="BG129" s="30" t="str">
        <f t="shared" si="117"/>
        <v/>
      </c>
      <c r="BH129" s="31"/>
      <c r="BI129" s="32"/>
      <c r="BJ129" s="33" t="str">
        <f t="shared" si="135"/>
        <v/>
      </c>
      <c r="BK129" s="31"/>
      <c r="BL129" s="30" t="str">
        <f t="shared" si="78"/>
        <v/>
      </c>
      <c r="BM129" s="30" t="str">
        <f t="shared" si="119"/>
        <v/>
      </c>
      <c r="BN129" s="30" t="str">
        <f t="shared" si="120"/>
        <v/>
      </c>
      <c r="BO129" s="30" t="str">
        <f t="shared" si="121"/>
        <v/>
      </c>
      <c r="BP129" s="30" t="str">
        <f t="shared" si="122"/>
        <v/>
      </c>
      <c r="BQ129" s="30" t="str">
        <f t="shared" si="123"/>
        <v/>
      </c>
      <c r="BR129" s="30" t="str">
        <f t="shared" si="124"/>
        <v/>
      </c>
      <c r="BS129" s="30" t="str">
        <f t="shared" si="125"/>
        <v/>
      </c>
      <c r="BT129" s="31"/>
      <c r="BU129" s="30" t="str">
        <f t="shared" si="19"/>
        <v/>
      </c>
      <c r="BV129" s="370"/>
      <c r="BW129" s="30" t="str">
        <f t="shared" si="126"/>
        <v/>
      </c>
      <c r="BX129" s="30" t="b">
        <f t="shared" si="127"/>
        <v>0</v>
      </c>
      <c r="BY129" s="30" t="b">
        <f t="shared" si="128"/>
        <v>0</v>
      </c>
      <c r="BZ129" s="30" t="b">
        <f t="shared" si="129"/>
        <v>0</v>
      </c>
      <c r="CA129" s="30" t="b">
        <f t="shared" si="130"/>
        <v>0</v>
      </c>
      <c r="CB129" s="30" t="b">
        <f t="shared" si="131"/>
        <v>0</v>
      </c>
      <c r="CC129" s="30" t="b">
        <f t="shared" si="132"/>
        <v>0</v>
      </c>
      <c r="CD129" s="30" t="b">
        <f t="shared" si="133"/>
        <v>0</v>
      </c>
    </row>
    <row r="130" spans="1:82" s="9" customFormat="1" ht="13.8" hidden="1" thickBot="1">
      <c r="A130" s="321">
        <v>125</v>
      </c>
      <c r="B130" s="464"/>
      <c r="C130" s="338"/>
      <c r="D130" s="489"/>
      <c r="E130" s="489"/>
      <c r="F130" s="540"/>
      <c r="G130" s="541"/>
      <c r="H130" s="320"/>
      <c r="I130" s="489"/>
      <c r="J130" s="564"/>
      <c r="K130" s="489"/>
      <c r="L130" s="319"/>
      <c r="M130" s="319"/>
      <c r="N130" s="373"/>
      <c r="O130" s="7"/>
      <c r="P130" s="29" t="str">
        <f t="shared" si="134"/>
        <v/>
      </c>
      <c r="Q130" s="30" t="str">
        <f t="shared" si="79"/>
        <v/>
      </c>
      <c r="R130" s="30" t="str">
        <f t="shared" si="80"/>
        <v/>
      </c>
      <c r="S130" s="30" t="str">
        <f t="shared" si="81"/>
        <v/>
      </c>
      <c r="T130" s="30" t="str">
        <f t="shared" si="82"/>
        <v/>
      </c>
      <c r="U130" s="30" t="str">
        <f t="shared" si="83"/>
        <v/>
      </c>
      <c r="V130" s="30" t="str">
        <f t="shared" si="84"/>
        <v/>
      </c>
      <c r="W130" s="30" t="str">
        <f t="shared" si="85"/>
        <v/>
      </c>
      <c r="X130" s="31"/>
      <c r="Y130" s="30" t="str">
        <f t="shared" si="86"/>
        <v/>
      </c>
      <c r="Z130" s="30" t="str">
        <f t="shared" si="87"/>
        <v/>
      </c>
      <c r="AA130" s="30" t="str">
        <f t="shared" si="88"/>
        <v/>
      </c>
      <c r="AB130" s="30" t="str">
        <f t="shared" si="89"/>
        <v/>
      </c>
      <c r="AC130" s="30" t="str">
        <f t="shared" si="90"/>
        <v/>
      </c>
      <c r="AD130" s="30" t="str">
        <f t="shared" si="91"/>
        <v/>
      </c>
      <c r="AE130" s="30" t="str">
        <f t="shared" si="92"/>
        <v/>
      </c>
      <c r="AF130" s="30" t="str">
        <f t="shared" si="93"/>
        <v/>
      </c>
      <c r="AG130" s="31"/>
      <c r="AH130" s="30" t="str">
        <f t="shared" si="94"/>
        <v/>
      </c>
      <c r="AI130" s="30" t="str">
        <f t="shared" si="95"/>
        <v/>
      </c>
      <c r="AJ130" s="30" t="str">
        <f t="shared" si="96"/>
        <v/>
      </c>
      <c r="AK130" s="30" t="str">
        <f t="shared" si="97"/>
        <v/>
      </c>
      <c r="AL130" s="30" t="str">
        <f t="shared" si="98"/>
        <v/>
      </c>
      <c r="AM130" s="30" t="str">
        <f t="shared" si="99"/>
        <v/>
      </c>
      <c r="AN130" s="30" t="str">
        <f t="shared" si="100"/>
        <v/>
      </c>
      <c r="AO130" s="30" t="str">
        <f t="shared" si="101"/>
        <v/>
      </c>
      <c r="AP130" s="31"/>
      <c r="AQ130" s="30" t="str">
        <f t="shared" si="102"/>
        <v/>
      </c>
      <c r="AR130" s="30" t="str">
        <f t="shared" si="103"/>
        <v/>
      </c>
      <c r="AS130" s="30" t="str">
        <f t="shared" si="104"/>
        <v/>
      </c>
      <c r="AT130" s="30" t="str">
        <f t="shared" si="105"/>
        <v/>
      </c>
      <c r="AU130" s="30" t="str">
        <f t="shared" si="106"/>
        <v/>
      </c>
      <c r="AV130" s="30" t="str">
        <f t="shared" si="107"/>
        <v/>
      </c>
      <c r="AW130" s="30" t="str">
        <f t="shared" si="108"/>
        <v/>
      </c>
      <c r="AX130" s="30" t="str">
        <f t="shared" si="109"/>
        <v/>
      </c>
      <c r="AY130" s="31"/>
      <c r="AZ130" s="30" t="str">
        <f t="shared" si="110"/>
        <v/>
      </c>
      <c r="BA130" s="30" t="str">
        <f t="shared" si="111"/>
        <v/>
      </c>
      <c r="BB130" s="30" t="str">
        <f t="shared" si="112"/>
        <v/>
      </c>
      <c r="BC130" s="30" t="str">
        <f t="shared" si="113"/>
        <v/>
      </c>
      <c r="BD130" s="30" t="str">
        <f t="shared" si="114"/>
        <v/>
      </c>
      <c r="BE130" s="30" t="str">
        <f t="shared" si="115"/>
        <v/>
      </c>
      <c r="BF130" s="30" t="str">
        <f t="shared" si="116"/>
        <v/>
      </c>
      <c r="BG130" s="30" t="str">
        <f t="shared" si="117"/>
        <v/>
      </c>
      <c r="BH130" s="31"/>
      <c r="BI130" s="32"/>
      <c r="BJ130" s="33" t="str">
        <f t="shared" si="135"/>
        <v/>
      </c>
      <c r="BK130" s="31"/>
      <c r="BL130" s="30" t="str">
        <f t="shared" si="78"/>
        <v/>
      </c>
      <c r="BM130" s="30" t="str">
        <f t="shared" si="119"/>
        <v/>
      </c>
      <c r="BN130" s="30" t="str">
        <f t="shared" si="120"/>
        <v/>
      </c>
      <c r="BO130" s="30" t="str">
        <f t="shared" si="121"/>
        <v/>
      </c>
      <c r="BP130" s="30" t="str">
        <f t="shared" si="122"/>
        <v/>
      </c>
      <c r="BQ130" s="30" t="str">
        <f t="shared" si="123"/>
        <v/>
      </c>
      <c r="BR130" s="30" t="str">
        <f t="shared" si="124"/>
        <v/>
      </c>
      <c r="BS130" s="30" t="str">
        <f t="shared" si="125"/>
        <v/>
      </c>
      <c r="BT130" s="31"/>
      <c r="BU130" s="30" t="str">
        <f t="shared" si="19"/>
        <v/>
      </c>
      <c r="BV130" s="370"/>
      <c r="BW130" s="30" t="str">
        <f t="shared" si="126"/>
        <v/>
      </c>
      <c r="BX130" s="30" t="b">
        <f t="shared" si="127"/>
        <v>0</v>
      </c>
      <c r="BY130" s="30" t="b">
        <f t="shared" si="128"/>
        <v>0</v>
      </c>
      <c r="BZ130" s="30" t="b">
        <f t="shared" si="129"/>
        <v>0</v>
      </c>
      <c r="CA130" s="30" t="b">
        <f t="shared" si="130"/>
        <v>0</v>
      </c>
      <c r="CB130" s="30" t="b">
        <f t="shared" si="131"/>
        <v>0</v>
      </c>
      <c r="CC130" s="30" t="b">
        <f t="shared" si="132"/>
        <v>0</v>
      </c>
      <c r="CD130" s="30" t="b">
        <f t="shared" si="133"/>
        <v>0</v>
      </c>
    </row>
    <row r="131" spans="1:82" s="9" customFormat="1">
      <c r="A131" s="321"/>
      <c r="B131" s="337"/>
      <c r="C131" s="338"/>
      <c r="D131" s="339"/>
      <c r="E131" s="340"/>
      <c r="F131" s="318"/>
      <c r="G131" s="319"/>
      <c r="H131" s="320"/>
      <c r="I131" s="320"/>
      <c r="J131" s="320"/>
      <c r="K131" s="319"/>
      <c r="L131" s="319"/>
      <c r="M131" s="319"/>
      <c r="N131" s="341"/>
      <c r="O131" s="7"/>
      <c r="P131" s="29" t="str">
        <f t="shared" ref="P131" si="136">IF(F131&lt;10,IF(F131&gt;=1,"X",""),"")</f>
        <v/>
      </c>
      <c r="Q131" s="30" t="str">
        <f t="shared" ref="Q131" si="137">IF(F131&gt;=10,IF(F131&lt;=15,"X",""),"")</f>
        <v/>
      </c>
      <c r="R131" s="30" t="str">
        <f t="shared" ref="R131" si="138">IF(F131&gt;15,IF(F131&lt;=20,"X",""),"")</f>
        <v/>
      </c>
      <c r="S131" s="30" t="str">
        <f t="shared" ref="S131" si="139">IF(F131&gt;20,IF(F131&lt;=30,"X",""),"")</f>
        <v/>
      </c>
      <c r="T131" s="30" t="str">
        <f t="shared" ref="T131" si="140">IF(F131&gt;30,IF(F131&lt;=40,"X",""),"")</f>
        <v/>
      </c>
      <c r="U131" s="30" t="str">
        <f t="shared" ref="U131" si="141">IF(F131&gt;40,IF(F131&lt;=50,"X",""),"")</f>
        <v/>
      </c>
      <c r="V131" s="30" t="str">
        <f t="shared" ref="V131" si="142">IF(F131&gt;50,IF(F131&lt;=70,"X",""),"")</f>
        <v/>
      </c>
      <c r="W131" s="30" t="str">
        <f t="shared" ref="W131" si="143">IF(F131&gt;70,IF(F131&lt;=100,"X",""),"")</f>
        <v/>
      </c>
      <c r="X131" s="31"/>
      <c r="Y131" s="30" t="str">
        <f>IF(P131="X",$I131,"")</f>
        <v/>
      </c>
      <c r="Z131" s="30" t="str">
        <f t="shared" ref="Z131" si="144">IF(Q131="X",$I131,"")</f>
        <v/>
      </c>
      <c r="AA131" s="30" t="str">
        <f t="shared" ref="AA131" si="145">IF(R131="X",$I131,"")</f>
        <v/>
      </c>
      <c r="AB131" s="30" t="str">
        <f t="shared" ref="AB131" si="146">IF(S131="X",$I131,"")</f>
        <v/>
      </c>
      <c r="AC131" s="30" t="str">
        <f t="shared" ref="AC131" si="147">IF(T131="X",$I131,"")</f>
        <v/>
      </c>
      <c r="AD131" s="30" t="str">
        <f t="shared" ref="AD131" si="148">IF(U131="X",$I131,"")</f>
        <v/>
      </c>
      <c r="AE131" s="30" t="str">
        <f t="shared" ref="AE131" si="149">IF(V131="X",$I131,"")</f>
        <v/>
      </c>
      <c r="AF131" s="30" t="str">
        <f t="shared" ref="AF131" si="150">IF(W131="X",$I131,"")</f>
        <v/>
      </c>
      <c r="AG131" s="31"/>
      <c r="AH131" s="30" t="str">
        <f>IF(P131="X",$J131,"")</f>
        <v/>
      </c>
      <c r="AI131" s="30" t="str">
        <f t="shared" ref="AI131" si="151">IF(Q131="X",$J131,"")</f>
        <v/>
      </c>
      <c r="AJ131" s="30" t="str">
        <f t="shared" ref="AJ131" si="152">IF(R131="X",$J131,"")</f>
        <v/>
      </c>
      <c r="AK131" s="30" t="str">
        <f t="shared" ref="AK131" si="153">IF(S131="X",$J131,"")</f>
        <v/>
      </c>
      <c r="AL131" s="30" t="str">
        <f t="shared" ref="AL131" si="154">IF(T131="X",$J131,"")</f>
        <v/>
      </c>
      <c r="AM131" s="30" t="str">
        <f t="shared" ref="AM131" si="155">IF(U131="X",$J131,"")</f>
        <v/>
      </c>
      <c r="AN131" s="30" t="str">
        <f t="shared" ref="AN131" si="156">IF(V131="X",$J131,"")</f>
        <v/>
      </c>
      <c r="AO131" s="30" t="str">
        <f t="shared" ref="AO131" si="157">IF(W131="X",$J131,"")</f>
        <v/>
      </c>
      <c r="AP131" s="31"/>
      <c r="AQ131" s="30" t="str">
        <f t="shared" ref="AQ131" si="158">IF(AND(P131="X",$BJ131="F"),$K131,"")</f>
        <v/>
      </c>
      <c r="AR131" s="30" t="str">
        <f t="shared" ref="AR131" si="159">IF(AND(Q131="X",$BJ131="F"),$K131,"")</f>
        <v/>
      </c>
      <c r="AS131" s="30" t="str">
        <f t="shared" ref="AS131" si="160">IF(AND(R131="X",$BJ131="F"),$K131,"")</f>
        <v/>
      </c>
      <c r="AT131" s="30" t="str">
        <f t="shared" ref="AT131" si="161">IF(AND(S131="X",$BJ131="F"),$K131,"")</f>
        <v/>
      </c>
      <c r="AU131" s="30" t="str">
        <f t="shared" ref="AU131" si="162">IF(AND(T131="X",$BJ131="F"),$K131,"")</f>
        <v/>
      </c>
      <c r="AV131" s="30" t="str">
        <f t="shared" ref="AV131" si="163">IF(AND(U131="X",$BJ131="F"),$K131,"")</f>
        <v/>
      </c>
      <c r="AW131" s="30" t="str">
        <f t="shared" ref="AW131" si="164">IF(AND(V131="X",$BJ131="F"),$K131,"")</f>
        <v/>
      </c>
      <c r="AX131" s="30" t="str">
        <f t="shared" ref="AX131" si="165">IF(AND(W131="X",$BJ131="F"),$K131,"")</f>
        <v/>
      </c>
      <c r="AY131" s="31"/>
      <c r="AZ131" s="30" t="str">
        <f>IF(AND(P131="X",$BJ131="P"),$K131,"")</f>
        <v/>
      </c>
      <c r="BA131" s="30" t="str">
        <f t="shared" ref="BA131" si="166">IF(AND(Q131="X",$BJ131="P"),$K131,"")</f>
        <v/>
      </c>
      <c r="BB131" s="30" t="str">
        <f t="shared" ref="BB131" si="167">IF(AND(R131="X",$BJ131="P"),$K131,"")</f>
        <v/>
      </c>
      <c r="BC131" s="30" t="str">
        <f t="shared" ref="BC131" si="168">IF(AND(S131="X",$BJ131="P"),$K131,"")</f>
        <v/>
      </c>
      <c r="BD131" s="30" t="str">
        <f t="shared" ref="BD131" si="169">IF(AND(T131="X",$BJ131="P"),$K131,"")</f>
        <v/>
      </c>
      <c r="BE131" s="30" t="str">
        <f t="shared" ref="BE131" si="170">IF(AND(U131="X",$BJ131="P"),$K131,"")</f>
        <v/>
      </c>
      <c r="BF131" s="30" t="str">
        <f t="shared" ref="BF131" si="171">IF(AND(V131="X",$BJ131="P"),$K131,"")</f>
        <v/>
      </c>
      <c r="BG131" s="30" t="str">
        <f t="shared" ref="BG131" si="172">IF(AND(W131="X",$BJ131="P"),$K131,"")</f>
        <v/>
      </c>
      <c r="BH131" s="31"/>
      <c r="BI131" s="32"/>
      <c r="BJ131" s="33" t="str">
        <f>IF(L131="","",IF(L131="SI","P","F"))</f>
        <v/>
      </c>
      <c r="BK131" s="31"/>
      <c r="BL131" s="30" t="str">
        <f t="shared" ref="BL131" si="173">IF(P131="X",$BJ131,"")</f>
        <v/>
      </c>
      <c r="BM131" s="30" t="str">
        <f t="shared" ref="BM131" si="174">IF(Q131="X",$BJ131,"")</f>
        <v/>
      </c>
      <c r="BN131" s="30" t="str">
        <f t="shared" ref="BN131" si="175">IF(R131="X",$BJ131,"")</f>
        <v/>
      </c>
      <c r="BO131" s="30" t="str">
        <f t="shared" ref="BO131" si="176">IF(S131="X",$BJ131,"")</f>
        <v/>
      </c>
      <c r="BP131" s="30" t="str">
        <f t="shared" ref="BP131" si="177">IF(T131="X",$BJ131,"")</f>
        <v/>
      </c>
      <c r="BQ131" s="30" t="str">
        <f t="shared" ref="BQ131" si="178">IF(U131="X",$BJ131,"")</f>
        <v/>
      </c>
      <c r="BR131" s="30" t="str">
        <f t="shared" ref="BR131" si="179">IF(V131="X",$BJ131,"")</f>
        <v/>
      </c>
      <c r="BS131" s="30" t="str">
        <f t="shared" ref="BS131" si="180">IF(W131="X",$BJ131,"")</f>
        <v/>
      </c>
      <c r="BT131" s="31"/>
      <c r="BU131" s="30" t="str">
        <f t="shared" si="19"/>
        <v/>
      </c>
      <c r="BV131" s="370"/>
      <c r="BW131" s="30" t="str">
        <f t="shared" ref="BW131" si="181">IF(H131="SI",IF(F131&lt;=9,"X",""),"")</f>
        <v/>
      </c>
      <c r="BX131" s="30"/>
      <c r="BY131" s="30"/>
      <c r="BZ131" s="30"/>
      <c r="CA131" s="30"/>
      <c r="CB131" s="30"/>
      <c r="CC131" s="30"/>
      <c r="CD131" s="30"/>
    </row>
    <row r="132" spans="1:82" s="6" customFormat="1">
      <c r="A132" s="45"/>
      <c r="B132" s="48"/>
      <c r="C132" s="46"/>
      <c r="D132" s="46"/>
      <c r="E132" s="318">
        <f>+SUM(E6:E131)</f>
        <v>15</v>
      </c>
      <c r="F132" s="318">
        <f>+SUM(F6:F131)</f>
        <v>54</v>
      </c>
      <c r="G132" s="46" t="s">
        <v>129</v>
      </c>
      <c r="H132" s="46"/>
      <c r="I132" s="47">
        <f>SUM(I6:I131)</f>
        <v>129</v>
      </c>
      <c r="J132" s="47">
        <f>SUM(J6:J131)</f>
        <v>96</v>
      </c>
      <c r="K132" s="46">
        <f>SUM(K6:K131)</f>
        <v>121.5</v>
      </c>
      <c r="L132" s="319"/>
      <c r="M132" s="48"/>
      <c r="N132" s="341"/>
      <c r="P132" s="34">
        <f>COUNTIF(' BENEFICIARIOS'!P6:P131,"X")</f>
        <v>15</v>
      </c>
      <c r="Q132" s="34">
        <f>COUNTIF(Q6:Q131,"X")</f>
        <v>0</v>
      </c>
      <c r="R132" s="34">
        <f>COUNTIF(' BENEFICIARIOS'!R6:R131,"X")</f>
        <v>0</v>
      </c>
      <c r="S132" s="34">
        <f>COUNTIF(' BENEFICIARIOS'!S6:S131,"X")</f>
        <v>0</v>
      </c>
      <c r="T132" s="34">
        <f>COUNTIF(' BENEFICIARIOS'!T6:T131,"X")</f>
        <v>0</v>
      </c>
      <c r="U132" s="34">
        <f>COUNTIF(' BENEFICIARIOS'!U6:U131,"X")</f>
        <v>0</v>
      </c>
      <c r="V132" s="34">
        <f>COUNTIF(' BENEFICIARIOS'!V6:V131,"X")</f>
        <v>0</v>
      </c>
      <c r="W132" s="34">
        <f>COUNTIF(' BENEFICIARIOS'!W6:W131,"X")</f>
        <v>0</v>
      </c>
      <c r="X132" s="35"/>
      <c r="Y132" s="31">
        <f t="shared" ref="Y132:AF132" si="182">SUM(Y6:Y131)</f>
        <v>129</v>
      </c>
      <c r="Z132" s="31">
        <f t="shared" si="182"/>
        <v>0</v>
      </c>
      <c r="AA132" s="31">
        <f t="shared" si="182"/>
        <v>0</v>
      </c>
      <c r="AB132" s="31">
        <f t="shared" si="182"/>
        <v>0</v>
      </c>
      <c r="AC132" s="31">
        <f t="shared" si="182"/>
        <v>0</v>
      </c>
      <c r="AD132" s="31">
        <f t="shared" si="182"/>
        <v>0</v>
      </c>
      <c r="AE132" s="31">
        <f t="shared" si="182"/>
        <v>0</v>
      </c>
      <c r="AF132" s="31">
        <f t="shared" si="182"/>
        <v>0</v>
      </c>
      <c r="AG132" s="31"/>
      <c r="AH132" s="31">
        <f t="shared" ref="AH132:AJ132" si="183">SUM(AH6:AH131)</f>
        <v>96</v>
      </c>
      <c r="AI132" s="31">
        <f t="shared" si="183"/>
        <v>0</v>
      </c>
      <c r="AJ132" s="31">
        <f t="shared" si="183"/>
        <v>0</v>
      </c>
      <c r="AK132" s="31">
        <f>SUM(AK6:AK131)</f>
        <v>0</v>
      </c>
      <c r="AL132" s="31">
        <f>SUM(AL6:AL131)</f>
        <v>0</v>
      </c>
      <c r="AM132" s="31">
        <f>SUM(AM6:AM131)</f>
        <v>0</v>
      </c>
      <c r="AN132" s="31">
        <f>SUM(AN6:AN131)</f>
        <v>0</v>
      </c>
      <c r="AO132" s="31">
        <f>SUM(AO6:AO131)</f>
        <v>0</v>
      </c>
      <c r="AP132" s="35"/>
      <c r="AQ132" s="34">
        <f t="shared" ref="AQ132:AX132" si="184">SUM(AQ6:AQ131)</f>
        <v>0</v>
      </c>
      <c r="AR132" s="34">
        <f t="shared" si="184"/>
        <v>0</v>
      </c>
      <c r="AS132" s="34">
        <f t="shared" si="184"/>
        <v>0</v>
      </c>
      <c r="AT132" s="34">
        <f t="shared" si="184"/>
        <v>0</v>
      </c>
      <c r="AU132" s="34">
        <f t="shared" si="184"/>
        <v>0</v>
      </c>
      <c r="AV132" s="34">
        <f t="shared" si="184"/>
        <v>0</v>
      </c>
      <c r="AW132" s="34">
        <f t="shared" si="184"/>
        <v>0</v>
      </c>
      <c r="AX132" s="34">
        <f t="shared" si="184"/>
        <v>0</v>
      </c>
      <c r="AY132" s="34"/>
      <c r="AZ132" s="36">
        <f t="shared" ref="AZ132:BG132" si="185">SUM(AZ6:AZ131)</f>
        <v>121.5</v>
      </c>
      <c r="BA132" s="36">
        <f t="shared" si="185"/>
        <v>0</v>
      </c>
      <c r="BB132" s="36">
        <f t="shared" si="185"/>
        <v>0</v>
      </c>
      <c r="BC132" s="36">
        <f t="shared" si="185"/>
        <v>0</v>
      </c>
      <c r="BD132" s="36">
        <f t="shared" si="185"/>
        <v>0</v>
      </c>
      <c r="BE132" s="36">
        <f t="shared" si="185"/>
        <v>0</v>
      </c>
      <c r="BF132" s="36">
        <f t="shared" si="185"/>
        <v>0</v>
      </c>
      <c r="BG132" s="36">
        <f t="shared" si="185"/>
        <v>0</v>
      </c>
      <c r="BH132" s="34"/>
      <c r="BI132" s="35" t="s">
        <v>130</v>
      </c>
      <c r="BJ132" s="34">
        <f>COUNTIF(BJ6:BJ131,"F")</f>
        <v>0</v>
      </c>
      <c r="BK132" s="35"/>
      <c r="BL132" s="34">
        <f t="shared" ref="BL132:BS132" si="186">COUNTIF(BL6:BL131,"F")</f>
        <v>0</v>
      </c>
      <c r="BM132" s="34">
        <f t="shared" si="186"/>
        <v>0</v>
      </c>
      <c r="BN132" s="34">
        <f t="shared" si="186"/>
        <v>0</v>
      </c>
      <c r="BO132" s="34">
        <f t="shared" si="186"/>
        <v>0</v>
      </c>
      <c r="BP132" s="34">
        <f t="shared" si="186"/>
        <v>0</v>
      </c>
      <c r="BQ132" s="34">
        <f t="shared" si="186"/>
        <v>0</v>
      </c>
      <c r="BR132" s="34">
        <f t="shared" si="186"/>
        <v>0</v>
      </c>
      <c r="BS132" s="34">
        <f t="shared" si="186"/>
        <v>0</v>
      </c>
      <c r="BT132" s="37"/>
      <c r="BU132" s="46">
        <f>SUM(BU6:BU131)</f>
        <v>15</v>
      </c>
      <c r="BV132" s="35"/>
      <c r="BW132" s="46">
        <f t="shared" ref="BW132:CD132" si="187">COUNTIF(BW6:BW131,"X")</f>
        <v>15</v>
      </c>
      <c r="BX132" s="46">
        <f t="shared" si="187"/>
        <v>0</v>
      </c>
      <c r="BY132" s="46">
        <f t="shared" si="187"/>
        <v>0</v>
      </c>
      <c r="BZ132" s="46">
        <f t="shared" si="187"/>
        <v>0</v>
      </c>
      <c r="CA132" s="46">
        <f t="shared" si="187"/>
        <v>0</v>
      </c>
      <c r="CB132" s="46">
        <f t="shared" si="187"/>
        <v>0</v>
      </c>
      <c r="CC132" s="46">
        <f t="shared" si="187"/>
        <v>0</v>
      </c>
      <c r="CD132" s="46">
        <f t="shared" si="187"/>
        <v>0</v>
      </c>
    </row>
    <row r="133" spans="1:82">
      <c r="A133" s="45"/>
      <c r="B133" s="37"/>
      <c r="C133" s="32"/>
      <c r="D133" s="32"/>
      <c r="E133" s="42"/>
      <c r="F133" s="37"/>
      <c r="G133" s="32"/>
      <c r="H133" s="32"/>
      <c r="I133" s="49"/>
      <c r="J133" s="49"/>
      <c r="K133" s="51" t="e">
        <f>+#REF!-K132</f>
        <v>#REF!</v>
      </c>
      <c r="L133" s="52" t="e">
        <f>+#REF!-K132</f>
        <v>#REF!</v>
      </c>
      <c r="M133" s="302" t="s">
        <v>131</v>
      </c>
      <c r="N133" s="301">
        <f>AVERAGE(N6:N131)</f>
        <v>9.6</v>
      </c>
      <c r="P133" s="37" t="s">
        <v>520</v>
      </c>
      <c r="Q133" s="38">
        <f>SUM(P132:W132)</f>
        <v>15</v>
      </c>
      <c r="R133" s="38"/>
      <c r="S133" s="38"/>
      <c r="T133" s="38"/>
      <c r="U133" s="38"/>
      <c r="V133" s="34"/>
      <c r="W133" s="34"/>
      <c r="X133" s="37"/>
      <c r="Y133" s="39">
        <f t="shared" ref="Y133:AF133" si="188">IF(Y132=0,0,(AVERAGE(Y6:Y131)))</f>
        <v>8.6</v>
      </c>
      <c r="Z133" s="39">
        <f t="shared" si="188"/>
        <v>0</v>
      </c>
      <c r="AA133" s="39">
        <f t="shared" si="188"/>
        <v>0</v>
      </c>
      <c r="AB133" s="39">
        <f t="shared" si="188"/>
        <v>0</v>
      </c>
      <c r="AC133" s="39">
        <f t="shared" si="188"/>
        <v>0</v>
      </c>
      <c r="AD133" s="39">
        <f t="shared" si="188"/>
        <v>0</v>
      </c>
      <c r="AE133" s="39">
        <f t="shared" si="188"/>
        <v>0</v>
      </c>
      <c r="AF133" s="39">
        <f t="shared" si="188"/>
        <v>0</v>
      </c>
      <c r="AG133" s="40"/>
      <c r="AH133" s="39">
        <f t="shared" ref="AH133:AJ133" si="189">IF(AH132=0,0,(AVERAGE(AH6:AH131)))</f>
        <v>6.4</v>
      </c>
      <c r="AI133" s="39">
        <f t="shared" si="189"/>
        <v>0</v>
      </c>
      <c r="AJ133" s="39">
        <f t="shared" si="189"/>
        <v>0</v>
      </c>
      <c r="AK133" s="39">
        <f>IF(AK132=0,0,(AVERAGE(AK6:AK131)))</f>
        <v>0</v>
      </c>
      <c r="AL133" s="39">
        <f>IF(AL132=0,0,(AVERAGE(AL6:AL131)))</f>
        <v>0</v>
      </c>
      <c r="AM133" s="39">
        <f>IF(AM132=0,0,(AVERAGE(AM6:AM131)))</f>
        <v>0</v>
      </c>
      <c r="AN133" s="39">
        <f>IF(AN132=0,0,(AVERAGE(AN6:AN131)))</f>
        <v>0</v>
      </c>
      <c r="AO133" s="39">
        <f>IF(AO132=0,0,(AVERAGE(AO6:AO131)))</f>
        <v>0</v>
      </c>
      <c r="AP133" s="40"/>
      <c r="AQ133" s="39">
        <f t="shared" ref="AQ133:AX133" si="190">IF(AQ132=0,0,(AVERAGE(AQ6:AQ131)))</f>
        <v>0</v>
      </c>
      <c r="AR133" s="39">
        <f t="shared" si="190"/>
        <v>0</v>
      </c>
      <c r="AS133" s="39">
        <f t="shared" si="190"/>
        <v>0</v>
      </c>
      <c r="AT133" s="39">
        <f t="shared" si="190"/>
        <v>0</v>
      </c>
      <c r="AU133" s="39">
        <f t="shared" si="190"/>
        <v>0</v>
      </c>
      <c r="AV133" s="39">
        <f t="shared" si="190"/>
        <v>0</v>
      </c>
      <c r="AW133" s="39">
        <f t="shared" si="190"/>
        <v>0</v>
      </c>
      <c r="AX133" s="39">
        <f t="shared" si="190"/>
        <v>0</v>
      </c>
      <c r="AY133" s="40"/>
      <c r="AZ133" s="39">
        <f t="shared" ref="AZ133:BG133" si="191">IF(AZ132=0,0,(AVERAGE(AZ6:AZ131)))</f>
        <v>8.1</v>
      </c>
      <c r="BA133" s="39">
        <f t="shared" si="191"/>
        <v>0</v>
      </c>
      <c r="BB133" s="39">
        <f t="shared" si="191"/>
        <v>0</v>
      </c>
      <c r="BC133" s="39">
        <f t="shared" si="191"/>
        <v>0</v>
      </c>
      <c r="BD133" s="39">
        <f t="shared" si="191"/>
        <v>0</v>
      </c>
      <c r="BE133" s="39">
        <f t="shared" si="191"/>
        <v>0</v>
      </c>
      <c r="BF133" s="39">
        <f t="shared" si="191"/>
        <v>0</v>
      </c>
      <c r="BG133" s="39">
        <f t="shared" si="191"/>
        <v>0</v>
      </c>
      <c r="BH133" s="41"/>
      <c r="BI133" s="37" t="s">
        <v>132</v>
      </c>
      <c r="BJ133" s="34">
        <f>COUNTIF(BJ6:BJ131,"P")</f>
        <v>15</v>
      </c>
      <c r="BK133" s="37"/>
      <c r="BL133" s="34">
        <f t="shared" ref="BL133:BS133" si="192">COUNTIF(BL6:BL131,"P")</f>
        <v>15</v>
      </c>
      <c r="BM133" s="34">
        <f>COUNTIF(BM6:BM131,"P")</f>
        <v>0</v>
      </c>
      <c r="BN133" s="34">
        <f>COUNTIF(BN6:BN131,"P")</f>
        <v>0</v>
      </c>
      <c r="BO133" s="34">
        <f t="shared" si="192"/>
        <v>0</v>
      </c>
      <c r="BP133" s="34">
        <f t="shared" si="192"/>
        <v>0</v>
      </c>
      <c r="BQ133" s="34">
        <f t="shared" si="192"/>
        <v>0</v>
      </c>
      <c r="BR133" s="34">
        <f t="shared" si="192"/>
        <v>0</v>
      </c>
      <c r="BS133" s="34">
        <f t="shared" si="192"/>
        <v>0</v>
      </c>
      <c r="BT133" s="42"/>
      <c r="BU133" s="37"/>
      <c r="BV133" s="37"/>
      <c r="BW133" s="37"/>
      <c r="BX133" s="37"/>
      <c r="BY133" s="37"/>
      <c r="BZ133" s="37"/>
      <c r="CA133" s="37"/>
      <c r="CB133" s="37"/>
      <c r="CC133" s="37"/>
      <c r="CD133" s="37"/>
    </row>
    <row r="134" spans="1:82" s="11" customFormat="1" ht="13.8" thickBot="1">
      <c r="A134" s="45"/>
      <c r="B134" s="53" t="s">
        <v>133</v>
      </c>
      <c r="C134" s="54"/>
      <c r="D134" s="53"/>
      <c r="E134" s="42"/>
      <c r="F134" s="54"/>
      <c r="G134" s="55"/>
      <c r="H134" s="55"/>
      <c r="I134" s="56"/>
      <c r="J134" s="56"/>
      <c r="K134" s="41"/>
      <c r="L134" s="42"/>
      <c r="M134" s="42"/>
      <c r="N134" s="42"/>
      <c r="P134" s="34" t="s">
        <v>521</v>
      </c>
      <c r="Q134" s="34">
        <f>+SUM(Q132:W132)</f>
        <v>0</v>
      </c>
      <c r="R134" s="34"/>
      <c r="S134" s="34"/>
      <c r="T134" s="34"/>
      <c r="U134" s="34"/>
      <c r="V134" s="35"/>
      <c r="W134" s="35"/>
      <c r="X134" s="34"/>
      <c r="Y134" s="34"/>
      <c r="Z134" s="34"/>
      <c r="AA134" s="34"/>
      <c r="AB134" s="34"/>
      <c r="AC134" s="34"/>
      <c r="AD134" s="35"/>
      <c r="AE134" s="34"/>
      <c r="AF134" s="34"/>
      <c r="AG134" s="34"/>
      <c r="AH134" s="34"/>
      <c r="AI134" s="34"/>
      <c r="AJ134" s="34"/>
      <c r="AK134" s="34"/>
      <c r="AL134" s="34"/>
      <c r="AM134" s="34"/>
      <c r="AN134" s="34"/>
      <c r="AO134" s="34"/>
      <c r="AP134" s="34"/>
      <c r="AQ134" s="34"/>
      <c r="AR134" s="34"/>
      <c r="AS134" s="34"/>
      <c r="AT134" s="34"/>
      <c r="AU134" s="35"/>
      <c r="AV134" s="34"/>
      <c r="AW134" s="35"/>
      <c r="AX134" s="35"/>
      <c r="AY134" s="35"/>
      <c r="AZ134" s="35"/>
      <c r="BA134" s="35"/>
      <c r="BB134" s="35"/>
      <c r="BC134" s="35"/>
      <c r="BD134" s="35"/>
      <c r="BE134" s="35"/>
      <c r="BF134" s="35"/>
      <c r="BG134" s="35"/>
      <c r="BH134" s="35"/>
      <c r="BI134" s="34"/>
      <c r="BJ134" s="34"/>
      <c r="BK134" s="34"/>
      <c r="BL134" s="34"/>
      <c r="BM134" s="34"/>
      <c r="BN134" s="34"/>
      <c r="BO134" s="35"/>
      <c r="BP134" s="35"/>
      <c r="BQ134" s="34"/>
      <c r="BR134" s="42"/>
      <c r="BS134" s="42"/>
      <c r="BT134" s="42"/>
      <c r="BU134" s="42"/>
      <c r="BV134" s="42"/>
      <c r="BW134" s="42"/>
      <c r="BX134" s="42"/>
      <c r="BY134" s="42"/>
      <c r="BZ134" s="42"/>
      <c r="CA134" s="42"/>
      <c r="CB134" s="42"/>
      <c r="CC134" s="42"/>
      <c r="CD134" s="42"/>
    </row>
    <row r="135" spans="1:82" s="11" customFormat="1" ht="13.8" thickBot="1">
      <c r="A135" s="45"/>
      <c r="B135" s="53"/>
      <c r="C135" s="54"/>
      <c r="D135" s="53"/>
      <c r="E135" s="42"/>
      <c r="F135" s="54"/>
      <c r="G135" s="55"/>
      <c r="H135" s="55"/>
      <c r="I135" s="57" t="s">
        <v>133</v>
      </c>
      <c r="J135" s="57"/>
      <c r="K135" s="41"/>
      <c r="L135" s="42"/>
      <c r="M135" s="42" t="s">
        <v>78</v>
      </c>
      <c r="N135" s="42"/>
      <c r="P135" s="35"/>
      <c r="Q135" s="35"/>
      <c r="R135" s="35"/>
      <c r="S135" s="35"/>
      <c r="T135" s="35"/>
      <c r="U135" s="35"/>
      <c r="V135" s="35"/>
      <c r="W135" s="35"/>
      <c r="X135" s="40"/>
      <c r="Y135" s="40"/>
      <c r="Z135" s="40"/>
      <c r="AA135" s="40"/>
      <c r="AB135" s="40"/>
      <c r="AC135" s="40"/>
      <c r="AD135" s="35"/>
      <c r="AE135" s="43"/>
      <c r="AF135" s="43"/>
      <c r="AG135" s="43"/>
      <c r="AH135" s="43"/>
      <c r="AI135" s="43"/>
      <c r="AJ135" s="43"/>
      <c r="AK135" s="43"/>
      <c r="AL135" s="43"/>
      <c r="AM135" s="43"/>
      <c r="AN135" s="43"/>
      <c r="AO135" s="43"/>
      <c r="AP135" s="43"/>
      <c r="AQ135" s="43"/>
      <c r="AR135" s="43"/>
      <c r="AS135" s="43"/>
      <c r="AT135" s="43"/>
      <c r="AU135" s="35"/>
      <c r="AV135" s="34"/>
      <c r="AW135" s="35"/>
      <c r="AX135" s="35"/>
      <c r="AY135" s="35"/>
      <c r="AZ135" s="35"/>
      <c r="BA135" s="35"/>
      <c r="BB135" s="35"/>
      <c r="BC135" s="35"/>
      <c r="BD135" s="35"/>
      <c r="BE135" s="35"/>
      <c r="BF135" s="35"/>
      <c r="BG135" s="35"/>
      <c r="BH135" s="35"/>
      <c r="BI135" s="34"/>
      <c r="BJ135" s="34"/>
      <c r="BK135" s="34"/>
      <c r="BL135" s="34"/>
      <c r="BM135" s="34" t="s">
        <v>87</v>
      </c>
      <c r="BN135" s="34"/>
      <c r="BO135" s="35"/>
      <c r="BP135" s="436" t="s">
        <v>646</v>
      </c>
      <c r="BQ135" s="437"/>
      <c r="BR135" s="438"/>
      <c r="BS135" s="439">
        <f>+SUM(BL132:BS132)</f>
        <v>0</v>
      </c>
      <c r="BT135" s="42"/>
      <c r="BU135" s="42"/>
      <c r="BV135" s="42"/>
      <c r="BW135" s="42"/>
      <c r="BX135" s="42"/>
      <c r="BY135" s="42"/>
      <c r="BZ135" s="42"/>
      <c r="CA135" s="42"/>
      <c r="CB135" s="42"/>
      <c r="CC135" s="42"/>
      <c r="CD135" s="42"/>
    </row>
    <row r="136" spans="1:82" s="11" customFormat="1">
      <c r="A136" s="45"/>
      <c r="B136" s="794"/>
      <c r="C136" s="794"/>
      <c r="D136" s="794"/>
      <c r="E136" s="794"/>
      <c r="F136" s="794"/>
      <c r="G136" s="42"/>
      <c r="H136" s="42"/>
      <c r="I136" s="57" t="s">
        <v>134</v>
      </c>
      <c r="J136" s="57"/>
      <c r="K136" s="42"/>
      <c r="L136" s="42"/>
      <c r="M136" s="42"/>
      <c r="N136" s="58">
        <f>+N140*15</f>
        <v>225</v>
      </c>
      <c r="O136" s="12"/>
      <c r="P136" s="34"/>
      <c r="Q136" s="34"/>
      <c r="R136" s="34"/>
      <c r="S136" s="34"/>
      <c r="T136" s="34"/>
      <c r="U136" s="34"/>
      <c r="V136" s="35"/>
      <c r="W136" s="35"/>
      <c r="X136" s="34"/>
      <c r="Y136" s="34"/>
      <c r="Z136" s="34"/>
      <c r="AA136" s="34"/>
      <c r="AB136" s="34"/>
      <c r="AC136" s="34"/>
      <c r="AD136" s="34"/>
      <c r="AE136" s="34"/>
      <c r="AF136" s="34"/>
      <c r="AG136" s="34"/>
      <c r="AH136" s="34"/>
      <c r="AI136" s="34"/>
      <c r="AJ136" s="34"/>
      <c r="AK136" s="34"/>
      <c r="AL136" s="34"/>
      <c r="AM136" s="34"/>
      <c r="AN136" s="34"/>
      <c r="AO136" s="34"/>
      <c r="AP136" s="34"/>
      <c r="AQ136" s="34"/>
      <c r="AR136" s="34"/>
      <c r="AS136" s="34"/>
      <c r="AT136" s="34"/>
      <c r="AU136" s="34"/>
      <c r="AV136" s="34"/>
      <c r="AW136" s="34"/>
      <c r="AX136" s="34"/>
      <c r="AY136" s="34"/>
      <c r="AZ136" s="34"/>
      <c r="BA136" s="34"/>
      <c r="BB136" s="34"/>
      <c r="BC136" s="34"/>
      <c r="BD136" s="34"/>
      <c r="BE136" s="34"/>
      <c r="BF136" s="34"/>
      <c r="BG136" s="34"/>
      <c r="BH136" s="34"/>
      <c r="BI136" s="34"/>
      <c r="BJ136" s="34"/>
      <c r="BK136" s="34"/>
      <c r="BL136" s="34"/>
      <c r="BM136" s="34" t="s">
        <v>135</v>
      </c>
      <c r="BN136" s="34"/>
      <c r="BO136" s="35"/>
      <c r="BP136" s="35"/>
      <c r="BQ136" s="34"/>
      <c r="BR136" s="42"/>
      <c r="BS136" s="42"/>
      <c r="BT136" s="42"/>
      <c r="BU136" s="42"/>
      <c r="BV136" s="42"/>
      <c r="BW136" s="42"/>
      <c r="BX136" s="42"/>
      <c r="BY136" s="42"/>
      <c r="BZ136" s="42"/>
      <c r="CA136" s="42"/>
      <c r="CB136" s="42"/>
      <c r="CC136" s="42"/>
      <c r="CD136" s="42"/>
    </row>
    <row r="137" spans="1:82" s="11" customFormat="1" ht="13.8" thickBot="1">
      <c r="A137" s="55"/>
      <c r="B137" s="55"/>
      <c r="C137" s="55"/>
      <c r="D137" s="55"/>
      <c r="E137" s="42"/>
      <c r="F137" s="55"/>
      <c r="G137" s="42"/>
      <c r="H137" s="42"/>
      <c r="I137" s="56"/>
      <c r="J137" s="56"/>
      <c r="K137" s="42"/>
      <c r="L137" s="42"/>
      <c r="M137" s="42"/>
      <c r="N137" s="42"/>
      <c r="O137" s="13"/>
      <c r="P137" s="35"/>
      <c r="Q137" s="35"/>
      <c r="R137" s="35"/>
      <c r="S137" s="35"/>
      <c r="T137" s="35"/>
      <c r="U137" s="35"/>
      <c r="V137" s="44"/>
      <c r="W137" s="44"/>
      <c r="X137" s="40"/>
      <c r="Y137" s="40"/>
      <c r="Z137" s="40"/>
      <c r="AA137" s="40"/>
      <c r="AB137" s="40"/>
      <c r="AC137" s="40"/>
      <c r="AD137" s="35"/>
      <c r="AE137" s="43"/>
      <c r="AF137" s="43"/>
      <c r="AG137" s="43"/>
      <c r="AH137" s="43"/>
      <c r="AI137" s="43"/>
      <c r="AJ137" s="43"/>
      <c r="AK137" s="43"/>
      <c r="AL137" s="43"/>
      <c r="AM137" s="43"/>
      <c r="AN137" s="43"/>
      <c r="AO137" s="43"/>
      <c r="AP137" s="43"/>
      <c r="AQ137" s="43"/>
      <c r="AR137" s="43"/>
      <c r="AS137" s="43"/>
      <c r="AT137" s="43"/>
      <c r="AU137" s="35"/>
      <c r="AV137" s="34"/>
      <c r="AW137" s="35"/>
      <c r="AX137" s="35"/>
      <c r="AY137" s="35"/>
      <c r="AZ137" s="35"/>
      <c r="BA137" s="35"/>
      <c r="BB137" s="35"/>
      <c r="BC137" s="35"/>
      <c r="BD137" s="35"/>
      <c r="BE137" s="35"/>
      <c r="BF137" s="35"/>
      <c r="BG137" s="35"/>
      <c r="BH137" s="35"/>
      <c r="BI137" s="34"/>
      <c r="BJ137" s="34"/>
      <c r="BK137" s="34"/>
      <c r="BL137" s="34"/>
      <c r="BM137" s="34"/>
      <c r="BN137" s="34"/>
      <c r="BO137" s="37"/>
      <c r="BP137" s="37"/>
      <c r="BQ137" s="42"/>
      <c r="BR137" s="42"/>
      <c r="BS137" s="42"/>
      <c r="BT137" s="42"/>
      <c r="BU137" s="42"/>
      <c r="BV137" s="42"/>
      <c r="BW137" s="42"/>
      <c r="BX137" s="42"/>
      <c r="BY137" s="42"/>
      <c r="BZ137" s="42"/>
      <c r="CA137" s="42"/>
      <c r="CB137" s="42"/>
      <c r="CC137" s="42"/>
      <c r="CD137" s="42"/>
    </row>
    <row r="138" spans="1:82" s="11" customFormat="1" ht="13.8" thickBot="1">
      <c r="A138" s="789" t="s">
        <v>136</v>
      </c>
      <c r="B138" s="790"/>
      <c r="C138" s="59" t="s">
        <v>137</v>
      </c>
      <c r="D138" s="796" t="s">
        <v>138</v>
      </c>
      <c r="E138" s="797"/>
      <c r="F138" s="798"/>
      <c r="G138" s="42"/>
      <c r="H138" s="42"/>
      <c r="I138" s="789" t="s">
        <v>136</v>
      </c>
      <c r="J138" s="797"/>
      <c r="K138" s="798"/>
      <c r="L138" s="60" t="s">
        <v>139</v>
      </c>
      <c r="M138" s="42"/>
      <c r="N138" s="42"/>
      <c r="P138" s="42"/>
      <c r="Q138" s="42"/>
      <c r="R138" s="371"/>
      <c r="S138" s="42"/>
      <c r="T138" s="42"/>
      <c r="U138" s="42"/>
      <c r="V138" s="371"/>
      <c r="W138" s="371"/>
      <c r="X138" s="42"/>
      <c r="Y138" s="42"/>
      <c r="Z138" s="42"/>
      <c r="AA138" s="42"/>
      <c r="AB138" s="42"/>
      <c r="AC138" s="42"/>
      <c r="AD138" s="42"/>
      <c r="AE138" s="42"/>
      <c r="AF138" s="42"/>
      <c r="AG138" s="42"/>
      <c r="AH138" s="42"/>
      <c r="AI138" s="42"/>
      <c r="AJ138" s="42"/>
      <c r="AK138" s="42"/>
      <c r="AL138" s="42"/>
      <c r="AM138" s="42"/>
      <c r="AN138" s="42"/>
      <c r="AO138" s="42"/>
      <c r="AP138" s="42"/>
      <c r="AQ138" s="42"/>
      <c r="AR138" s="42"/>
      <c r="AS138" s="42"/>
      <c r="AT138" s="42"/>
      <c r="AU138" s="42"/>
      <c r="AV138" s="42"/>
      <c r="AW138" s="42"/>
      <c r="AX138" s="42"/>
      <c r="AY138" s="42"/>
      <c r="AZ138" s="42"/>
      <c r="BA138" s="42"/>
      <c r="BB138" s="42"/>
      <c r="BC138" s="42"/>
      <c r="BD138" s="42"/>
      <c r="BE138" s="42"/>
      <c r="BF138" s="42"/>
      <c r="BG138" s="42"/>
      <c r="BH138" s="42"/>
      <c r="BI138" s="42"/>
      <c r="BJ138" s="42"/>
      <c r="BK138" s="42"/>
      <c r="BL138" s="42"/>
      <c r="BM138" s="42"/>
      <c r="BN138" s="42"/>
      <c r="BO138" s="37"/>
      <c r="BP138" s="37"/>
      <c r="BQ138" s="42"/>
      <c r="BR138" s="42"/>
      <c r="BS138" s="42"/>
      <c r="BT138" s="42"/>
      <c r="BU138" s="42"/>
      <c r="BV138" s="42"/>
      <c r="BW138" s="42"/>
      <c r="BX138" s="42"/>
      <c r="BY138" s="42"/>
      <c r="BZ138" s="42"/>
      <c r="CA138" s="42"/>
      <c r="CB138" s="42"/>
      <c r="CC138" s="42"/>
      <c r="CD138" s="42"/>
    </row>
    <row r="139" spans="1:82" s="11" customFormat="1">
      <c r="A139" s="774" t="s">
        <v>140</v>
      </c>
      <c r="B139" s="775"/>
      <c r="C139" s="61" t="s">
        <v>141</v>
      </c>
      <c r="D139" s="776">
        <v>50</v>
      </c>
      <c r="E139" s="777"/>
      <c r="F139" s="778"/>
      <c r="G139" s="42"/>
      <c r="H139" s="42"/>
      <c r="I139" s="774" t="s">
        <v>142</v>
      </c>
      <c r="J139" s="777"/>
      <c r="K139" s="778"/>
      <c r="L139" s="62">
        <v>4.4999999999999998E-2</v>
      </c>
      <c r="M139" s="63" t="s">
        <v>143</v>
      </c>
      <c r="N139" s="64">
        <f>+Q133</f>
        <v>15</v>
      </c>
      <c r="P139" s="42"/>
      <c r="Q139" s="42"/>
      <c r="R139" s="371"/>
      <c r="S139" s="42"/>
      <c r="T139" s="42"/>
      <c r="U139" s="42"/>
      <c r="V139" s="42"/>
      <c r="W139" s="42"/>
      <c r="X139" s="42"/>
      <c r="Y139" s="42"/>
      <c r="Z139" s="42"/>
      <c r="AA139" s="42"/>
      <c r="AB139" s="42"/>
      <c r="AC139" s="42"/>
      <c r="AD139" s="42"/>
      <c r="AE139" s="42"/>
      <c r="AF139" s="42"/>
      <c r="AG139" s="42"/>
      <c r="AH139" s="42"/>
      <c r="AI139" s="42"/>
      <c r="AJ139" s="42"/>
      <c r="AK139" s="42"/>
      <c r="AL139" s="42"/>
      <c r="AM139" s="42"/>
      <c r="AN139" s="42"/>
      <c r="AO139" s="42"/>
      <c r="AP139" s="42"/>
      <c r="AQ139" s="42"/>
      <c r="AR139" s="42"/>
      <c r="AS139" s="42"/>
      <c r="AT139" s="42"/>
      <c r="AU139" s="42"/>
      <c r="AV139" s="42"/>
      <c r="AW139" s="42"/>
      <c r="AX139" s="42"/>
      <c r="AY139" s="42"/>
      <c r="AZ139" s="42"/>
      <c r="BA139" s="42"/>
      <c r="BB139" s="42"/>
      <c r="BC139" s="42"/>
      <c r="BD139" s="42"/>
      <c r="BE139" s="42"/>
      <c r="BF139" s="42"/>
      <c r="BG139" s="42"/>
      <c r="BH139" s="42"/>
      <c r="BI139" s="42"/>
      <c r="BJ139" s="42"/>
      <c r="BK139" s="42"/>
      <c r="BL139" s="42"/>
      <c r="BM139" s="42"/>
      <c r="BN139" s="42"/>
      <c r="BO139" s="37"/>
      <c r="BP139" s="37"/>
      <c r="BQ139" s="42"/>
      <c r="BR139" s="42"/>
      <c r="BS139" s="42"/>
      <c r="BT139" s="42"/>
      <c r="BU139" s="42"/>
      <c r="BV139" s="42"/>
      <c r="BW139" s="42"/>
      <c r="BX139" s="42"/>
      <c r="BY139" s="42"/>
      <c r="BZ139" s="42"/>
      <c r="CA139" s="42"/>
      <c r="CB139" s="42"/>
      <c r="CC139" s="42"/>
      <c r="CD139" s="42"/>
    </row>
    <row r="140" spans="1:82" s="11" customFormat="1" ht="13.8" thickBot="1">
      <c r="A140" s="784" t="s">
        <v>144</v>
      </c>
      <c r="B140" s="785"/>
      <c r="C140" s="65" t="s">
        <v>145</v>
      </c>
      <c r="D140" s="786">
        <v>50</v>
      </c>
      <c r="E140" s="787"/>
      <c r="F140" s="788"/>
      <c r="G140" s="42"/>
      <c r="H140" s="42"/>
      <c r="I140" s="784" t="s">
        <v>146</v>
      </c>
      <c r="J140" s="787"/>
      <c r="K140" s="788"/>
      <c r="L140" s="66">
        <v>4.3200000000000002E-2</v>
      </c>
      <c r="M140" s="67" t="s">
        <v>147</v>
      </c>
      <c r="N140" s="68">
        <f>E132</f>
        <v>15</v>
      </c>
      <c r="P140" s="42"/>
      <c r="Q140" s="42"/>
      <c r="R140" s="372"/>
      <c r="S140" s="42"/>
      <c r="T140" s="42"/>
      <c r="U140" s="42"/>
      <c r="V140" s="42"/>
      <c r="W140" s="42"/>
      <c r="X140" s="42"/>
      <c r="Y140" s="42"/>
      <c r="Z140" s="42"/>
      <c r="AA140" s="42"/>
      <c r="AB140" s="42"/>
      <c r="AC140" s="42"/>
      <c r="AD140" s="42"/>
      <c r="AE140" s="42"/>
      <c r="AF140" s="42"/>
      <c r="AG140" s="42"/>
      <c r="AH140" s="42"/>
      <c r="AI140" s="42"/>
      <c r="AJ140" s="42"/>
      <c r="AK140" s="42"/>
      <c r="AL140" s="42"/>
      <c r="AM140" s="42"/>
      <c r="AN140" s="42"/>
      <c r="AO140" s="42"/>
      <c r="AP140" s="42"/>
      <c r="AQ140" s="42"/>
      <c r="AR140" s="42"/>
      <c r="AS140" s="42"/>
      <c r="AT140" s="42"/>
      <c r="AU140" s="42"/>
      <c r="AV140" s="42"/>
      <c r="AW140" s="42"/>
      <c r="AX140" s="42"/>
      <c r="AY140" s="42"/>
      <c r="AZ140" s="42"/>
      <c r="BA140" s="42"/>
      <c r="BB140" s="42"/>
      <c r="BC140" s="42"/>
      <c r="BD140" s="42"/>
      <c r="BE140" s="42"/>
      <c r="BF140" s="42"/>
      <c r="BG140" s="42"/>
      <c r="BH140" s="42"/>
      <c r="BI140" s="42"/>
      <c r="BJ140" s="37"/>
      <c r="BK140" s="37"/>
      <c r="BL140" s="37"/>
      <c r="BM140" s="37"/>
      <c r="BN140" s="42"/>
      <c r="BO140" s="37"/>
      <c r="BP140" s="37"/>
      <c r="BQ140" s="42"/>
      <c r="BR140" s="42"/>
      <c r="BS140" s="42"/>
      <c r="BT140" s="42"/>
      <c r="BU140" s="42"/>
      <c r="BV140" s="42"/>
      <c r="BW140" s="42"/>
      <c r="BX140" s="42"/>
      <c r="BY140" s="42"/>
      <c r="BZ140" s="42"/>
      <c r="CA140" s="42"/>
      <c r="CB140" s="42"/>
      <c r="CC140" s="42"/>
      <c r="CD140" s="42"/>
    </row>
    <row r="141" spans="1:82">
      <c r="A141" s="32"/>
      <c r="B141" s="37"/>
      <c r="C141" s="32"/>
      <c r="D141" s="32"/>
      <c r="E141" s="37"/>
      <c r="F141" s="32"/>
      <c r="G141" s="32"/>
      <c r="H141" s="32"/>
      <c r="I141" s="50"/>
      <c r="J141" s="50"/>
      <c r="K141" s="32"/>
      <c r="L141" s="32"/>
      <c r="M141" s="69" t="s">
        <v>148</v>
      </c>
      <c r="N141" s="70">
        <f>+F132</f>
        <v>54</v>
      </c>
      <c r="P141" s="42"/>
      <c r="Q141" s="37"/>
      <c r="R141" s="37"/>
      <c r="S141" s="37"/>
      <c r="T141" s="37"/>
      <c r="U141" s="37"/>
      <c r="V141" s="37"/>
      <c r="W141" s="37"/>
      <c r="X141" s="37"/>
      <c r="Y141" s="37"/>
      <c r="Z141" s="37"/>
      <c r="AA141" s="37"/>
      <c r="AB141" s="37"/>
      <c r="AC141" s="37"/>
      <c r="AD141" s="37"/>
      <c r="AE141" s="37"/>
      <c r="AF141" s="37"/>
      <c r="AG141" s="37"/>
      <c r="AH141" s="37"/>
      <c r="AI141" s="37"/>
      <c r="AJ141" s="37"/>
      <c r="AK141" s="37"/>
      <c r="AL141" s="37"/>
      <c r="AM141" s="37"/>
      <c r="AN141" s="37"/>
      <c r="AO141" s="37"/>
      <c r="AP141" s="37"/>
      <c r="AQ141" s="37"/>
      <c r="AR141" s="37"/>
      <c r="AS141" s="37"/>
      <c r="AT141" s="37"/>
      <c r="AU141" s="32"/>
      <c r="AV141" s="37"/>
      <c r="AW141" s="37"/>
      <c r="AX141" s="37"/>
      <c r="AY141" s="37"/>
      <c r="AZ141" s="37"/>
      <c r="BA141" s="37"/>
      <c r="BB141" s="37"/>
      <c r="BC141" s="37"/>
      <c r="BD141" s="37"/>
      <c r="BE141" s="37"/>
      <c r="BF141" s="37"/>
      <c r="BG141" s="37"/>
      <c r="BH141" s="37"/>
      <c r="BI141" s="37"/>
      <c r="BJ141" s="37"/>
      <c r="BK141" s="37"/>
      <c r="BL141" s="37"/>
      <c r="BM141" s="37"/>
      <c r="BN141" s="37"/>
      <c r="BO141" s="37"/>
      <c r="BP141" s="37"/>
      <c r="BQ141" s="37"/>
      <c r="BR141" s="37"/>
      <c r="BS141" s="37"/>
      <c r="BT141" s="37"/>
      <c r="BU141" s="37"/>
      <c r="BV141" s="37"/>
      <c r="BW141" s="37"/>
      <c r="BX141" s="37"/>
      <c r="BY141" s="37"/>
      <c r="BZ141" s="37"/>
      <c r="CA141" s="37"/>
      <c r="CB141" s="37"/>
      <c r="CC141" s="37"/>
      <c r="CD141" s="37"/>
    </row>
    <row r="142" spans="1:82" ht="13.8" thickBot="1">
      <c r="A142" s="32"/>
      <c r="B142" s="37"/>
      <c r="C142" s="32"/>
      <c r="D142" s="32"/>
      <c r="E142" s="37"/>
      <c r="F142" s="32"/>
      <c r="G142" s="32"/>
      <c r="H142" s="32"/>
      <c r="I142" s="50"/>
      <c r="J142" s="50"/>
      <c r="K142" s="32"/>
      <c r="L142" s="32"/>
      <c r="M142" s="37"/>
      <c r="N142" s="37"/>
      <c r="P142" s="42"/>
      <c r="Q142" s="37"/>
      <c r="R142" s="37"/>
      <c r="S142" s="37"/>
      <c r="T142" s="37"/>
      <c r="U142" s="37"/>
      <c r="V142" s="37"/>
      <c r="W142" s="37"/>
      <c r="X142" s="37"/>
      <c r="Y142" s="37"/>
      <c r="Z142" s="37"/>
      <c r="AA142" s="37"/>
      <c r="AB142" s="37"/>
      <c r="AC142" s="37"/>
      <c r="AD142" s="37"/>
      <c r="AE142" s="37"/>
      <c r="AF142" s="37"/>
      <c r="AG142" s="37"/>
      <c r="AH142" s="37"/>
      <c r="AI142" s="37"/>
      <c r="AJ142" s="37"/>
      <c r="AK142" s="37"/>
      <c r="AL142" s="37"/>
      <c r="AM142" s="37"/>
      <c r="AN142" s="37"/>
      <c r="AO142" s="37"/>
      <c r="AP142" s="37"/>
      <c r="AQ142" s="37"/>
      <c r="AR142" s="37"/>
      <c r="AS142" s="37"/>
      <c r="AT142" s="37"/>
      <c r="AU142" s="32"/>
      <c r="AV142" s="37"/>
      <c r="AW142" s="28"/>
      <c r="AX142" s="28"/>
      <c r="AY142" s="28"/>
      <c r="AZ142" s="28"/>
      <c r="BA142" s="28"/>
      <c r="BB142" s="28"/>
      <c r="BC142" s="28"/>
      <c r="BD142" s="28"/>
      <c r="BE142" s="28"/>
      <c r="BF142" s="28"/>
      <c r="BG142" s="28"/>
      <c r="BH142" s="28"/>
      <c r="BI142" s="28"/>
      <c r="BJ142" s="37"/>
      <c r="BK142" s="37"/>
      <c r="BL142" s="37"/>
      <c r="BM142" s="37"/>
      <c r="BN142" s="37"/>
      <c r="BO142" s="37"/>
      <c r="BP142" s="37"/>
      <c r="BQ142" s="37"/>
      <c r="BR142" s="37"/>
      <c r="BS142" s="37"/>
      <c r="BT142" s="37"/>
      <c r="BU142" s="37"/>
      <c r="BV142" s="37"/>
      <c r="BW142" s="37"/>
      <c r="BX142" s="37"/>
      <c r="BY142" s="37"/>
      <c r="BZ142" s="37"/>
      <c r="CA142" s="37"/>
      <c r="CB142" s="37"/>
      <c r="CC142" s="37"/>
      <c r="CD142" s="37"/>
    </row>
    <row r="143" spans="1:82" ht="13.8" thickBot="1">
      <c r="A143" s="789" t="s">
        <v>149</v>
      </c>
      <c r="B143" s="790"/>
      <c r="C143" s="71">
        <f>+F132</f>
        <v>54</v>
      </c>
      <c r="D143" s="32"/>
      <c r="E143" s="37"/>
      <c r="F143" s="32"/>
      <c r="G143" s="32"/>
      <c r="H143" s="32"/>
      <c r="I143" s="50"/>
      <c r="J143" s="50"/>
      <c r="K143" s="32"/>
      <c r="L143" s="32"/>
      <c r="M143" s="72"/>
      <c r="N143" s="28"/>
      <c r="P143" s="10"/>
    </row>
    <row r="144" spans="1:82" ht="39.6">
      <c r="A144" s="782" t="s">
        <v>150</v>
      </c>
      <c r="B144" s="783"/>
      <c r="C144" s="73">
        <f>+(L139*C143)/1000</f>
        <v>2.4299999999999999E-3</v>
      </c>
      <c r="D144" s="32"/>
      <c r="E144" s="37"/>
      <c r="F144" s="74" t="s">
        <v>151</v>
      </c>
      <c r="G144" s="75">
        <f>+(L139*F132)</f>
        <v>2.4299999999999997</v>
      </c>
      <c r="H144" s="32"/>
      <c r="I144" s="50"/>
      <c r="J144" s="50"/>
      <c r="K144" s="32"/>
      <c r="L144" s="32"/>
      <c r="M144" s="37"/>
      <c r="N144" s="37"/>
    </row>
    <row r="145" spans="1:69" ht="39.6">
      <c r="A145" s="791" t="s">
        <v>152</v>
      </c>
      <c r="B145" s="792"/>
      <c r="C145" s="76">
        <f>+(L140*F132)/1000</f>
        <v>2.3328000000000003E-3</v>
      </c>
      <c r="D145" s="32"/>
      <c r="E145" s="37"/>
      <c r="F145" s="77" t="s">
        <v>153</v>
      </c>
      <c r="G145" s="76">
        <f>+(L140*F132)</f>
        <v>2.3328000000000002</v>
      </c>
      <c r="H145" s="32"/>
      <c r="I145" s="50"/>
      <c r="J145" s="50"/>
      <c r="K145" s="32"/>
      <c r="L145" s="32"/>
      <c r="M145" s="37"/>
      <c r="N145" s="37"/>
    </row>
    <row r="146" spans="1:69" ht="40.200000000000003" thickBot="1">
      <c r="A146" s="772" t="s">
        <v>154</v>
      </c>
      <c r="B146" s="773"/>
      <c r="C146" s="78">
        <f>SUM(C144:C145)</f>
        <v>4.7628000000000002E-3</v>
      </c>
      <c r="D146" s="34"/>
      <c r="E146" s="37"/>
      <c r="F146" s="79" t="s">
        <v>154</v>
      </c>
      <c r="G146" s="78">
        <f>SUM(G144:G145)</f>
        <v>4.7628000000000004</v>
      </c>
      <c r="H146" s="34"/>
      <c r="I146" s="50"/>
      <c r="J146" s="50"/>
      <c r="K146" s="32"/>
      <c r="L146" s="32"/>
      <c r="M146" s="37"/>
      <c r="N146" s="37"/>
    </row>
    <row r="147" spans="1:69" ht="13.8" thickBot="1">
      <c r="A147" s="32"/>
      <c r="B147" s="32"/>
      <c r="C147" s="32"/>
      <c r="D147" s="32"/>
      <c r="E147" s="37"/>
      <c r="F147" s="32"/>
      <c r="G147" s="32"/>
      <c r="H147" s="32"/>
      <c r="I147" s="50"/>
      <c r="J147" s="50"/>
      <c r="K147" s="32"/>
      <c r="L147" s="32"/>
      <c r="M147" s="37"/>
      <c r="N147" s="37"/>
    </row>
    <row r="148" spans="1:69">
      <c r="A148" s="782" t="s">
        <v>155</v>
      </c>
      <c r="B148" s="783"/>
      <c r="C148" s="75">
        <f>+(L139*F132*365)/1000</f>
        <v>0.88694999999999991</v>
      </c>
      <c r="D148" s="32"/>
      <c r="E148" s="37"/>
      <c r="F148" s="32"/>
      <c r="G148" s="32"/>
      <c r="H148" s="32"/>
      <c r="I148" s="50"/>
      <c r="J148" s="50"/>
      <c r="K148" s="32"/>
      <c r="L148" s="32"/>
      <c r="M148" s="37"/>
      <c r="N148" s="37"/>
    </row>
    <row r="149" spans="1:69">
      <c r="A149" s="791" t="s">
        <v>156</v>
      </c>
      <c r="B149" s="792"/>
      <c r="C149" s="76">
        <f>+(L140*F132*365)/1000</f>
        <v>0.85147200000000012</v>
      </c>
      <c r="D149" s="32"/>
      <c r="E149" s="37"/>
      <c r="F149" s="32"/>
      <c r="G149" s="32"/>
      <c r="H149" s="32"/>
      <c r="I149" s="50"/>
      <c r="J149" s="50"/>
      <c r="K149" s="32"/>
      <c r="L149" s="32"/>
      <c r="M149" s="37"/>
      <c r="N149" s="37"/>
      <c r="AW149" s="4"/>
      <c r="AX149" s="4"/>
      <c r="AY149" s="4"/>
      <c r="AZ149" s="4"/>
      <c r="BA149" s="4"/>
      <c r="BB149" s="4"/>
      <c r="BC149" s="4"/>
      <c r="BD149" s="4"/>
      <c r="BE149" s="4"/>
      <c r="BF149" s="4"/>
      <c r="BG149" s="4"/>
      <c r="BH149" s="4"/>
      <c r="BI149" s="4"/>
      <c r="BJ149" s="4"/>
      <c r="BK149" s="4"/>
      <c r="BL149" s="4"/>
      <c r="BM149" s="4"/>
    </row>
    <row r="150" spans="1:69" ht="13.8" thickBot="1">
      <c r="A150" s="772" t="s">
        <v>154</v>
      </c>
      <c r="B150" s="773"/>
      <c r="C150" s="78">
        <f>SUM(C148:C149)</f>
        <v>1.7384219999999999</v>
      </c>
      <c r="D150" s="32"/>
      <c r="E150" s="37"/>
      <c r="F150" s="32"/>
      <c r="G150" s="80"/>
      <c r="H150" s="80"/>
      <c r="I150" s="50"/>
      <c r="J150" s="50"/>
      <c r="K150" s="32"/>
      <c r="L150" s="32"/>
      <c r="M150" s="37"/>
      <c r="N150" s="32"/>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V150" s="4"/>
      <c r="BN150" s="4"/>
    </row>
    <row r="151" spans="1:69">
      <c r="G151" s="14"/>
      <c r="H151" s="14"/>
    </row>
    <row r="152" spans="1:69">
      <c r="G152" s="14"/>
      <c r="H152" s="14"/>
      <c r="N152" s="2" t="s">
        <v>78</v>
      </c>
    </row>
    <row r="153" spans="1:69">
      <c r="A153" s="2"/>
      <c r="C153" s="2"/>
      <c r="D153" s="2"/>
      <c r="G153" s="14"/>
      <c r="H153" s="14"/>
      <c r="I153" s="15"/>
      <c r="J153" s="15"/>
      <c r="K153" s="2"/>
      <c r="L153" s="2"/>
      <c r="AU153" s="2"/>
    </row>
    <row r="154" spans="1:69">
      <c r="A154" s="2"/>
      <c r="C154" s="2"/>
      <c r="D154" s="16"/>
      <c r="F154" s="17"/>
      <c r="G154" s="2"/>
      <c r="H154" s="2"/>
      <c r="I154" s="15"/>
      <c r="J154" s="15"/>
      <c r="K154" s="2"/>
      <c r="L154" s="2"/>
      <c r="AU154" s="2"/>
    </row>
    <row r="155" spans="1:69">
      <c r="A155" s="2"/>
      <c r="C155" s="2"/>
      <c r="D155" s="16"/>
      <c r="F155" s="17"/>
      <c r="G155" s="2"/>
      <c r="H155" s="2"/>
      <c r="I155" s="15"/>
      <c r="J155" s="15"/>
      <c r="K155" s="2"/>
      <c r="L155" s="2"/>
      <c r="AU155" s="2"/>
    </row>
    <row r="156" spans="1:69">
      <c r="A156" s="2"/>
      <c r="C156" s="2"/>
      <c r="D156" s="16"/>
      <c r="F156" s="17"/>
      <c r="G156" s="2"/>
      <c r="H156" s="2"/>
      <c r="I156" s="15"/>
      <c r="J156" s="15"/>
      <c r="K156" s="2"/>
      <c r="L156" s="2"/>
      <c r="AU156" s="2"/>
    </row>
    <row r="158" spans="1:69" s="4" customFormat="1">
      <c r="B158" s="2"/>
      <c r="D158" s="14"/>
      <c r="F158" s="17"/>
      <c r="I158" s="5"/>
      <c r="J158" s="5"/>
      <c r="M158" s="2"/>
      <c r="N158" s="2"/>
      <c r="O158" s="2"/>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c r="AO158" s="2"/>
      <c r="AP158" s="2"/>
      <c r="AQ158" s="2"/>
      <c r="AR158" s="2"/>
      <c r="AS158" s="2"/>
      <c r="AT158" s="2"/>
      <c r="AV158" s="2"/>
      <c r="AW158" s="2"/>
      <c r="AX158" s="2"/>
      <c r="AY158" s="2"/>
      <c r="AZ158" s="2"/>
      <c r="BA158" s="2"/>
      <c r="BB158" s="2"/>
      <c r="BC158" s="2"/>
      <c r="BD158" s="2"/>
      <c r="BE158" s="2"/>
      <c r="BF158" s="2"/>
      <c r="BG158" s="2"/>
      <c r="BH158" s="2"/>
      <c r="BI158" s="2"/>
      <c r="BJ158" s="2"/>
      <c r="BK158" s="2"/>
      <c r="BL158" s="2"/>
      <c r="BM158" s="2"/>
      <c r="BN158" s="2"/>
      <c r="BO158" s="2"/>
      <c r="BP158" s="2"/>
      <c r="BQ158" s="2"/>
    </row>
    <row r="159" spans="1:69" s="4" customFormat="1">
      <c r="B159" s="2"/>
      <c r="D159" s="14"/>
      <c r="F159" s="17"/>
      <c r="I159" s="5"/>
      <c r="J159" s="5"/>
      <c r="M159" s="2"/>
      <c r="N159" s="2"/>
      <c r="O159" s="2"/>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c r="AO159" s="2"/>
      <c r="AP159" s="2"/>
      <c r="AQ159" s="2"/>
      <c r="AR159" s="2"/>
      <c r="AS159" s="2"/>
      <c r="AT159" s="2"/>
      <c r="AV159" s="2"/>
      <c r="AW159" s="2"/>
      <c r="AX159" s="2"/>
      <c r="AY159" s="2"/>
      <c r="AZ159" s="2"/>
      <c r="BA159" s="2"/>
      <c r="BB159" s="2"/>
      <c r="BC159" s="2"/>
      <c r="BD159" s="2"/>
      <c r="BE159" s="2"/>
      <c r="BF159" s="2"/>
      <c r="BG159" s="2"/>
      <c r="BH159" s="2"/>
      <c r="BI159" s="2"/>
      <c r="BJ159" s="2"/>
      <c r="BK159" s="2"/>
      <c r="BL159" s="2"/>
      <c r="BM159" s="2"/>
      <c r="BN159" s="2"/>
      <c r="BO159" s="2"/>
      <c r="BP159" s="2"/>
      <c r="BQ159" s="2"/>
    </row>
    <row r="160" spans="1:69" s="4" customFormat="1">
      <c r="B160" s="2"/>
      <c r="D160" s="14"/>
      <c r="F160" s="17"/>
      <c r="I160" s="5"/>
      <c r="J160" s="5"/>
      <c r="M160" s="2"/>
      <c r="N160" s="2"/>
      <c r="O160" s="2"/>
      <c r="P160" s="2"/>
      <c r="Q160" s="2"/>
      <c r="R160" s="2"/>
      <c r="S160" s="2"/>
      <c r="T160" s="2"/>
      <c r="U160" s="2"/>
      <c r="V160" s="2"/>
      <c r="W160" s="2"/>
      <c r="X160" s="2"/>
      <c r="Y160" s="2"/>
      <c r="Z160" s="2"/>
      <c r="AA160" s="2"/>
      <c r="AB160" s="2"/>
      <c r="AC160" s="2"/>
      <c r="AD160" s="2"/>
      <c r="AE160" s="2"/>
      <c r="AF160" s="2"/>
      <c r="AG160" s="2"/>
      <c r="AH160" s="2"/>
      <c r="AI160" s="2"/>
      <c r="AJ160" s="2"/>
      <c r="AK160" s="2"/>
      <c r="AL160" s="2"/>
      <c r="AM160" s="2"/>
      <c r="AN160" s="2"/>
      <c r="AO160" s="2"/>
      <c r="AP160" s="2"/>
      <c r="AQ160" s="2"/>
      <c r="AR160" s="2"/>
      <c r="AS160" s="2"/>
      <c r="AT160" s="2"/>
      <c r="AV160" s="2"/>
      <c r="AW160" s="2"/>
      <c r="AX160" s="2"/>
      <c r="AY160" s="2"/>
      <c r="AZ160" s="2"/>
      <c r="BA160" s="2"/>
      <c r="BB160" s="2"/>
      <c r="BC160" s="2"/>
      <c r="BD160" s="2"/>
      <c r="BE160" s="2"/>
      <c r="BF160" s="2"/>
      <c r="BG160" s="2"/>
      <c r="BH160" s="2"/>
      <c r="BI160" s="2"/>
      <c r="BJ160" s="2"/>
      <c r="BK160" s="2"/>
      <c r="BL160" s="2"/>
      <c r="BM160" s="2"/>
      <c r="BN160" s="2"/>
      <c r="BO160" s="2"/>
      <c r="BP160" s="2"/>
      <c r="BQ160" s="2"/>
    </row>
  </sheetData>
  <sheetProtection autoFilter="0"/>
  <autoFilter ref="A5:CD5" xr:uid="{00000000-0001-0000-0300-000000000000}"/>
  <mergeCells count="41">
    <mergeCell ref="BW3:CD3"/>
    <mergeCell ref="BL3:BS3"/>
    <mergeCell ref="AZ3:BG3"/>
    <mergeCell ref="A3:A4"/>
    <mergeCell ref="A1:BT1"/>
    <mergeCell ref="B3:B4"/>
    <mergeCell ref="C3:C4"/>
    <mergeCell ref="D3:D4"/>
    <mergeCell ref="F3:F4"/>
    <mergeCell ref="L3:L4"/>
    <mergeCell ref="M3:M4"/>
    <mergeCell ref="N3:N4"/>
    <mergeCell ref="P3:W3"/>
    <mergeCell ref="AQ3:AX3"/>
    <mergeCell ref="G3:G4"/>
    <mergeCell ref="I3:I4"/>
    <mergeCell ref="K3:K4"/>
    <mergeCell ref="Y3:AF3"/>
    <mergeCell ref="AH3:AO3"/>
    <mergeCell ref="A149:B149"/>
    <mergeCell ref="A138:B138"/>
    <mergeCell ref="D138:F138"/>
    <mergeCell ref="I138:K138"/>
    <mergeCell ref="E3:E4"/>
    <mergeCell ref="J3:J4"/>
    <mergeCell ref="A150:B150"/>
    <mergeCell ref="A139:B139"/>
    <mergeCell ref="D139:F139"/>
    <mergeCell ref="H3:H4"/>
    <mergeCell ref="P2:BS2"/>
    <mergeCell ref="A146:B146"/>
    <mergeCell ref="A148:B148"/>
    <mergeCell ref="A140:B140"/>
    <mergeCell ref="D140:F140"/>
    <mergeCell ref="I140:K140"/>
    <mergeCell ref="A143:B143"/>
    <mergeCell ref="A144:B144"/>
    <mergeCell ref="A145:B145"/>
    <mergeCell ref="I139:K139"/>
    <mergeCell ref="BJ3:BJ4"/>
    <mergeCell ref="B136:F136"/>
  </mergeCells>
  <conditionalFormatting sqref="B6:B34">
    <cfRule type="cellIs" dxfId="28" priority="4" stopIfTrue="1" operator="equal">
      <formula>"?"</formula>
    </cfRule>
  </conditionalFormatting>
  <conditionalFormatting sqref="B36:B130">
    <cfRule type="cellIs" dxfId="27" priority="56" stopIfTrue="1" operator="equal">
      <formula>"?"</formula>
    </cfRule>
  </conditionalFormatting>
  <conditionalFormatting sqref="B131:K131">
    <cfRule type="cellIs" dxfId="26" priority="71" stopIfTrue="1" operator="equal">
      <formula>"?"</formula>
    </cfRule>
  </conditionalFormatting>
  <conditionalFormatting sqref="B132:K132">
    <cfRule type="cellIs" dxfId="25" priority="730" stopIfTrue="1" operator="equal">
      <formula>"?"</formula>
    </cfRule>
  </conditionalFormatting>
  <conditionalFormatting sqref="C6:C20">
    <cfRule type="cellIs" dxfId="24" priority="1" stopIfTrue="1" operator="equal">
      <formula>"?"</formula>
    </cfRule>
  </conditionalFormatting>
  <conditionalFormatting sqref="C21:C130">
    <cfRule type="cellIs" dxfId="23" priority="66" stopIfTrue="1" operator="equal">
      <formula>"?"</formula>
    </cfRule>
  </conditionalFormatting>
  <conditionalFormatting sqref="D6:D34">
    <cfRule type="cellIs" dxfId="22" priority="3" stopIfTrue="1" operator="equal">
      <formula>"?"</formula>
    </cfRule>
  </conditionalFormatting>
  <conditionalFormatting sqref="E6:E35">
    <cfRule type="cellIs" dxfId="21" priority="47" stopIfTrue="1" operator="equal">
      <formula>"?"</formula>
    </cfRule>
  </conditionalFormatting>
  <conditionalFormatting sqref="E132:F132">
    <cfRule type="cellIs" dxfId="20" priority="235" stopIfTrue="1" operator="lessThanOrEqual">
      <formula>2</formula>
    </cfRule>
    <cfRule type="cellIs" dxfId="19" priority="236" stopIfTrue="1" operator="lessThanOrEqual">
      <formula>2</formula>
    </cfRule>
  </conditionalFormatting>
  <conditionalFormatting sqref="F6:F20">
    <cfRule type="cellIs" dxfId="18" priority="2" stopIfTrue="1" operator="equal">
      <formula>"?"</formula>
    </cfRule>
  </conditionalFormatting>
  <conditionalFormatting sqref="F21:F34">
    <cfRule type="cellIs" dxfId="17" priority="24" stopIfTrue="1" operator="lessThanOrEqual">
      <formula>2</formula>
    </cfRule>
    <cfRule type="cellIs" dxfId="16" priority="25" stopIfTrue="1" operator="lessThanOrEqual">
      <formula>2</formula>
    </cfRule>
    <cfRule type="cellIs" dxfId="15" priority="26" stopIfTrue="1" operator="equal">
      <formula>"?"</formula>
    </cfRule>
  </conditionalFormatting>
  <conditionalFormatting sqref="F36:F49">
    <cfRule type="cellIs" dxfId="14" priority="48" stopIfTrue="1" operator="lessThanOrEqual">
      <formula>2</formula>
    </cfRule>
    <cfRule type="cellIs" dxfId="13" priority="49" stopIfTrue="1" operator="lessThanOrEqual">
      <formula>2</formula>
    </cfRule>
  </conditionalFormatting>
  <conditionalFormatting sqref="F131">
    <cfRule type="cellIs" dxfId="12" priority="123" stopIfTrue="1" operator="lessThanOrEqual">
      <formula>2</formula>
    </cfRule>
    <cfRule type="cellIs" dxfId="11" priority="124" stopIfTrue="1" operator="lessThanOrEqual">
      <formula>2</formula>
    </cfRule>
  </conditionalFormatting>
  <conditionalFormatting sqref="G6:G35">
    <cfRule type="cellIs" dxfId="10" priority="20" stopIfTrue="1" operator="equal">
      <formula>"?"</formula>
    </cfRule>
  </conditionalFormatting>
  <conditionalFormatting sqref="H6:H130 D36:K130">
    <cfRule type="cellIs" dxfId="9" priority="46" stopIfTrue="1" operator="equal">
      <formula>"?"</formula>
    </cfRule>
  </conditionalFormatting>
  <conditionalFormatting sqref="I21:I34">
    <cfRule type="cellIs" dxfId="8" priority="15" stopIfTrue="1" operator="equal">
      <formula>"?"</formula>
    </cfRule>
  </conditionalFormatting>
  <conditionalFormatting sqref="I6:K20">
    <cfRule type="cellIs" dxfId="7" priority="6" stopIfTrue="1" operator="equal">
      <formula>"?"</formula>
    </cfRule>
  </conditionalFormatting>
  <conditionalFormatting sqref="K21:K34">
    <cfRule type="cellIs" dxfId="6" priority="12" stopIfTrue="1" operator="equal">
      <formula>"?"</formula>
    </cfRule>
  </conditionalFormatting>
  <conditionalFormatting sqref="L6:M132 A6:A136">
    <cfRule type="cellIs" dxfId="5" priority="106" stopIfTrue="1" operator="equal">
      <formula>"?"</formula>
    </cfRule>
  </conditionalFormatting>
  <conditionalFormatting sqref="M6:M131">
    <cfRule type="containsText" dxfId="4" priority="102" operator="containsText" text="ERROR">
      <formula>NOT(ISERROR(SEARCH("ERROR",M6)))</formula>
    </cfRule>
  </conditionalFormatting>
  <conditionalFormatting sqref="N6:N20">
    <cfRule type="cellIs" dxfId="3" priority="5" stopIfTrue="1" operator="equal">
      <formula>"?"</formula>
    </cfRule>
  </conditionalFormatting>
  <conditionalFormatting sqref="N75:N132">
    <cfRule type="cellIs" dxfId="2" priority="70" stopIfTrue="1" operator="equal">
      <formula>"?"</formula>
    </cfRule>
  </conditionalFormatting>
  <conditionalFormatting sqref="BU132">
    <cfRule type="cellIs" dxfId="1" priority="255" stopIfTrue="1" operator="equal">
      <formula>"?"</formula>
    </cfRule>
  </conditionalFormatting>
  <conditionalFormatting sqref="BW132:CD132">
    <cfRule type="cellIs" dxfId="0" priority="254" stopIfTrue="1" operator="equal">
      <formula>"?"</formula>
    </cfRule>
  </conditionalFormatting>
  <dataValidations count="1">
    <dataValidation type="list" allowBlank="1" showInputMessage="1" showErrorMessage="1" sqref="H6:H131 L6:L132 C6:C131" xr:uid="{C2E00BD6-E991-4393-8ECF-20E79914B9F6}">
      <formula1>#REF!</formula1>
    </dataValidation>
  </dataValidations>
  <printOptions horizontalCentered="1"/>
  <pageMargins left="0.39370078740157483" right="0.39370078740157483" top="0.98425196850393704" bottom="0.78740157480314965" header="0" footer="0"/>
  <pageSetup scale="58" orientation="landscape" r:id="rId1"/>
  <headerFooter alignWithMargins="0"/>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3" tint="0.79998168889431442"/>
  </sheetPr>
  <dimension ref="A1:R157"/>
  <sheetViews>
    <sheetView zoomScale="85" zoomScaleNormal="85" workbookViewId="0">
      <selection activeCell="E1" sqref="E1"/>
    </sheetView>
  </sheetViews>
  <sheetFormatPr baseColWidth="10" defaultColWidth="12" defaultRowHeight="13.2"/>
  <cols>
    <col min="1" max="1" width="8" style="121" customWidth="1"/>
    <col min="2" max="2" width="39.6640625" style="121" customWidth="1"/>
    <col min="3" max="4" width="16.33203125" style="121" customWidth="1"/>
    <col min="5" max="5" width="17.33203125" style="121" customWidth="1"/>
    <col min="6" max="6" width="14.33203125" style="121" customWidth="1"/>
    <col min="7" max="7" width="15.6640625" style="121" customWidth="1"/>
    <col min="8" max="8" width="20.6640625" style="121" customWidth="1"/>
    <col min="9" max="9" width="15.33203125" style="121" customWidth="1"/>
    <col min="10" max="10" width="18.6640625" style="121" customWidth="1"/>
    <col min="11" max="11" width="18.109375" style="121" customWidth="1"/>
    <col min="12" max="12" width="28" style="121" customWidth="1"/>
    <col min="13" max="13" width="12" style="121"/>
    <col min="14" max="14" width="15.109375" style="121" customWidth="1"/>
    <col min="15" max="16384" width="12" style="121"/>
  </cols>
  <sheetData>
    <row r="1" spans="2:13" ht="38.1" customHeight="1">
      <c r="B1" s="809" t="s">
        <v>346</v>
      </c>
      <c r="C1" s="809"/>
      <c r="E1" s="124" t="s">
        <v>627</v>
      </c>
    </row>
    <row r="2" spans="2:13" s="122" customFormat="1" ht="38.1" customHeight="1">
      <c r="B2" s="152" t="s">
        <v>347</v>
      </c>
      <c r="C2" s="382">
        <v>158065</v>
      </c>
      <c r="E2" s="810"/>
      <c r="F2" s="811"/>
    </row>
    <row r="3" spans="2:13" s="122" customFormat="1" ht="38.1" customHeight="1">
      <c r="B3" s="152" t="s">
        <v>348</v>
      </c>
      <c r="C3" s="382">
        <v>82955</v>
      </c>
      <c r="E3" s="125"/>
    </row>
    <row r="4" spans="2:13" s="122" customFormat="1" ht="38.1" customHeight="1">
      <c r="B4" s="152" t="s">
        <v>349</v>
      </c>
      <c r="C4" s="382">
        <f>+C3*2</f>
        <v>165910</v>
      </c>
      <c r="E4" s="125"/>
    </row>
    <row r="5" spans="2:13" s="122" customFormat="1" ht="38.1" customHeight="1">
      <c r="B5" s="152" t="s">
        <v>350</v>
      </c>
      <c r="C5" s="382">
        <f>+C3+C2</f>
        <v>241020</v>
      </c>
      <c r="E5" s="125"/>
      <c r="G5" s="127"/>
    </row>
    <row r="6" spans="2:13" s="122" customFormat="1" ht="38.1" customHeight="1">
      <c r="B6" s="152" t="s">
        <v>351</v>
      </c>
      <c r="C6" s="382">
        <f>+C2+C3*2</f>
        <v>323975</v>
      </c>
      <c r="E6" s="125"/>
    </row>
    <row r="7" spans="2:13" ht="38.1" customHeight="1">
      <c r="B7" s="152" t="s">
        <v>352</v>
      </c>
      <c r="C7" s="382">
        <f>+C2+3*C3</f>
        <v>406930</v>
      </c>
    </row>
    <row r="8" spans="2:13" ht="38.1" customHeight="1">
      <c r="B8" s="152" t="s">
        <v>175</v>
      </c>
      <c r="C8" s="382">
        <f>+C3*2</f>
        <v>165910</v>
      </c>
    </row>
    <row r="9" spans="2:13" ht="60" customHeight="1">
      <c r="B9" s="810" t="s">
        <v>353</v>
      </c>
      <c r="C9" s="811"/>
    </row>
    <row r="10" spans="2:13" ht="20.25" customHeight="1">
      <c r="B10" s="283"/>
      <c r="C10" s="283"/>
    </row>
    <row r="11" spans="2:13" ht="27.75" customHeight="1">
      <c r="B11" s="342" t="s">
        <v>90</v>
      </c>
      <c r="C11" s="342"/>
      <c r="D11" s="342"/>
      <c r="E11" s="342"/>
      <c r="F11" s="342"/>
      <c r="G11" s="342"/>
      <c r="H11" s="342"/>
      <c r="I11" s="342"/>
      <c r="J11" s="342"/>
      <c r="K11" s="342"/>
      <c r="L11" s="342"/>
      <c r="M11" s="342"/>
    </row>
    <row r="12" spans="2:13" ht="16.350000000000001" customHeight="1">
      <c r="B12" s="284"/>
      <c r="C12" s="284"/>
      <c r="D12" s="284"/>
      <c r="E12" s="284"/>
      <c r="F12" s="284"/>
      <c r="G12" s="284"/>
      <c r="H12" s="284"/>
      <c r="I12" s="284"/>
      <c r="J12" s="284"/>
      <c r="K12" s="284"/>
      <c r="L12" s="284"/>
      <c r="M12" s="284"/>
    </row>
    <row r="13" spans="2:13" ht="16.350000000000001" customHeight="1">
      <c r="B13" s="343" t="s">
        <v>354</v>
      </c>
      <c r="C13" s="343"/>
      <c r="D13" s="343"/>
      <c r="E13" s="343"/>
      <c r="F13" s="343"/>
      <c r="G13" s="343"/>
      <c r="H13" s="343"/>
      <c r="I13" s="343"/>
      <c r="J13" s="343"/>
      <c r="K13" s="343"/>
      <c r="L13" s="343"/>
      <c r="M13" s="343"/>
    </row>
    <row r="14" spans="2:13" ht="16.350000000000001" customHeight="1" thickBot="1"/>
    <row r="15" spans="2:13" ht="22.35" customHeight="1">
      <c r="B15" s="344" t="s">
        <v>355</v>
      </c>
      <c r="C15" s="344"/>
      <c r="D15" s="344"/>
      <c r="E15" s="344"/>
      <c r="F15" s="344"/>
      <c r="G15" s="344"/>
      <c r="H15" s="344"/>
      <c r="I15" s="344"/>
      <c r="J15" s="345"/>
    </row>
    <row r="16" spans="2:13" ht="31.35" customHeight="1">
      <c r="B16" s="305" t="s">
        <v>356</v>
      </c>
      <c r="C16" s="306" t="s">
        <v>357</v>
      </c>
      <c r="D16" s="306" t="s">
        <v>358</v>
      </c>
      <c r="E16" s="306" t="s">
        <v>359</v>
      </c>
      <c r="F16" s="306" t="s">
        <v>360</v>
      </c>
      <c r="G16" s="306" t="s">
        <v>361</v>
      </c>
      <c r="H16" s="306" t="s">
        <v>362</v>
      </c>
      <c r="I16" s="306" t="s">
        <v>363</v>
      </c>
      <c r="J16" s="306" t="s">
        <v>364</v>
      </c>
    </row>
    <row r="17" spans="1:13" ht="22.35" customHeight="1">
      <c r="A17" s="101">
        <v>1</v>
      </c>
      <c r="B17" s="275" t="str">
        <f>' BENEFICIARIOS'!C6</f>
        <v>Angelópolis</v>
      </c>
      <c r="C17" s="241">
        <f>VLOOKUP($B$17,$B$48:$K$127,3,FALSE)</f>
        <v>305753.55562399997</v>
      </c>
      <c r="D17" s="241">
        <f>VLOOKUP($B$17,$B$48:$K$127,4,FALSE)</f>
        <v>314994.13899799995</v>
      </c>
      <c r="E17" s="241">
        <f>VLOOKUP($B$17,$B$48:$K$127,5,FALSE)</f>
        <v>323243.39542000002</v>
      </c>
      <c r="F17" s="241">
        <f>VLOOKUP($B$17,$B$48:$K$127,6,FALSE)</f>
        <v>388372.92999999993</v>
      </c>
      <c r="G17" s="241">
        <f>VLOOKUP($B$17,$B$48:$K$127,7,FALSE)</f>
        <v>388372.92999999993</v>
      </c>
      <c r="H17" s="241">
        <f>VLOOKUP($B$17,$B$48:$K$127,8,FALSE)</f>
        <v>388372.92999999993</v>
      </c>
      <c r="I17" s="241">
        <f>VLOOKUP($B$17,$B$48:$K$127,9,FALSE)</f>
        <v>468117.26774999994</v>
      </c>
      <c r="J17" s="241">
        <f>VLOOKUP($B$17,$B$48:$K$127,10,FALSE)</f>
        <v>0</v>
      </c>
    </row>
    <row r="18" spans="1:13" ht="21" customHeight="1">
      <c r="A18" s="101"/>
      <c r="B18" s="368" t="str">
        <f>IF(' BENEFICIARIOS'!N133&lt;10,'Salarios y transporte'!B156,'Salarios y transporte'!B157)</f>
        <v>Distancia vereda &lt; 10km</v>
      </c>
      <c r="C18" s="241">
        <f>VLOOKUP(B$18,B$156:J$157,2,FALSE)</f>
        <v>264493.48482476186</v>
      </c>
      <c r="D18" s="241">
        <f>VLOOKUP(C$18,C$156:K$157,2,FALSE)</f>
        <v>272487.09292333323</v>
      </c>
      <c r="E18" s="241">
        <f>VLOOKUP(D$18,D$156:L$157,2,FALSE)</f>
        <v>279623.14919523813</v>
      </c>
      <c r="F18" s="241">
        <f>VLOOKUP(E$18,E$156:M$157,2,FALSE)</f>
        <v>335963.74523809511</v>
      </c>
      <c r="G18" s="241">
        <f t="shared" ref="G18:J18" si="0">VLOOKUP(F$18,F$156:N$157,2,FALSE)</f>
        <v>335963.74523809511</v>
      </c>
      <c r="H18" s="241">
        <f t="shared" si="0"/>
        <v>335963.74523809511</v>
      </c>
      <c r="I18" s="241">
        <f t="shared" si="0"/>
        <v>404946.94232142856</v>
      </c>
      <c r="J18" s="241">
        <f t="shared" si="0"/>
        <v>0</v>
      </c>
    </row>
    <row r="19" spans="1:13" ht="29.25" customHeight="1">
      <c r="B19" s="303" t="s">
        <v>367</v>
      </c>
      <c r="C19" s="304">
        <f>' BENEFICIARIOS'!N133</f>
        <v>9.6</v>
      </c>
      <c r="D19" s="285"/>
      <c r="E19" s="285"/>
      <c r="F19" s="285"/>
      <c r="G19" s="285"/>
      <c r="H19" s="285"/>
      <c r="I19" s="285"/>
      <c r="J19" s="285"/>
    </row>
    <row r="20" spans="1:13" ht="27" customHeight="1">
      <c r="B20" s="285"/>
      <c r="C20" s="285"/>
      <c r="D20" s="285"/>
      <c r="E20" s="285"/>
      <c r="F20" s="285"/>
      <c r="G20" s="285"/>
      <c r="H20" s="285"/>
      <c r="I20" s="285"/>
      <c r="J20" s="285"/>
    </row>
    <row r="21" spans="1:13" ht="17.25" customHeight="1">
      <c r="B21" s="346" t="s">
        <v>368</v>
      </c>
      <c r="C21" s="346"/>
      <c r="D21" s="346"/>
      <c r="E21" s="346"/>
      <c r="F21" s="346"/>
      <c r="G21" s="346"/>
      <c r="H21" s="346"/>
      <c r="I21" s="346"/>
      <c r="J21" s="346"/>
    </row>
    <row r="22" spans="1:13">
      <c r="A22" s="293">
        <v>4</v>
      </c>
      <c r="B22" s="276" t="s">
        <v>369</v>
      </c>
      <c r="C22" s="143">
        <f>'[96]ppto sistema septico'!F8</f>
        <v>15</v>
      </c>
      <c r="D22" s="143">
        <f>'[96]ppto sistema septico'!H8</f>
        <v>0</v>
      </c>
      <c r="E22" s="265">
        <f>'[96]ppto sistema septico'!J8</f>
        <v>0</v>
      </c>
      <c r="F22" s="265">
        <f>'[96]ppto sistema septico'!L8</f>
        <v>0</v>
      </c>
      <c r="G22" s="143">
        <f>'[96]ppto sistema septico'!N8</f>
        <v>0</v>
      </c>
      <c r="H22" s="143">
        <f>'[96]ppto sistema septico'!P8</f>
        <v>0</v>
      </c>
      <c r="I22" s="143">
        <f>'[96]ppto sistema septico'!R8</f>
        <v>0</v>
      </c>
      <c r="J22" s="143">
        <f>'[96]ppto sistema septico'!T8</f>
        <v>0</v>
      </c>
    </row>
    <row r="23" spans="1:13">
      <c r="A23" s="293">
        <v>5</v>
      </c>
      <c r="B23" s="276" t="s">
        <v>370</v>
      </c>
      <c r="C23" s="266">
        <f>ROUNDUP(C22/3,0)</f>
        <v>5</v>
      </c>
      <c r="D23" s="266">
        <f>ROUNDUP(D22/3,0)</f>
        <v>0</v>
      </c>
      <c r="E23" s="266">
        <f>ROUNDUP(E22/3,0)</f>
        <v>0</v>
      </c>
      <c r="F23" s="266">
        <f>ROUNDUP(F22/2,0)</f>
        <v>0</v>
      </c>
      <c r="G23" s="266">
        <f>ROUNDUP(G22/2,0)</f>
        <v>0</v>
      </c>
      <c r="H23" s="266">
        <f>ROUNDUP(H22/1,0)</f>
        <v>0</v>
      </c>
      <c r="I23" s="266">
        <f>ROUNDUP(I22/1,0)</f>
        <v>0</v>
      </c>
      <c r="J23" s="266">
        <f>ROUNDUP(J22/1,0)</f>
        <v>0</v>
      </c>
    </row>
    <row r="24" spans="1:13">
      <c r="A24" s="293" t="s">
        <v>371</v>
      </c>
      <c r="B24" s="276" t="s">
        <v>372</v>
      </c>
      <c r="C24" s="264">
        <f>C17+C18</f>
        <v>570247.04044876178</v>
      </c>
      <c r="D24" s="264">
        <f t="shared" ref="D24:J24" si="1">D17+D18</f>
        <v>587481.23192133312</v>
      </c>
      <c r="E24" s="264">
        <f t="shared" si="1"/>
        <v>602866.54461523821</v>
      </c>
      <c r="F24" s="264">
        <f t="shared" si="1"/>
        <v>724336.67523809499</v>
      </c>
      <c r="G24" s="264">
        <f t="shared" si="1"/>
        <v>724336.67523809499</v>
      </c>
      <c r="H24" s="264">
        <f t="shared" si="1"/>
        <v>724336.67523809499</v>
      </c>
      <c r="I24" s="264">
        <f t="shared" si="1"/>
        <v>873064.21007142845</v>
      </c>
      <c r="J24" s="264">
        <f t="shared" si="1"/>
        <v>0</v>
      </c>
    </row>
    <row r="25" spans="1:13">
      <c r="A25" s="293" t="s">
        <v>373</v>
      </c>
      <c r="B25" s="276" t="s">
        <v>374</v>
      </c>
      <c r="C25" s="253">
        <f t="shared" ref="C25:J25" si="2">C24*C23</f>
        <v>2851235.2022438087</v>
      </c>
      <c r="D25" s="253">
        <f t="shared" si="2"/>
        <v>0</v>
      </c>
      <c r="E25" s="253">
        <f t="shared" si="2"/>
        <v>0</v>
      </c>
      <c r="F25" s="253">
        <f t="shared" si="2"/>
        <v>0</v>
      </c>
      <c r="G25" s="253">
        <f t="shared" si="2"/>
        <v>0</v>
      </c>
      <c r="H25" s="253">
        <f t="shared" si="2"/>
        <v>0</v>
      </c>
      <c r="I25" s="253">
        <f t="shared" si="2"/>
        <v>0</v>
      </c>
      <c r="J25" s="253">
        <f t="shared" si="2"/>
        <v>0</v>
      </c>
    </row>
    <row r="26" spans="1:13">
      <c r="A26" s="293" t="s">
        <v>375</v>
      </c>
      <c r="B26" s="276" t="s">
        <v>376</v>
      </c>
      <c r="C26" s="277">
        <f t="shared" ref="C26:J26" si="3">IFERROR(C25/C22,"0")</f>
        <v>190082.34681625391</v>
      </c>
      <c r="D26" s="277" t="str">
        <f t="shared" si="3"/>
        <v>0</v>
      </c>
      <c r="E26" s="277" t="str">
        <f t="shared" si="3"/>
        <v>0</v>
      </c>
      <c r="F26" s="277" t="str">
        <f t="shared" si="3"/>
        <v>0</v>
      </c>
      <c r="G26" s="277" t="str">
        <f t="shared" si="3"/>
        <v>0</v>
      </c>
      <c r="H26" s="277" t="str">
        <f t="shared" si="3"/>
        <v>0</v>
      </c>
      <c r="I26" s="277" t="str">
        <f t="shared" si="3"/>
        <v>0</v>
      </c>
      <c r="J26" s="277" t="str">
        <f t="shared" si="3"/>
        <v>0</v>
      </c>
    </row>
    <row r="27" spans="1:13">
      <c r="A27" s="293" t="s">
        <v>377</v>
      </c>
      <c r="B27" s="276" t="s">
        <v>378</v>
      </c>
      <c r="C27" s="278">
        <f>SUM(C25:J25)</f>
        <v>2851235.2022438087</v>
      </c>
    </row>
    <row r="28" spans="1:13" ht="25.5" customHeight="1">
      <c r="A28" s="293" t="s">
        <v>379</v>
      </c>
      <c r="B28" s="276" t="s">
        <v>86</v>
      </c>
      <c r="C28" s="279">
        <f>C27/('[96]ppto sistema septico'!F8+'[96]ppto sistema septico'!H8+'[96]ppto sistema septico'!J8+'[96]ppto sistema septico'!L8+'[96]ppto sistema septico'!N8+'[96]ppto sistema septico'!P8+'[96]ppto sistema septico'!R8+'[96]ppto sistema septico'!T8)</f>
        <v>190082.34681625391</v>
      </c>
    </row>
    <row r="30" spans="1:13" ht="20.25" customHeight="1">
      <c r="B30" s="808" t="s">
        <v>380</v>
      </c>
      <c r="C30" s="808"/>
      <c r="D30" s="808"/>
      <c r="E30" s="808"/>
      <c r="F30" s="808"/>
      <c r="G30" s="808"/>
      <c r="H30" s="808"/>
      <c r="I30" s="808"/>
      <c r="J30" s="808"/>
      <c r="K30" s="808"/>
      <c r="L30" s="808"/>
      <c r="M30" s="808"/>
    </row>
    <row r="31" spans="1:13" ht="20.25" customHeight="1">
      <c r="B31" s="284"/>
      <c r="C31" s="284"/>
      <c r="D31" s="284"/>
      <c r="E31" s="284"/>
      <c r="F31" s="284"/>
      <c r="G31" s="284"/>
      <c r="H31" s="284"/>
      <c r="I31" s="284"/>
      <c r="J31" s="284"/>
      <c r="K31" s="284"/>
      <c r="L31" s="284"/>
      <c r="M31" s="284"/>
    </row>
    <row r="32" spans="1:13" ht="27" customHeight="1">
      <c r="B32" s="813" t="s">
        <v>629</v>
      </c>
      <c r="C32" s="813"/>
      <c r="D32" s="813"/>
      <c r="E32" s="813"/>
      <c r="F32" s="813"/>
      <c r="G32" s="813"/>
      <c r="H32" s="813"/>
      <c r="I32" s="814"/>
    </row>
    <row r="33" spans="1:18" ht="39" customHeight="1">
      <c r="B33" s="803" t="s">
        <v>185</v>
      </c>
      <c r="C33" s="805" t="s">
        <v>628</v>
      </c>
      <c r="D33" s="806"/>
      <c r="E33" s="806"/>
      <c r="F33" s="806"/>
      <c r="G33" s="806"/>
      <c r="H33" s="806"/>
      <c r="I33" s="807"/>
      <c r="J33" s="424" t="s">
        <v>623</v>
      </c>
      <c r="K33" s="812" t="s">
        <v>517</v>
      </c>
      <c r="L33" s="812"/>
    </row>
    <row r="34" spans="1:18" ht="24" customHeight="1">
      <c r="B34" s="803"/>
      <c r="C34" s="250">
        <v>1</v>
      </c>
      <c r="D34" s="250">
        <v>2</v>
      </c>
      <c r="E34" s="250">
        <v>3</v>
      </c>
      <c r="F34" s="250">
        <v>4</v>
      </c>
      <c r="G34" s="250">
        <v>5</v>
      </c>
      <c r="H34" s="250">
        <v>6</v>
      </c>
      <c r="I34" s="250">
        <v>7</v>
      </c>
      <c r="J34" s="424" t="s">
        <v>624</v>
      </c>
      <c r="K34" s="804" t="s">
        <v>381</v>
      </c>
      <c r="L34" s="804"/>
    </row>
    <row r="35" spans="1:18" ht="42" customHeight="1">
      <c r="B35" s="803"/>
      <c r="C35" s="250" t="s">
        <v>584</v>
      </c>
      <c r="D35" s="250" t="s">
        <v>587</v>
      </c>
      <c r="E35" s="250" t="s">
        <v>592</v>
      </c>
      <c r="F35" s="250" t="s">
        <v>593</v>
      </c>
      <c r="G35" s="250" t="s">
        <v>601</v>
      </c>
      <c r="H35" s="250" t="s">
        <v>604</v>
      </c>
      <c r="I35" s="250" t="s">
        <v>606</v>
      </c>
      <c r="J35" s="335" t="s">
        <v>625</v>
      </c>
      <c r="O35" s="430" t="s">
        <v>384</v>
      </c>
      <c r="P35" s="430" t="s">
        <v>385</v>
      </c>
      <c r="Q35" s="430" t="s">
        <v>518</v>
      </c>
      <c r="R35" s="430" t="s">
        <v>519</v>
      </c>
    </row>
    <row r="36" spans="1:18" ht="92.25" customHeight="1">
      <c r="B36" s="248" t="s">
        <v>386</v>
      </c>
      <c r="C36" s="249">
        <v>12174.699999999999</v>
      </c>
      <c r="D36" s="249">
        <v>2278.7999999999997</v>
      </c>
      <c r="E36" s="249" t="s">
        <v>594</v>
      </c>
      <c r="F36" s="334">
        <v>9584.7509599999994</v>
      </c>
      <c r="G36" s="334">
        <v>17174.344999999998</v>
      </c>
      <c r="H36" s="334">
        <v>7596</v>
      </c>
      <c r="I36" s="249" t="s">
        <v>594</v>
      </c>
      <c r="J36" s="336">
        <f>+'Análisis precios transporte'!Q4</f>
        <v>9584.7509599999994</v>
      </c>
      <c r="K36" s="121">
        <f>+C36*1.055</f>
        <v>12844.308499999997</v>
      </c>
      <c r="L36" s="121">
        <f t="shared" ref="L36:R43" si="4">+D36*1.055</f>
        <v>2404.1339999999996</v>
      </c>
      <c r="M36" s="121" t="e">
        <f t="shared" si="4"/>
        <v>#VALUE!</v>
      </c>
      <c r="N36" s="121">
        <f t="shared" si="4"/>
        <v>10111.912262799999</v>
      </c>
      <c r="O36" s="121">
        <f t="shared" si="4"/>
        <v>18118.933974999996</v>
      </c>
      <c r="P36" s="121">
        <f t="shared" si="4"/>
        <v>8013.78</v>
      </c>
      <c r="Q36" s="121" t="e">
        <f t="shared" si="4"/>
        <v>#VALUE!</v>
      </c>
      <c r="R36" s="121">
        <f t="shared" si="4"/>
        <v>10111.912262799999</v>
      </c>
    </row>
    <row r="37" spans="1:18" ht="99" customHeight="1">
      <c r="B37" s="248" t="s">
        <v>387</v>
      </c>
      <c r="C37" s="249">
        <v>12174.699999999999</v>
      </c>
      <c r="D37" s="249">
        <v>2734.56</v>
      </c>
      <c r="E37" s="249" t="s">
        <v>594</v>
      </c>
      <c r="F37" s="334">
        <v>9874.4244199999994</v>
      </c>
      <c r="G37" s="334">
        <v>17174.344999999998</v>
      </c>
      <c r="H37" s="334">
        <v>7596</v>
      </c>
      <c r="I37" s="249" t="s">
        <v>594</v>
      </c>
      <c r="J37" s="336">
        <f>+'Análisis precios transporte'!Q5</f>
        <v>9874.4244199999994</v>
      </c>
      <c r="K37" s="121">
        <f t="shared" ref="K37:K43" si="5">+C37*1.055</f>
        <v>12844.308499999997</v>
      </c>
      <c r="L37" s="121">
        <f t="shared" si="4"/>
        <v>2884.9607999999998</v>
      </c>
      <c r="M37" s="121" t="e">
        <f t="shared" si="4"/>
        <v>#VALUE!</v>
      </c>
      <c r="N37" s="121">
        <f t="shared" si="4"/>
        <v>10417.517763099999</v>
      </c>
      <c r="O37" s="121">
        <f t="shared" si="4"/>
        <v>18118.933974999996</v>
      </c>
      <c r="P37" s="121">
        <f t="shared" si="4"/>
        <v>8013.78</v>
      </c>
      <c r="Q37" s="121" t="e">
        <f t="shared" si="4"/>
        <v>#VALUE!</v>
      </c>
      <c r="R37" s="121">
        <f t="shared" si="4"/>
        <v>10417.517763099999</v>
      </c>
    </row>
    <row r="38" spans="1:18" ht="113.25" customHeight="1">
      <c r="B38" s="248" t="s">
        <v>388</v>
      </c>
      <c r="C38" s="249">
        <v>12174.699999999999</v>
      </c>
      <c r="D38" s="249">
        <v>3342.24</v>
      </c>
      <c r="E38" s="249" t="s">
        <v>594</v>
      </c>
      <c r="F38" s="334">
        <v>10133.0218</v>
      </c>
      <c r="G38" s="334">
        <v>17174.344999999998</v>
      </c>
      <c r="H38" s="334">
        <v>7596</v>
      </c>
      <c r="I38" s="249" t="s">
        <v>594</v>
      </c>
      <c r="J38" s="336">
        <f>+'Análisis precios transporte'!Q6</f>
        <v>10133.0218</v>
      </c>
      <c r="K38" s="121">
        <f t="shared" si="5"/>
        <v>12844.308499999997</v>
      </c>
      <c r="L38" s="121">
        <f t="shared" si="4"/>
        <v>3526.0631999999996</v>
      </c>
      <c r="M38" s="121" t="e">
        <f t="shared" si="4"/>
        <v>#VALUE!</v>
      </c>
      <c r="N38" s="121">
        <f t="shared" si="4"/>
        <v>10690.337998999999</v>
      </c>
      <c r="O38" s="121">
        <f t="shared" si="4"/>
        <v>18118.933974999996</v>
      </c>
      <c r="P38" s="121">
        <f t="shared" si="4"/>
        <v>8013.78</v>
      </c>
      <c r="Q38" s="121" t="e">
        <f t="shared" si="4"/>
        <v>#VALUE!</v>
      </c>
      <c r="R38" s="121">
        <f t="shared" si="4"/>
        <v>10690.337998999999</v>
      </c>
    </row>
    <row r="39" spans="1:18" ht="105" customHeight="1">
      <c r="B39" s="248" t="s">
        <v>389</v>
      </c>
      <c r="C39" s="249">
        <v>12174.699999999999</v>
      </c>
      <c r="D39" s="249">
        <v>3949.9199999999996</v>
      </c>
      <c r="E39" s="249" t="s">
        <v>594</v>
      </c>
      <c r="F39" s="334">
        <v>12240.645939999999</v>
      </c>
      <c r="G39" s="334">
        <v>17174.344999999998</v>
      </c>
      <c r="H39" s="334">
        <v>7596</v>
      </c>
      <c r="I39" s="249" t="s">
        <v>594</v>
      </c>
      <c r="J39" s="336">
        <f>+'Análisis precios transporte'!Q7</f>
        <v>12174.699999999999</v>
      </c>
      <c r="K39" s="121">
        <f t="shared" si="5"/>
        <v>12844.308499999997</v>
      </c>
      <c r="L39" s="121">
        <f t="shared" si="4"/>
        <v>4167.1655999999994</v>
      </c>
      <c r="M39" s="121" t="e">
        <f t="shared" si="4"/>
        <v>#VALUE!</v>
      </c>
      <c r="N39" s="121">
        <f t="shared" si="4"/>
        <v>12913.881466699997</v>
      </c>
      <c r="O39" s="121">
        <f t="shared" si="4"/>
        <v>18118.933974999996</v>
      </c>
      <c r="P39" s="121">
        <f t="shared" si="4"/>
        <v>8013.78</v>
      </c>
      <c r="Q39" s="121" t="e">
        <f t="shared" si="4"/>
        <v>#VALUE!</v>
      </c>
      <c r="R39" s="121">
        <f t="shared" si="4"/>
        <v>12844.308499999997</v>
      </c>
    </row>
    <row r="40" spans="1:18" ht="108.75" customHeight="1">
      <c r="B40" s="248" t="s">
        <v>390</v>
      </c>
      <c r="C40" s="249">
        <v>12174.699999999999</v>
      </c>
      <c r="D40" s="249">
        <v>5317.2</v>
      </c>
      <c r="E40" s="249" t="s">
        <v>594</v>
      </c>
      <c r="F40" s="334">
        <v>14283.8982</v>
      </c>
      <c r="G40" s="334">
        <v>17174.344999999998</v>
      </c>
      <c r="H40" s="334">
        <v>10550</v>
      </c>
      <c r="I40" s="249" t="s">
        <v>594</v>
      </c>
      <c r="J40" s="336">
        <f>+'Análisis precios transporte'!Q8</f>
        <v>12174.699999999999</v>
      </c>
      <c r="K40" s="121">
        <f t="shared" si="5"/>
        <v>12844.308499999997</v>
      </c>
      <c r="L40" s="121">
        <f t="shared" si="4"/>
        <v>5609.6459999999997</v>
      </c>
      <c r="M40" s="121" t="e">
        <f t="shared" si="4"/>
        <v>#VALUE!</v>
      </c>
      <c r="N40" s="121">
        <f t="shared" si="4"/>
        <v>15069.512600999999</v>
      </c>
      <c r="O40" s="121">
        <f t="shared" si="4"/>
        <v>18118.933974999996</v>
      </c>
      <c r="P40" s="121">
        <f t="shared" si="4"/>
        <v>11130.25</v>
      </c>
      <c r="Q40" s="121" t="e">
        <f t="shared" si="4"/>
        <v>#VALUE!</v>
      </c>
      <c r="R40" s="121">
        <f t="shared" si="4"/>
        <v>12844.308499999997</v>
      </c>
    </row>
    <row r="41" spans="1:18" ht="111.75" customHeight="1">
      <c r="B41" s="248" t="s">
        <v>391</v>
      </c>
      <c r="C41" s="249">
        <v>12174.699999999999</v>
      </c>
      <c r="D41" s="249" t="s">
        <v>594</v>
      </c>
      <c r="E41" s="249" t="s">
        <v>594</v>
      </c>
      <c r="F41" s="334" t="s">
        <v>594</v>
      </c>
      <c r="G41" s="334">
        <v>17174.344999999998</v>
      </c>
      <c r="H41" s="334">
        <v>10550</v>
      </c>
      <c r="I41" s="249" t="s">
        <v>594</v>
      </c>
      <c r="J41" s="336">
        <f>+'Análisis precios transporte'!Q9</f>
        <v>12174.699999999999</v>
      </c>
      <c r="K41" s="121">
        <f t="shared" si="5"/>
        <v>12844.308499999997</v>
      </c>
      <c r="L41" s="121" t="e">
        <f t="shared" si="4"/>
        <v>#VALUE!</v>
      </c>
      <c r="M41" s="121" t="e">
        <f t="shared" si="4"/>
        <v>#VALUE!</v>
      </c>
      <c r="N41" s="121" t="e">
        <f t="shared" si="4"/>
        <v>#VALUE!</v>
      </c>
      <c r="O41" s="121">
        <f t="shared" si="4"/>
        <v>18118.933974999996</v>
      </c>
      <c r="P41" s="121">
        <f t="shared" si="4"/>
        <v>11130.25</v>
      </c>
      <c r="Q41" s="121" t="e">
        <f t="shared" si="4"/>
        <v>#VALUE!</v>
      </c>
      <c r="R41" s="121">
        <f t="shared" si="4"/>
        <v>12844.308499999997</v>
      </c>
    </row>
    <row r="42" spans="1:18" ht="108" customHeight="1">
      <c r="B42" s="248" t="s">
        <v>392</v>
      </c>
      <c r="C42" s="249">
        <v>12174.699999999999</v>
      </c>
      <c r="D42" s="249" t="s">
        <v>594</v>
      </c>
      <c r="E42" s="249" t="s">
        <v>594</v>
      </c>
      <c r="F42" s="334" t="s">
        <v>594</v>
      </c>
      <c r="G42" s="334">
        <v>17174.344999999998</v>
      </c>
      <c r="H42" s="334" t="e">
        <v>#VALUE!</v>
      </c>
      <c r="I42" s="249" t="s">
        <v>594</v>
      </c>
      <c r="J42" s="336">
        <f>+'Análisis precios transporte'!Q10</f>
        <v>14674.522499999999</v>
      </c>
      <c r="K42" s="121">
        <f t="shared" si="5"/>
        <v>12844.308499999997</v>
      </c>
      <c r="L42" s="121" t="e">
        <f t="shared" si="4"/>
        <v>#VALUE!</v>
      </c>
      <c r="M42" s="121" t="e">
        <f t="shared" si="4"/>
        <v>#VALUE!</v>
      </c>
      <c r="N42" s="121" t="e">
        <f t="shared" si="4"/>
        <v>#VALUE!</v>
      </c>
      <c r="O42" s="121">
        <f t="shared" si="4"/>
        <v>18118.933974999996</v>
      </c>
      <c r="P42" s="121" t="e">
        <f t="shared" si="4"/>
        <v>#VALUE!</v>
      </c>
      <c r="Q42" s="121" t="e">
        <f t="shared" si="4"/>
        <v>#VALUE!</v>
      </c>
      <c r="R42" s="121">
        <f t="shared" si="4"/>
        <v>15481.621237499998</v>
      </c>
    </row>
    <row r="43" spans="1:18" ht="100.5" customHeight="1">
      <c r="B43" s="248" t="s">
        <v>393</v>
      </c>
      <c r="C43" s="249">
        <v>0</v>
      </c>
      <c r="D43" s="249">
        <v>0</v>
      </c>
      <c r="E43" s="249">
        <v>0</v>
      </c>
      <c r="F43" s="334">
        <v>0</v>
      </c>
      <c r="G43" s="334">
        <v>0</v>
      </c>
      <c r="H43" s="334">
        <v>0</v>
      </c>
      <c r="I43" s="334">
        <v>0</v>
      </c>
      <c r="J43" s="336">
        <f>+'Análisis precios transporte'!Q11</f>
        <v>0</v>
      </c>
      <c r="K43" s="121">
        <f t="shared" si="5"/>
        <v>0</v>
      </c>
      <c r="L43" s="121">
        <f t="shared" si="4"/>
        <v>0</v>
      </c>
      <c r="M43" s="121">
        <f t="shared" si="4"/>
        <v>0</v>
      </c>
      <c r="N43" s="121">
        <f t="shared" si="4"/>
        <v>0</v>
      </c>
      <c r="O43" s="121">
        <f t="shared" si="4"/>
        <v>0</v>
      </c>
      <c r="P43" s="121">
        <f t="shared" si="4"/>
        <v>0</v>
      </c>
      <c r="Q43" s="121">
        <f t="shared" si="4"/>
        <v>0</v>
      </c>
      <c r="R43" s="121">
        <f t="shared" si="4"/>
        <v>0</v>
      </c>
    </row>
    <row r="44" spans="1:18">
      <c r="B44" s="251"/>
      <c r="C44" s="252"/>
    </row>
    <row r="45" spans="1:18" ht="18.75" customHeight="1">
      <c r="A45" s="112">
        <v>1</v>
      </c>
      <c r="B45" s="287" t="s">
        <v>394</v>
      </c>
      <c r="C45" s="286"/>
      <c r="D45" s="286"/>
      <c r="E45" s="286"/>
      <c r="F45" s="286"/>
      <c r="G45" s="286"/>
      <c r="H45" s="286"/>
      <c r="I45" s="286"/>
      <c r="J45" s="286"/>
      <c r="K45" s="286"/>
      <c r="L45" s="286"/>
    </row>
    <row r="46" spans="1:18" ht="27" customHeight="1">
      <c r="B46" s="801" t="s">
        <v>395</v>
      </c>
      <c r="C46" s="801"/>
      <c r="D46" s="801"/>
      <c r="E46" s="801"/>
      <c r="F46" s="801"/>
      <c r="G46" s="801"/>
      <c r="H46" s="801"/>
      <c r="I46" s="801"/>
      <c r="J46" s="801"/>
      <c r="K46" s="801"/>
    </row>
    <row r="47" spans="1:18" ht="28.5" customHeight="1" thickBot="1">
      <c r="B47" s="271" t="s">
        <v>102</v>
      </c>
      <c r="C47" s="272" t="s">
        <v>396</v>
      </c>
      <c r="D47" s="273" t="s">
        <v>357</v>
      </c>
      <c r="E47" s="273" t="s">
        <v>358</v>
      </c>
      <c r="F47" s="273" t="s">
        <v>359</v>
      </c>
      <c r="G47" s="273" t="s">
        <v>360</v>
      </c>
      <c r="H47" s="273" t="s">
        <v>361</v>
      </c>
      <c r="I47" s="273" t="s">
        <v>362</v>
      </c>
      <c r="J47" s="273" t="s">
        <v>363</v>
      </c>
      <c r="K47" s="273" t="s">
        <v>364</v>
      </c>
    </row>
    <row r="48" spans="1:18" ht="14.85" customHeight="1" thickBot="1">
      <c r="B48" s="254" t="s">
        <v>397</v>
      </c>
      <c r="C48" s="255">
        <v>0</v>
      </c>
      <c r="D48" s="249">
        <f t="shared" ref="D48:D79" si="6">+C48*J$36</f>
        <v>0</v>
      </c>
      <c r="E48" s="249">
        <f t="shared" ref="E48:E79" si="7">+C48*J$37</f>
        <v>0</v>
      </c>
      <c r="F48" s="249">
        <f t="shared" ref="F48:F79" si="8">+C48*J$38</f>
        <v>0</v>
      </c>
      <c r="G48" s="249">
        <f t="shared" ref="G48:G79" si="9">+C48*J$39</f>
        <v>0</v>
      </c>
      <c r="H48" s="249">
        <f t="shared" ref="H48:H79" si="10">+C48*J$40</f>
        <v>0</v>
      </c>
      <c r="I48" s="249">
        <f t="shared" ref="I48:I79" si="11">+C48*J$41</f>
        <v>0</v>
      </c>
      <c r="J48" s="249">
        <f t="shared" ref="J48:J79" si="12">+C48*J$42</f>
        <v>0</v>
      </c>
      <c r="K48" s="249">
        <f t="shared" ref="K48:K79" si="13">+C48*R$43</f>
        <v>0</v>
      </c>
    </row>
    <row r="49" spans="1:12" ht="15" thickBot="1">
      <c r="A49" s="288" t="s">
        <v>398</v>
      </c>
      <c r="B49" s="256" t="s">
        <v>399</v>
      </c>
      <c r="C49" s="257">
        <v>2</v>
      </c>
      <c r="D49" s="249">
        <f t="shared" si="6"/>
        <v>19169.501919999999</v>
      </c>
      <c r="E49" s="249">
        <f t="shared" si="7"/>
        <v>19748.848839999999</v>
      </c>
      <c r="F49" s="249">
        <f t="shared" si="8"/>
        <v>20266.043600000001</v>
      </c>
      <c r="G49" s="249">
        <f t="shared" si="9"/>
        <v>24349.399999999998</v>
      </c>
      <c r="H49" s="249">
        <f t="shared" si="10"/>
        <v>24349.399999999998</v>
      </c>
      <c r="I49" s="249">
        <f t="shared" si="11"/>
        <v>24349.399999999998</v>
      </c>
      <c r="J49" s="249">
        <f t="shared" si="12"/>
        <v>29349.044999999998</v>
      </c>
      <c r="K49" s="249">
        <f t="shared" si="13"/>
        <v>0</v>
      </c>
    </row>
    <row r="50" spans="1:12" ht="15" thickBot="1">
      <c r="A50" s="288" t="s">
        <v>398</v>
      </c>
      <c r="B50" s="256" t="s">
        <v>400</v>
      </c>
      <c r="C50" s="257">
        <v>5</v>
      </c>
      <c r="D50" s="249">
        <f t="shared" si="6"/>
        <v>47923.754799999995</v>
      </c>
      <c r="E50" s="249">
        <f t="shared" si="7"/>
        <v>49372.122099999993</v>
      </c>
      <c r="F50" s="249">
        <f t="shared" si="8"/>
        <v>50665.109000000004</v>
      </c>
      <c r="G50" s="249">
        <f t="shared" si="9"/>
        <v>60873.499999999993</v>
      </c>
      <c r="H50" s="249">
        <f t="shared" si="10"/>
        <v>60873.499999999993</v>
      </c>
      <c r="I50" s="249">
        <f t="shared" si="11"/>
        <v>60873.499999999993</v>
      </c>
      <c r="J50" s="249">
        <f t="shared" si="12"/>
        <v>73372.612499999988</v>
      </c>
      <c r="K50" s="249">
        <f t="shared" si="13"/>
        <v>0</v>
      </c>
    </row>
    <row r="51" spans="1:12" ht="15" thickBot="1">
      <c r="A51" s="288" t="s">
        <v>398</v>
      </c>
      <c r="B51" s="256" t="s">
        <v>401</v>
      </c>
      <c r="C51" s="257">
        <v>5</v>
      </c>
      <c r="D51" s="249">
        <f t="shared" si="6"/>
        <v>47923.754799999995</v>
      </c>
      <c r="E51" s="249">
        <f t="shared" si="7"/>
        <v>49372.122099999993</v>
      </c>
      <c r="F51" s="249">
        <f t="shared" si="8"/>
        <v>50665.109000000004</v>
      </c>
      <c r="G51" s="249">
        <f t="shared" si="9"/>
        <v>60873.499999999993</v>
      </c>
      <c r="H51" s="249">
        <f t="shared" si="10"/>
        <v>60873.499999999993</v>
      </c>
      <c r="I51" s="249">
        <f t="shared" si="11"/>
        <v>60873.499999999993</v>
      </c>
      <c r="J51" s="249">
        <f t="shared" si="12"/>
        <v>73372.612499999988</v>
      </c>
      <c r="K51" s="249">
        <f t="shared" si="13"/>
        <v>0</v>
      </c>
    </row>
    <row r="52" spans="1:12" ht="15" thickBot="1">
      <c r="A52" s="288" t="s">
        <v>398</v>
      </c>
      <c r="B52" s="256" t="s">
        <v>402</v>
      </c>
      <c r="C52" s="257">
        <v>7.5</v>
      </c>
      <c r="D52" s="249">
        <f t="shared" si="6"/>
        <v>71885.632199999993</v>
      </c>
      <c r="E52" s="249">
        <f t="shared" si="7"/>
        <v>74058.183149999997</v>
      </c>
      <c r="F52" s="249">
        <f t="shared" si="8"/>
        <v>75997.66350000001</v>
      </c>
      <c r="G52" s="249">
        <f t="shared" si="9"/>
        <v>91310.249999999985</v>
      </c>
      <c r="H52" s="249">
        <f t="shared" si="10"/>
        <v>91310.249999999985</v>
      </c>
      <c r="I52" s="249">
        <f t="shared" si="11"/>
        <v>91310.249999999985</v>
      </c>
      <c r="J52" s="249">
        <f t="shared" si="12"/>
        <v>110058.91875</v>
      </c>
      <c r="K52" s="249">
        <f t="shared" si="13"/>
        <v>0</v>
      </c>
    </row>
    <row r="53" spans="1:12" ht="15" thickBot="1">
      <c r="A53" s="288" t="s">
        <v>398</v>
      </c>
      <c r="B53" s="256" t="s">
        <v>403</v>
      </c>
      <c r="C53" s="257">
        <v>9.5</v>
      </c>
      <c r="D53" s="249">
        <f t="shared" si="6"/>
        <v>91055.134119999988</v>
      </c>
      <c r="E53" s="249">
        <f t="shared" si="7"/>
        <v>93807.031989999989</v>
      </c>
      <c r="F53" s="249">
        <f t="shared" si="8"/>
        <v>96263.7071</v>
      </c>
      <c r="G53" s="249">
        <f t="shared" si="9"/>
        <v>115659.65</v>
      </c>
      <c r="H53" s="249">
        <f t="shared" si="10"/>
        <v>115659.65</v>
      </c>
      <c r="I53" s="249">
        <f t="shared" si="11"/>
        <v>115659.65</v>
      </c>
      <c r="J53" s="249">
        <f t="shared" si="12"/>
        <v>139407.96375</v>
      </c>
      <c r="K53" s="249">
        <f t="shared" si="13"/>
        <v>0</v>
      </c>
    </row>
    <row r="54" spans="1:12" ht="15" thickBot="1">
      <c r="A54" s="288" t="s">
        <v>398</v>
      </c>
      <c r="B54" s="256" t="s">
        <v>404</v>
      </c>
      <c r="C54" s="257">
        <v>10.6</v>
      </c>
      <c r="D54" s="249">
        <f t="shared" si="6"/>
        <v>101598.36017599999</v>
      </c>
      <c r="E54" s="249">
        <f t="shared" si="7"/>
        <v>104668.89885199998</v>
      </c>
      <c r="F54" s="249">
        <f t="shared" si="8"/>
        <v>107410.03108</v>
      </c>
      <c r="G54" s="249">
        <f t="shared" si="9"/>
        <v>129051.81999999998</v>
      </c>
      <c r="H54" s="249">
        <f t="shared" si="10"/>
        <v>129051.81999999998</v>
      </c>
      <c r="I54" s="249">
        <f t="shared" si="11"/>
        <v>129051.81999999998</v>
      </c>
      <c r="J54" s="249">
        <f t="shared" si="12"/>
        <v>155549.93849999999</v>
      </c>
      <c r="K54" s="249">
        <f t="shared" si="13"/>
        <v>0</v>
      </c>
    </row>
    <row r="55" spans="1:12" ht="15" thickBot="1">
      <c r="A55" s="288" t="s">
        <v>398</v>
      </c>
      <c r="B55" s="256" t="s">
        <v>405</v>
      </c>
      <c r="C55" s="257">
        <v>16.2</v>
      </c>
      <c r="D55" s="249">
        <f t="shared" si="6"/>
        <v>155272.96555199998</v>
      </c>
      <c r="E55" s="249">
        <f t="shared" si="7"/>
        <v>159965.67560399999</v>
      </c>
      <c r="F55" s="249">
        <f t="shared" si="8"/>
        <v>164154.95316</v>
      </c>
      <c r="G55" s="249">
        <f t="shared" si="9"/>
        <v>197230.13999999998</v>
      </c>
      <c r="H55" s="249">
        <f t="shared" si="10"/>
        <v>197230.13999999998</v>
      </c>
      <c r="I55" s="249">
        <f t="shared" si="11"/>
        <v>197230.13999999998</v>
      </c>
      <c r="J55" s="249">
        <f t="shared" si="12"/>
        <v>237727.26449999996</v>
      </c>
      <c r="K55" s="249">
        <f t="shared" si="13"/>
        <v>0</v>
      </c>
    </row>
    <row r="56" spans="1:12" ht="15" thickBot="1">
      <c r="A56" s="288" t="s">
        <v>398</v>
      </c>
      <c r="B56" s="256" t="s">
        <v>406</v>
      </c>
      <c r="C56" s="257">
        <v>17.8</v>
      </c>
      <c r="D56" s="249">
        <f t="shared" si="6"/>
        <v>170608.56708799998</v>
      </c>
      <c r="E56" s="249">
        <f t="shared" si="7"/>
        <v>175764.75467599998</v>
      </c>
      <c r="F56" s="249">
        <f t="shared" si="8"/>
        <v>180367.78804000001</v>
      </c>
      <c r="G56" s="249">
        <f t="shared" si="9"/>
        <v>216709.66</v>
      </c>
      <c r="H56" s="249">
        <f t="shared" si="10"/>
        <v>216709.66</v>
      </c>
      <c r="I56" s="249">
        <f t="shared" si="11"/>
        <v>216709.66</v>
      </c>
      <c r="J56" s="249">
        <f t="shared" si="12"/>
        <v>261206.50049999999</v>
      </c>
      <c r="K56" s="249">
        <f t="shared" si="13"/>
        <v>0</v>
      </c>
    </row>
    <row r="57" spans="1:12" ht="15" thickBot="1">
      <c r="A57" s="288" t="s">
        <v>398</v>
      </c>
      <c r="B57" s="256" t="s">
        <v>407</v>
      </c>
      <c r="C57" s="257">
        <v>21.6</v>
      </c>
      <c r="D57" s="249">
        <f t="shared" si="6"/>
        <v>207030.62073600001</v>
      </c>
      <c r="E57" s="249">
        <f t="shared" si="7"/>
        <v>213287.567472</v>
      </c>
      <c r="F57" s="249">
        <f t="shared" si="8"/>
        <v>218873.27088000003</v>
      </c>
      <c r="G57" s="249">
        <f t="shared" si="9"/>
        <v>262973.52</v>
      </c>
      <c r="H57" s="249">
        <f t="shared" si="10"/>
        <v>262973.52</v>
      </c>
      <c r="I57" s="249">
        <f t="shared" si="11"/>
        <v>262973.52</v>
      </c>
      <c r="J57" s="249">
        <f t="shared" si="12"/>
        <v>316969.68599999999</v>
      </c>
      <c r="K57" s="249">
        <f t="shared" si="13"/>
        <v>0</v>
      </c>
    </row>
    <row r="58" spans="1:12" ht="15" thickBot="1">
      <c r="A58" s="288" t="s">
        <v>398</v>
      </c>
      <c r="B58" s="256" t="s">
        <v>408</v>
      </c>
      <c r="C58" s="257">
        <v>30.3</v>
      </c>
      <c r="D58" s="249">
        <f t="shared" si="6"/>
        <v>290417.954088</v>
      </c>
      <c r="E58" s="249">
        <f t="shared" si="7"/>
        <v>299195.05992600002</v>
      </c>
      <c r="F58" s="249">
        <f t="shared" si="8"/>
        <v>307030.56054000003</v>
      </c>
      <c r="G58" s="249">
        <f t="shared" si="9"/>
        <v>368893.41</v>
      </c>
      <c r="H58" s="249">
        <f t="shared" si="10"/>
        <v>368893.41</v>
      </c>
      <c r="I58" s="249">
        <f t="shared" si="11"/>
        <v>368893.41</v>
      </c>
      <c r="J58" s="249">
        <f t="shared" si="12"/>
        <v>444638.03174999997</v>
      </c>
      <c r="K58" s="249">
        <f t="shared" si="13"/>
        <v>0</v>
      </c>
    </row>
    <row r="59" spans="1:12" ht="15" thickBot="1">
      <c r="A59" s="288" t="s">
        <v>398</v>
      </c>
      <c r="B59" s="256" t="s">
        <v>409</v>
      </c>
      <c r="C59" s="257">
        <v>51</v>
      </c>
      <c r="D59" s="249">
        <f t="shared" si="6"/>
        <v>488822.29895999999</v>
      </c>
      <c r="E59" s="249">
        <f t="shared" si="7"/>
        <v>503595.64541999996</v>
      </c>
      <c r="F59" s="249">
        <f t="shared" si="8"/>
        <v>516784.11180000001</v>
      </c>
      <c r="G59" s="249">
        <f t="shared" si="9"/>
        <v>620909.69999999995</v>
      </c>
      <c r="H59" s="249">
        <f t="shared" si="10"/>
        <v>620909.69999999995</v>
      </c>
      <c r="I59" s="249">
        <f t="shared" si="11"/>
        <v>620909.69999999995</v>
      </c>
      <c r="J59" s="249">
        <f t="shared" si="12"/>
        <v>748400.64749999996</v>
      </c>
      <c r="K59" s="249">
        <f t="shared" si="13"/>
        <v>0</v>
      </c>
      <c r="L59" s="121">
        <f>+(52+49+52)/3</f>
        <v>51</v>
      </c>
    </row>
    <row r="60" spans="1:12" ht="15" thickBot="1">
      <c r="A60" s="288" t="s">
        <v>398</v>
      </c>
      <c r="B60" s="256" t="s">
        <v>410</v>
      </c>
      <c r="C60" s="257">
        <v>31.9</v>
      </c>
      <c r="D60" s="249">
        <f t="shared" si="6"/>
        <v>305753.55562399997</v>
      </c>
      <c r="E60" s="249">
        <f t="shared" si="7"/>
        <v>314994.13899799995</v>
      </c>
      <c r="F60" s="249">
        <f t="shared" si="8"/>
        <v>323243.39542000002</v>
      </c>
      <c r="G60" s="249">
        <f t="shared" si="9"/>
        <v>388372.92999999993</v>
      </c>
      <c r="H60" s="249">
        <f t="shared" si="10"/>
        <v>388372.92999999993</v>
      </c>
      <c r="I60" s="249">
        <f t="shared" si="11"/>
        <v>388372.92999999993</v>
      </c>
      <c r="J60" s="249">
        <f t="shared" si="12"/>
        <v>468117.26774999994</v>
      </c>
      <c r="K60" s="249">
        <f t="shared" si="13"/>
        <v>0</v>
      </c>
    </row>
    <row r="61" spans="1:12" ht="15" thickBot="1">
      <c r="A61" s="288" t="s">
        <v>398</v>
      </c>
      <c r="B61" s="256" t="s">
        <v>411</v>
      </c>
      <c r="C61" s="257">
        <v>32.299999999999997</v>
      </c>
      <c r="D61" s="249">
        <f t="shared" si="6"/>
        <v>309587.45600799995</v>
      </c>
      <c r="E61" s="249">
        <f t="shared" si="7"/>
        <v>318943.90876599995</v>
      </c>
      <c r="F61" s="249">
        <f t="shared" si="8"/>
        <v>327296.60414000001</v>
      </c>
      <c r="G61" s="249">
        <f t="shared" si="9"/>
        <v>393242.80999999994</v>
      </c>
      <c r="H61" s="249">
        <f t="shared" si="10"/>
        <v>393242.80999999994</v>
      </c>
      <c r="I61" s="249">
        <f t="shared" si="11"/>
        <v>393242.80999999994</v>
      </c>
      <c r="J61" s="249">
        <f t="shared" si="12"/>
        <v>473987.07674999995</v>
      </c>
      <c r="K61" s="249">
        <f t="shared" si="13"/>
        <v>0</v>
      </c>
    </row>
    <row r="62" spans="1:12" ht="15" thickBot="1">
      <c r="A62" s="288" t="s">
        <v>398</v>
      </c>
      <c r="B62" s="256" t="s">
        <v>412</v>
      </c>
      <c r="C62" s="257">
        <v>33.1</v>
      </c>
      <c r="D62" s="249">
        <f t="shared" si="6"/>
        <v>317255.25677599997</v>
      </c>
      <c r="E62" s="249">
        <f t="shared" si="7"/>
        <v>326843.448302</v>
      </c>
      <c r="F62" s="249">
        <f t="shared" si="8"/>
        <v>335403.02158</v>
      </c>
      <c r="G62" s="249">
        <f t="shared" si="9"/>
        <v>402982.57</v>
      </c>
      <c r="H62" s="249">
        <f t="shared" si="10"/>
        <v>402982.57</v>
      </c>
      <c r="I62" s="249">
        <f t="shared" si="11"/>
        <v>402982.57</v>
      </c>
      <c r="J62" s="249">
        <f t="shared" si="12"/>
        <v>485726.69474999997</v>
      </c>
      <c r="K62" s="249">
        <f t="shared" si="13"/>
        <v>0</v>
      </c>
    </row>
    <row r="63" spans="1:12" ht="15" thickBot="1">
      <c r="A63" s="288" t="s">
        <v>398</v>
      </c>
      <c r="B63" s="256" t="s">
        <v>413</v>
      </c>
      <c r="C63" s="257">
        <v>33.5</v>
      </c>
      <c r="D63" s="249">
        <f t="shared" si="6"/>
        <v>321089.15716</v>
      </c>
      <c r="E63" s="249">
        <f t="shared" si="7"/>
        <v>330793.21807</v>
      </c>
      <c r="F63" s="249">
        <f t="shared" si="8"/>
        <v>339456.2303</v>
      </c>
      <c r="G63" s="249">
        <f t="shared" si="9"/>
        <v>407852.44999999995</v>
      </c>
      <c r="H63" s="249">
        <f t="shared" si="10"/>
        <v>407852.44999999995</v>
      </c>
      <c r="I63" s="249">
        <f t="shared" si="11"/>
        <v>407852.44999999995</v>
      </c>
      <c r="J63" s="249">
        <f t="shared" si="12"/>
        <v>491596.50374999997</v>
      </c>
      <c r="K63" s="249">
        <f t="shared" si="13"/>
        <v>0</v>
      </c>
    </row>
    <row r="64" spans="1:12" ht="15" thickBot="1">
      <c r="A64" s="288" t="s">
        <v>398</v>
      </c>
      <c r="B64" s="256" t="s">
        <v>414</v>
      </c>
      <c r="C64" s="257">
        <v>48</v>
      </c>
      <c r="D64" s="249">
        <f t="shared" si="6"/>
        <v>460068.04608</v>
      </c>
      <c r="E64" s="249">
        <f t="shared" si="7"/>
        <v>473972.37215999997</v>
      </c>
      <c r="F64" s="249">
        <f t="shared" si="8"/>
        <v>486385.04639999999</v>
      </c>
      <c r="G64" s="249">
        <f t="shared" si="9"/>
        <v>584385.6</v>
      </c>
      <c r="H64" s="249">
        <f t="shared" si="10"/>
        <v>584385.6</v>
      </c>
      <c r="I64" s="249">
        <f t="shared" si="11"/>
        <v>584385.6</v>
      </c>
      <c r="J64" s="249">
        <f t="shared" si="12"/>
        <v>704377.08</v>
      </c>
      <c r="K64" s="249">
        <f t="shared" si="13"/>
        <v>0</v>
      </c>
      <c r="L64" s="121">
        <f>(44+44+56)/3</f>
        <v>48</v>
      </c>
    </row>
    <row r="65" spans="1:12" ht="15" thickBot="1">
      <c r="A65" s="288" t="s">
        <v>398</v>
      </c>
      <c r="B65" s="256" t="s">
        <v>415</v>
      </c>
      <c r="C65" s="257">
        <v>40.9</v>
      </c>
      <c r="D65" s="249">
        <f t="shared" si="6"/>
        <v>392016.31426399999</v>
      </c>
      <c r="E65" s="249">
        <f t="shared" si="7"/>
        <v>403863.95877799997</v>
      </c>
      <c r="F65" s="249">
        <f t="shared" si="8"/>
        <v>414440.59162000002</v>
      </c>
      <c r="G65" s="249">
        <f t="shared" si="9"/>
        <v>497945.22999999992</v>
      </c>
      <c r="H65" s="249">
        <f t="shared" si="10"/>
        <v>497945.22999999992</v>
      </c>
      <c r="I65" s="249">
        <f t="shared" si="11"/>
        <v>497945.22999999992</v>
      </c>
      <c r="J65" s="249">
        <f t="shared" si="12"/>
        <v>600187.9702499999</v>
      </c>
      <c r="K65" s="249">
        <f t="shared" si="13"/>
        <v>0</v>
      </c>
    </row>
    <row r="66" spans="1:12" ht="15" thickBot="1">
      <c r="A66" s="288" t="s">
        <v>398</v>
      </c>
      <c r="B66" s="256" t="s">
        <v>416</v>
      </c>
      <c r="C66" s="257">
        <v>42.3</v>
      </c>
      <c r="D66" s="249">
        <f t="shared" si="6"/>
        <v>405434.96560799994</v>
      </c>
      <c r="E66" s="249">
        <f t="shared" si="7"/>
        <v>417688.15296599997</v>
      </c>
      <c r="F66" s="249">
        <f t="shared" si="8"/>
        <v>428626.82214</v>
      </c>
      <c r="G66" s="249">
        <f t="shared" si="9"/>
        <v>514989.80999999994</v>
      </c>
      <c r="H66" s="249">
        <f t="shared" si="10"/>
        <v>514989.80999999994</v>
      </c>
      <c r="I66" s="249">
        <f t="shared" si="11"/>
        <v>514989.80999999994</v>
      </c>
      <c r="J66" s="249">
        <f t="shared" si="12"/>
        <v>620732.30174999987</v>
      </c>
      <c r="K66" s="249">
        <f t="shared" si="13"/>
        <v>0</v>
      </c>
    </row>
    <row r="67" spans="1:12" ht="15" thickBot="1">
      <c r="A67" s="288" t="s">
        <v>398</v>
      </c>
      <c r="B67" s="256" t="s">
        <v>417</v>
      </c>
      <c r="C67" s="257">
        <v>42.8</v>
      </c>
      <c r="D67" s="249">
        <f t="shared" si="6"/>
        <v>410227.34108799993</v>
      </c>
      <c r="E67" s="249">
        <f t="shared" si="7"/>
        <v>422625.36517599993</v>
      </c>
      <c r="F67" s="249">
        <f t="shared" si="8"/>
        <v>433693.33304</v>
      </c>
      <c r="G67" s="249">
        <f t="shared" si="9"/>
        <v>521077.15999999992</v>
      </c>
      <c r="H67" s="249">
        <f t="shared" si="10"/>
        <v>521077.15999999992</v>
      </c>
      <c r="I67" s="249">
        <f t="shared" si="11"/>
        <v>521077.15999999992</v>
      </c>
      <c r="J67" s="249">
        <f t="shared" si="12"/>
        <v>628069.56299999997</v>
      </c>
      <c r="K67" s="249">
        <f t="shared" si="13"/>
        <v>0</v>
      </c>
    </row>
    <row r="68" spans="1:12" ht="15" thickBot="1">
      <c r="A68" s="288" t="s">
        <v>398</v>
      </c>
      <c r="B68" s="256" t="s">
        <v>365</v>
      </c>
      <c r="C68" s="257">
        <v>52</v>
      </c>
      <c r="D68" s="249">
        <f t="shared" si="6"/>
        <v>498407.04991999996</v>
      </c>
      <c r="E68" s="249">
        <f t="shared" si="7"/>
        <v>513470.06983999995</v>
      </c>
      <c r="F68" s="249">
        <f t="shared" si="8"/>
        <v>526917.13360000006</v>
      </c>
      <c r="G68" s="249">
        <f t="shared" si="9"/>
        <v>633084.39999999991</v>
      </c>
      <c r="H68" s="249">
        <f t="shared" si="10"/>
        <v>633084.39999999991</v>
      </c>
      <c r="I68" s="249">
        <f t="shared" si="11"/>
        <v>633084.39999999991</v>
      </c>
      <c r="J68" s="249">
        <f t="shared" si="12"/>
        <v>763075.16999999993</v>
      </c>
      <c r="K68" s="249">
        <f t="shared" si="13"/>
        <v>0</v>
      </c>
    </row>
    <row r="69" spans="1:12" ht="15" thickBot="1">
      <c r="A69" s="288" t="s">
        <v>398</v>
      </c>
      <c r="B69" s="256" t="s">
        <v>418</v>
      </c>
      <c r="C69" s="257">
        <v>46.2</v>
      </c>
      <c r="D69" s="249">
        <f t="shared" si="6"/>
        <v>442815.49435200001</v>
      </c>
      <c r="E69" s="249">
        <f t="shared" si="7"/>
        <v>456198.40820399998</v>
      </c>
      <c r="F69" s="249">
        <f t="shared" si="8"/>
        <v>468145.60716000007</v>
      </c>
      <c r="G69" s="249">
        <f t="shared" si="9"/>
        <v>562471.14</v>
      </c>
      <c r="H69" s="249">
        <f t="shared" si="10"/>
        <v>562471.14</v>
      </c>
      <c r="I69" s="249">
        <f t="shared" si="11"/>
        <v>562471.14</v>
      </c>
      <c r="J69" s="249">
        <f t="shared" si="12"/>
        <v>677962.93949999998</v>
      </c>
      <c r="K69" s="249">
        <f t="shared" si="13"/>
        <v>0</v>
      </c>
    </row>
    <row r="70" spans="1:12" ht="15" thickBot="1">
      <c r="A70" s="288" t="s">
        <v>398</v>
      </c>
      <c r="B70" s="258" t="s">
        <v>419</v>
      </c>
      <c r="C70" s="268">
        <v>62</v>
      </c>
      <c r="D70" s="249">
        <f t="shared" si="6"/>
        <v>594254.55952000001</v>
      </c>
      <c r="E70" s="249">
        <f t="shared" si="7"/>
        <v>612214.31403999997</v>
      </c>
      <c r="F70" s="249">
        <f t="shared" si="8"/>
        <v>628247.35160000005</v>
      </c>
      <c r="G70" s="249">
        <f t="shared" si="9"/>
        <v>754831.39999999991</v>
      </c>
      <c r="H70" s="249">
        <f t="shared" si="10"/>
        <v>754831.39999999991</v>
      </c>
      <c r="I70" s="249">
        <f t="shared" si="11"/>
        <v>754831.39999999991</v>
      </c>
      <c r="J70" s="249">
        <f t="shared" si="12"/>
        <v>909820.3949999999</v>
      </c>
      <c r="K70" s="249">
        <f t="shared" si="13"/>
        <v>0</v>
      </c>
      <c r="L70" s="121">
        <f>+(56+68)/2</f>
        <v>62</v>
      </c>
    </row>
    <row r="71" spans="1:12" ht="15" thickBot="1">
      <c r="A71" s="288" t="s">
        <v>398</v>
      </c>
      <c r="B71" s="258" t="s">
        <v>420</v>
      </c>
      <c r="C71" s="259">
        <v>51.2</v>
      </c>
      <c r="D71" s="249">
        <f t="shared" si="6"/>
        <v>490739.249152</v>
      </c>
      <c r="E71" s="249">
        <f t="shared" si="7"/>
        <v>505570.53030400001</v>
      </c>
      <c r="F71" s="249">
        <f t="shared" si="8"/>
        <v>518810.71616000007</v>
      </c>
      <c r="G71" s="249">
        <f t="shared" si="9"/>
        <v>623344.64000000001</v>
      </c>
      <c r="H71" s="249">
        <f t="shared" si="10"/>
        <v>623344.64000000001</v>
      </c>
      <c r="I71" s="249">
        <f t="shared" si="11"/>
        <v>623344.64000000001</v>
      </c>
      <c r="J71" s="249">
        <f t="shared" si="12"/>
        <v>751335.55200000003</v>
      </c>
      <c r="K71" s="249">
        <f t="shared" si="13"/>
        <v>0</v>
      </c>
    </row>
    <row r="72" spans="1:12" ht="15" thickBot="1">
      <c r="A72" s="288" t="s">
        <v>398</v>
      </c>
      <c r="B72" s="258" t="s">
        <v>421</v>
      </c>
      <c r="C72" s="259">
        <v>51.3</v>
      </c>
      <c r="D72" s="249">
        <f t="shared" si="6"/>
        <v>491697.72424799995</v>
      </c>
      <c r="E72" s="249">
        <f t="shared" si="7"/>
        <v>506557.97274599993</v>
      </c>
      <c r="F72" s="249">
        <f t="shared" si="8"/>
        <v>519824.01834000001</v>
      </c>
      <c r="G72" s="249">
        <f t="shared" si="9"/>
        <v>624562.10999999987</v>
      </c>
      <c r="H72" s="249">
        <f t="shared" si="10"/>
        <v>624562.10999999987</v>
      </c>
      <c r="I72" s="249">
        <f t="shared" si="11"/>
        <v>624562.10999999987</v>
      </c>
      <c r="J72" s="249">
        <f t="shared" si="12"/>
        <v>752803.00424999988</v>
      </c>
      <c r="K72" s="249">
        <f t="shared" si="13"/>
        <v>0</v>
      </c>
    </row>
    <row r="73" spans="1:12" ht="15" thickBot="1">
      <c r="A73" s="288" t="s">
        <v>398</v>
      </c>
      <c r="B73" s="258" t="s">
        <v>422</v>
      </c>
      <c r="C73" s="259">
        <v>51.6</v>
      </c>
      <c r="D73" s="249">
        <f t="shared" si="6"/>
        <v>494573.14953599998</v>
      </c>
      <c r="E73" s="249">
        <f t="shared" si="7"/>
        <v>509520.30007199995</v>
      </c>
      <c r="F73" s="249">
        <f t="shared" si="8"/>
        <v>522863.92488000006</v>
      </c>
      <c r="G73" s="249">
        <f t="shared" si="9"/>
        <v>628214.52</v>
      </c>
      <c r="H73" s="249">
        <f t="shared" si="10"/>
        <v>628214.52</v>
      </c>
      <c r="I73" s="249">
        <f t="shared" si="11"/>
        <v>628214.52</v>
      </c>
      <c r="J73" s="249">
        <f t="shared" si="12"/>
        <v>757205.36100000003</v>
      </c>
      <c r="K73" s="249">
        <f t="shared" si="13"/>
        <v>0</v>
      </c>
    </row>
    <row r="74" spans="1:12" ht="15" thickBot="1">
      <c r="A74" s="288" t="s">
        <v>398</v>
      </c>
      <c r="B74" s="258" t="s">
        <v>423</v>
      </c>
      <c r="C74" s="259">
        <v>56.4</v>
      </c>
      <c r="D74" s="249">
        <f t="shared" si="6"/>
        <v>540579.95414399996</v>
      </c>
      <c r="E74" s="249">
        <f t="shared" si="7"/>
        <v>556917.53728799999</v>
      </c>
      <c r="F74" s="249">
        <f t="shared" si="8"/>
        <v>571502.42952000001</v>
      </c>
      <c r="G74" s="249">
        <f t="shared" si="9"/>
        <v>686653.08</v>
      </c>
      <c r="H74" s="249">
        <f t="shared" si="10"/>
        <v>686653.08</v>
      </c>
      <c r="I74" s="249">
        <f t="shared" si="11"/>
        <v>686653.08</v>
      </c>
      <c r="J74" s="249">
        <f t="shared" si="12"/>
        <v>827643.0689999999</v>
      </c>
      <c r="K74" s="249">
        <f t="shared" si="13"/>
        <v>0</v>
      </c>
    </row>
    <row r="75" spans="1:12" ht="15" thickBot="1">
      <c r="A75" s="288" t="s">
        <v>398</v>
      </c>
      <c r="B75" s="258" t="s">
        <v>424</v>
      </c>
      <c r="C75" s="259">
        <v>64.900000000000006</v>
      </c>
      <c r="D75" s="249">
        <f t="shared" si="6"/>
        <v>622050.33730400004</v>
      </c>
      <c r="E75" s="249">
        <f t="shared" si="7"/>
        <v>640850.14485799999</v>
      </c>
      <c r="F75" s="249">
        <f t="shared" si="8"/>
        <v>657633.11482000013</v>
      </c>
      <c r="G75" s="249">
        <f t="shared" si="9"/>
        <v>790138.03</v>
      </c>
      <c r="H75" s="249">
        <f t="shared" si="10"/>
        <v>790138.03</v>
      </c>
      <c r="I75" s="249">
        <f t="shared" si="11"/>
        <v>790138.03</v>
      </c>
      <c r="J75" s="249">
        <f t="shared" si="12"/>
        <v>952376.51025000005</v>
      </c>
      <c r="K75" s="249">
        <f t="shared" si="13"/>
        <v>0</v>
      </c>
    </row>
    <row r="76" spans="1:12" ht="15" thickBot="1">
      <c r="A76" s="288" t="s">
        <v>398</v>
      </c>
      <c r="B76" s="258" t="s">
        <v>425</v>
      </c>
      <c r="C76" s="268">
        <v>74</v>
      </c>
      <c r="D76" s="249">
        <f t="shared" si="6"/>
        <v>709271.57103999995</v>
      </c>
      <c r="E76" s="249">
        <f t="shared" si="7"/>
        <v>730707.40707999992</v>
      </c>
      <c r="F76" s="249">
        <f t="shared" si="8"/>
        <v>749843.61320000002</v>
      </c>
      <c r="G76" s="249">
        <f t="shared" si="9"/>
        <v>900927.79999999993</v>
      </c>
      <c r="H76" s="249">
        <f t="shared" si="10"/>
        <v>900927.79999999993</v>
      </c>
      <c r="I76" s="249">
        <f t="shared" si="11"/>
        <v>900927.79999999993</v>
      </c>
      <c r="J76" s="249">
        <f t="shared" si="12"/>
        <v>1085914.665</v>
      </c>
      <c r="K76" s="249">
        <f t="shared" si="13"/>
        <v>0</v>
      </c>
    </row>
    <row r="77" spans="1:12" ht="15" thickBot="1">
      <c r="A77" s="288" t="s">
        <v>398</v>
      </c>
      <c r="B77" s="258" t="s">
        <v>426</v>
      </c>
      <c r="C77" s="259">
        <v>72.400000000000006</v>
      </c>
      <c r="D77" s="249">
        <f t="shared" si="6"/>
        <v>693935.96950400004</v>
      </c>
      <c r="E77" s="249">
        <f t="shared" si="7"/>
        <v>714908.32800800004</v>
      </c>
      <c r="F77" s="249">
        <f t="shared" si="8"/>
        <v>733630.77832000004</v>
      </c>
      <c r="G77" s="249">
        <f t="shared" si="9"/>
        <v>881448.28</v>
      </c>
      <c r="H77" s="249">
        <f t="shared" si="10"/>
        <v>881448.28</v>
      </c>
      <c r="I77" s="249">
        <f t="shared" si="11"/>
        <v>881448.28</v>
      </c>
      <c r="J77" s="249">
        <f t="shared" si="12"/>
        <v>1062435.429</v>
      </c>
      <c r="K77" s="249">
        <f t="shared" si="13"/>
        <v>0</v>
      </c>
    </row>
    <row r="78" spans="1:12" ht="15" thickBot="1">
      <c r="A78" s="288" t="s">
        <v>398</v>
      </c>
      <c r="B78" s="258" t="s">
        <v>427</v>
      </c>
      <c r="C78" s="259">
        <v>73.5</v>
      </c>
      <c r="D78" s="249">
        <f t="shared" si="6"/>
        <v>704479.19555999991</v>
      </c>
      <c r="E78" s="249">
        <f t="shared" si="7"/>
        <v>725770.19487000001</v>
      </c>
      <c r="F78" s="249">
        <f t="shared" si="8"/>
        <v>744777.10230000003</v>
      </c>
      <c r="G78" s="249">
        <f t="shared" si="9"/>
        <v>894840.45</v>
      </c>
      <c r="H78" s="249">
        <f t="shared" si="10"/>
        <v>894840.45</v>
      </c>
      <c r="I78" s="249">
        <f t="shared" si="11"/>
        <v>894840.45</v>
      </c>
      <c r="J78" s="249">
        <f t="shared" si="12"/>
        <v>1078577.4037499998</v>
      </c>
      <c r="K78" s="249">
        <f t="shared" si="13"/>
        <v>0</v>
      </c>
    </row>
    <row r="79" spans="1:12" ht="15" thickBot="1">
      <c r="A79" s="288" t="s">
        <v>398</v>
      </c>
      <c r="B79" s="258" t="s">
        <v>428</v>
      </c>
      <c r="C79" s="268">
        <v>74</v>
      </c>
      <c r="D79" s="249">
        <f t="shared" si="6"/>
        <v>709271.57103999995</v>
      </c>
      <c r="E79" s="249">
        <f t="shared" si="7"/>
        <v>730707.40707999992</v>
      </c>
      <c r="F79" s="249">
        <f t="shared" si="8"/>
        <v>749843.61320000002</v>
      </c>
      <c r="G79" s="249">
        <f t="shared" si="9"/>
        <v>900927.79999999993</v>
      </c>
      <c r="H79" s="249">
        <f t="shared" si="10"/>
        <v>900927.79999999993</v>
      </c>
      <c r="I79" s="249">
        <f t="shared" si="11"/>
        <v>900927.79999999993</v>
      </c>
      <c r="J79" s="249">
        <f t="shared" si="12"/>
        <v>1085914.665</v>
      </c>
      <c r="K79" s="249">
        <f t="shared" si="13"/>
        <v>0</v>
      </c>
    </row>
    <row r="80" spans="1:12" ht="15" thickBot="1">
      <c r="A80" s="288" t="s">
        <v>398</v>
      </c>
      <c r="B80" s="258" t="s">
        <v>429</v>
      </c>
      <c r="C80" s="259">
        <v>79.099999999999994</v>
      </c>
      <c r="D80" s="249">
        <f t="shared" ref="D80:D111" si="14">+C80*J$36</f>
        <v>758153.80093599984</v>
      </c>
      <c r="E80" s="249">
        <f t="shared" ref="E80:E111" si="15">+C80*J$37</f>
        <v>781066.97162199987</v>
      </c>
      <c r="F80" s="249">
        <f t="shared" ref="F80:F111" si="16">+C80*J$38</f>
        <v>801522.02437999996</v>
      </c>
      <c r="G80" s="249">
        <f t="shared" ref="G80:G111" si="17">+C80*J$39</f>
        <v>963018.7699999999</v>
      </c>
      <c r="H80" s="249">
        <f t="shared" ref="H80:H111" si="18">+C80*J$40</f>
        <v>963018.7699999999</v>
      </c>
      <c r="I80" s="249">
        <f t="shared" ref="I80:I111" si="19">+C80*J$41</f>
        <v>963018.7699999999</v>
      </c>
      <c r="J80" s="249">
        <f t="shared" ref="J80:J111" si="20">+C80*J$42</f>
        <v>1160754.7297499999</v>
      </c>
      <c r="K80" s="249">
        <f t="shared" ref="K80:K111" si="21">+C80*R$43</f>
        <v>0</v>
      </c>
    </row>
    <row r="81" spans="1:11" ht="15" thickBot="1">
      <c r="A81" s="288" t="s">
        <v>398</v>
      </c>
      <c r="B81" s="258" t="s">
        <v>430</v>
      </c>
      <c r="C81" s="259">
        <v>85</v>
      </c>
      <c r="D81" s="249">
        <f t="shared" si="14"/>
        <v>814703.83159999992</v>
      </c>
      <c r="E81" s="249">
        <f t="shared" si="15"/>
        <v>839326.07569999993</v>
      </c>
      <c r="F81" s="249">
        <f t="shared" si="16"/>
        <v>861306.853</v>
      </c>
      <c r="G81" s="249">
        <f t="shared" si="17"/>
        <v>1034849.4999999999</v>
      </c>
      <c r="H81" s="249">
        <f t="shared" si="18"/>
        <v>1034849.4999999999</v>
      </c>
      <c r="I81" s="249">
        <f t="shared" si="19"/>
        <v>1034849.4999999999</v>
      </c>
      <c r="J81" s="249">
        <f t="shared" si="20"/>
        <v>1247334.4124999999</v>
      </c>
      <c r="K81" s="249">
        <f t="shared" si="21"/>
        <v>0</v>
      </c>
    </row>
    <row r="82" spans="1:11" ht="15" thickBot="1">
      <c r="A82" s="288" t="s">
        <v>398</v>
      </c>
      <c r="B82" s="258" t="s">
        <v>431</v>
      </c>
      <c r="C82" s="259">
        <v>86.2</v>
      </c>
      <c r="D82" s="249">
        <f t="shared" si="14"/>
        <v>826205.53275200003</v>
      </c>
      <c r="E82" s="249">
        <f t="shared" si="15"/>
        <v>851175.38500399992</v>
      </c>
      <c r="F82" s="249">
        <f t="shared" si="16"/>
        <v>873466.4791600001</v>
      </c>
      <c r="G82" s="249">
        <f t="shared" si="17"/>
        <v>1049459.1399999999</v>
      </c>
      <c r="H82" s="249">
        <f t="shared" si="18"/>
        <v>1049459.1399999999</v>
      </c>
      <c r="I82" s="249">
        <f t="shared" si="19"/>
        <v>1049459.1399999999</v>
      </c>
      <c r="J82" s="249">
        <f t="shared" si="20"/>
        <v>1264943.8395</v>
      </c>
      <c r="K82" s="249">
        <f t="shared" si="21"/>
        <v>0</v>
      </c>
    </row>
    <row r="83" spans="1:11" ht="15" thickBot="1">
      <c r="A83" s="288" t="s">
        <v>398</v>
      </c>
      <c r="B83" s="258" t="s">
        <v>432</v>
      </c>
      <c r="C83" s="259">
        <v>86.9</v>
      </c>
      <c r="D83" s="249">
        <f t="shared" si="14"/>
        <v>832914.85842399998</v>
      </c>
      <c r="E83" s="249">
        <f t="shared" si="15"/>
        <v>858087.48209800001</v>
      </c>
      <c r="F83" s="249">
        <f t="shared" si="16"/>
        <v>880559.5944200001</v>
      </c>
      <c r="G83" s="249">
        <f t="shared" si="17"/>
        <v>1057981.43</v>
      </c>
      <c r="H83" s="249">
        <f t="shared" si="18"/>
        <v>1057981.43</v>
      </c>
      <c r="I83" s="249">
        <f t="shared" si="19"/>
        <v>1057981.43</v>
      </c>
      <c r="J83" s="249">
        <f t="shared" si="20"/>
        <v>1275216.0052499999</v>
      </c>
      <c r="K83" s="249">
        <f t="shared" si="21"/>
        <v>0</v>
      </c>
    </row>
    <row r="84" spans="1:11" ht="15" thickBot="1">
      <c r="A84" s="288" t="s">
        <v>398</v>
      </c>
      <c r="B84" s="258" t="s">
        <v>433</v>
      </c>
      <c r="C84" s="259">
        <v>89.5</v>
      </c>
      <c r="D84" s="249">
        <f t="shared" si="14"/>
        <v>857835.21091999998</v>
      </c>
      <c r="E84" s="249">
        <f t="shared" si="15"/>
        <v>883760.98558999994</v>
      </c>
      <c r="F84" s="249">
        <f t="shared" si="16"/>
        <v>906905.45110000006</v>
      </c>
      <c r="G84" s="249">
        <f t="shared" si="17"/>
        <v>1089635.6499999999</v>
      </c>
      <c r="H84" s="249">
        <f t="shared" si="18"/>
        <v>1089635.6499999999</v>
      </c>
      <c r="I84" s="249">
        <f t="shared" si="19"/>
        <v>1089635.6499999999</v>
      </c>
      <c r="J84" s="249">
        <f t="shared" si="20"/>
        <v>1313369.7637499999</v>
      </c>
      <c r="K84" s="249">
        <f t="shared" si="21"/>
        <v>0</v>
      </c>
    </row>
    <row r="85" spans="1:11" ht="15" thickBot="1">
      <c r="A85" s="288" t="s">
        <v>398</v>
      </c>
      <c r="B85" s="258" t="s">
        <v>434</v>
      </c>
      <c r="C85" s="259">
        <v>89.7</v>
      </c>
      <c r="D85" s="249">
        <f t="shared" si="14"/>
        <v>859752.161112</v>
      </c>
      <c r="E85" s="249">
        <f t="shared" si="15"/>
        <v>885735.870474</v>
      </c>
      <c r="F85" s="249">
        <f t="shared" si="16"/>
        <v>908932.05546000006</v>
      </c>
      <c r="G85" s="249">
        <f t="shared" si="17"/>
        <v>1092070.5899999999</v>
      </c>
      <c r="H85" s="249">
        <f t="shared" si="18"/>
        <v>1092070.5899999999</v>
      </c>
      <c r="I85" s="249">
        <f t="shared" si="19"/>
        <v>1092070.5899999999</v>
      </c>
      <c r="J85" s="249">
        <f t="shared" si="20"/>
        <v>1316304.6682499999</v>
      </c>
      <c r="K85" s="249">
        <f t="shared" si="21"/>
        <v>0</v>
      </c>
    </row>
    <row r="86" spans="1:11" ht="15" thickBot="1">
      <c r="A86" s="288" t="s">
        <v>398</v>
      </c>
      <c r="B86" s="258" t="s">
        <v>435</v>
      </c>
      <c r="C86" s="259">
        <v>89.9</v>
      </c>
      <c r="D86" s="249">
        <f t="shared" si="14"/>
        <v>861669.11130400002</v>
      </c>
      <c r="E86" s="249">
        <f t="shared" si="15"/>
        <v>887710.75535800005</v>
      </c>
      <c r="F86" s="249">
        <f t="shared" si="16"/>
        <v>910958.65982000006</v>
      </c>
      <c r="G86" s="249">
        <f t="shared" si="17"/>
        <v>1094505.53</v>
      </c>
      <c r="H86" s="249">
        <f t="shared" si="18"/>
        <v>1094505.53</v>
      </c>
      <c r="I86" s="249">
        <f t="shared" si="19"/>
        <v>1094505.53</v>
      </c>
      <c r="J86" s="249">
        <f t="shared" si="20"/>
        <v>1319239.5727500001</v>
      </c>
      <c r="K86" s="249">
        <f t="shared" si="21"/>
        <v>0</v>
      </c>
    </row>
    <row r="87" spans="1:11" ht="15" thickBot="1">
      <c r="A87" s="288" t="s">
        <v>398</v>
      </c>
      <c r="B87" s="258" t="s">
        <v>436</v>
      </c>
      <c r="C87" s="259">
        <v>91.3</v>
      </c>
      <c r="D87" s="249">
        <f t="shared" si="14"/>
        <v>875087.76264799992</v>
      </c>
      <c r="E87" s="249">
        <f t="shared" si="15"/>
        <v>901534.94954599987</v>
      </c>
      <c r="F87" s="249">
        <f t="shared" si="16"/>
        <v>925144.89034000004</v>
      </c>
      <c r="G87" s="249">
        <f t="shared" si="17"/>
        <v>1111550.1099999999</v>
      </c>
      <c r="H87" s="249">
        <f t="shared" si="18"/>
        <v>1111550.1099999999</v>
      </c>
      <c r="I87" s="249">
        <f t="shared" si="19"/>
        <v>1111550.1099999999</v>
      </c>
      <c r="J87" s="249">
        <f t="shared" si="20"/>
        <v>1339783.9042499999</v>
      </c>
      <c r="K87" s="249">
        <f t="shared" si="21"/>
        <v>0</v>
      </c>
    </row>
    <row r="88" spans="1:11" ht="15" thickBot="1">
      <c r="A88" s="288" t="s">
        <v>398</v>
      </c>
      <c r="B88" s="258" t="s">
        <v>437</v>
      </c>
      <c r="C88" s="259">
        <v>94.2</v>
      </c>
      <c r="D88" s="249">
        <f t="shared" si="14"/>
        <v>902883.54043199995</v>
      </c>
      <c r="E88" s="249">
        <f t="shared" si="15"/>
        <v>930170.78036400001</v>
      </c>
      <c r="F88" s="249">
        <f t="shared" si="16"/>
        <v>954530.65356000012</v>
      </c>
      <c r="G88" s="249">
        <f t="shared" si="17"/>
        <v>1146856.74</v>
      </c>
      <c r="H88" s="249">
        <f t="shared" si="18"/>
        <v>1146856.74</v>
      </c>
      <c r="I88" s="249">
        <f t="shared" si="19"/>
        <v>1146856.74</v>
      </c>
      <c r="J88" s="249">
        <f t="shared" si="20"/>
        <v>1382340.0194999999</v>
      </c>
      <c r="K88" s="249">
        <f t="shared" si="21"/>
        <v>0</v>
      </c>
    </row>
    <row r="89" spans="1:11" ht="15" thickBot="1">
      <c r="A89" s="288" t="s">
        <v>398</v>
      </c>
      <c r="B89" s="258" t="s">
        <v>438</v>
      </c>
      <c r="C89" s="259">
        <v>94.3</v>
      </c>
      <c r="D89" s="249">
        <f t="shared" si="14"/>
        <v>903842.01552799996</v>
      </c>
      <c r="E89" s="249">
        <f t="shared" si="15"/>
        <v>931158.22280599992</v>
      </c>
      <c r="F89" s="249">
        <f t="shared" si="16"/>
        <v>955543.95574</v>
      </c>
      <c r="G89" s="249">
        <f t="shared" si="17"/>
        <v>1148074.21</v>
      </c>
      <c r="H89" s="249">
        <f t="shared" si="18"/>
        <v>1148074.21</v>
      </c>
      <c r="I89" s="249">
        <f t="shared" si="19"/>
        <v>1148074.21</v>
      </c>
      <c r="J89" s="249">
        <f t="shared" si="20"/>
        <v>1383807.4717499998</v>
      </c>
      <c r="K89" s="249">
        <f t="shared" si="21"/>
        <v>0</v>
      </c>
    </row>
    <row r="90" spans="1:11" ht="15" thickBot="1">
      <c r="A90" s="288" t="s">
        <v>398</v>
      </c>
      <c r="B90" s="258" t="s">
        <v>439</v>
      </c>
      <c r="C90" s="259">
        <v>95.2</v>
      </c>
      <c r="D90" s="249">
        <f t="shared" si="14"/>
        <v>912468.29139199993</v>
      </c>
      <c r="E90" s="249">
        <f t="shared" si="15"/>
        <v>940045.20478399994</v>
      </c>
      <c r="F90" s="249">
        <f t="shared" si="16"/>
        <v>964663.67536000011</v>
      </c>
      <c r="G90" s="249">
        <f t="shared" si="17"/>
        <v>1159031.44</v>
      </c>
      <c r="H90" s="249">
        <f t="shared" si="18"/>
        <v>1159031.44</v>
      </c>
      <c r="I90" s="249">
        <f t="shared" si="19"/>
        <v>1159031.44</v>
      </c>
      <c r="J90" s="249">
        <f t="shared" si="20"/>
        <v>1397014.5419999999</v>
      </c>
      <c r="K90" s="249">
        <f t="shared" si="21"/>
        <v>0</v>
      </c>
    </row>
    <row r="91" spans="1:11" ht="15" thickBot="1">
      <c r="A91" s="288" t="s">
        <v>398</v>
      </c>
      <c r="B91" s="258" t="s">
        <v>440</v>
      </c>
      <c r="C91" s="259">
        <v>96.8</v>
      </c>
      <c r="D91" s="249">
        <f t="shared" si="14"/>
        <v>927803.89292799996</v>
      </c>
      <c r="E91" s="249">
        <f t="shared" si="15"/>
        <v>955844.28385599994</v>
      </c>
      <c r="F91" s="249">
        <f t="shared" si="16"/>
        <v>980876.51023999997</v>
      </c>
      <c r="G91" s="249">
        <f t="shared" si="17"/>
        <v>1178510.96</v>
      </c>
      <c r="H91" s="249">
        <f t="shared" si="18"/>
        <v>1178510.96</v>
      </c>
      <c r="I91" s="249">
        <f t="shared" si="19"/>
        <v>1178510.96</v>
      </c>
      <c r="J91" s="249">
        <f t="shared" si="20"/>
        <v>1420493.7779999999</v>
      </c>
      <c r="K91" s="249">
        <f t="shared" si="21"/>
        <v>0</v>
      </c>
    </row>
    <row r="92" spans="1:11" ht="15" thickBot="1">
      <c r="A92" s="288" t="s">
        <v>398</v>
      </c>
      <c r="B92" s="258" t="s">
        <v>441</v>
      </c>
      <c r="C92" s="259">
        <v>103.5</v>
      </c>
      <c r="D92" s="249">
        <f t="shared" si="14"/>
        <v>992021.72435999999</v>
      </c>
      <c r="E92" s="249">
        <f t="shared" si="15"/>
        <v>1022002.9274699999</v>
      </c>
      <c r="F92" s="249">
        <f t="shared" si="16"/>
        <v>1048767.7563</v>
      </c>
      <c r="G92" s="249">
        <f t="shared" si="17"/>
        <v>1260081.45</v>
      </c>
      <c r="H92" s="249">
        <f t="shared" si="18"/>
        <v>1260081.45</v>
      </c>
      <c r="I92" s="249">
        <f t="shared" si="19"/>
        <v>1260081.45</v>
      </c>
      <c r="J92" s="249">
        <f t="shared" si="20"/>
        <v>1518813.0787499999</v>
      </c>
      <c r="K92" s="249">
        <f t="shared" si="21"/>
        <v>0</v>
      </c>
    </row>
    <row r="93" spans="1:11" ht="15" thickBot="1">
      <c r="A93" s="288" t="s">
        <v>398</v>
      </c>
      <c r="B93" s="258" t="s">
        <v>442</v>
      </c>
      <c r="C93" s="259">
        <v>105.1</v>
      </c>
      <c r="D93" s="249">
        <f t="shared" si="14"/>
        <v>1007357.3258959999</v>
      </c>
      <c r="E93" s="249">
        <f t="shared" si="15"/>
        <v>1037802.0065419999</v>
      </c>
      <c r="F93" s="249">
        <f t="shared" si="16"/>
        <v>1064980.59118</v>
      </c>
      <c r="G93" s="249">
        <f t="shared" si="17"/>
        <v>1279560.9699999997</v>
      </c>
      <c r="H93" s="249">
        <f t="shared" si="18"/>
        <v>1279560.9699999997</v>
      </c>
      <c r="I93" s="249">
        <f t="shared" si="19"/>
        <v>1279560.9699999997</v>
      </c>
      <c r="J93" s="249">
        <f t="shared" si="20"/>
        <v>1542292.3147499999</v>
      </c>
      <c r="K93" s="249">
        <f t="shared" si="21"/>
        <v>0</v>
      </c>
    </row>
    <row r="94" spans="1:11" ht="15" thickBot="1">
      <c r="A94" s="288" t="s">
        <v>398</v>
      </c>
      <c r="B94" s="258" t="s">
        <v>443</v>
      </c>
      <c r="C94" s="259">
        <v>107.1</v>
      </c>
      <c r="D94" s="249">
        <f t="shared" si="14"/>
        <v>1026526.8278159999</v>
      </c>
      <c r="E94" s="249">
        <f t="shared" si="15"/>
        <v>1057550.8553819999</v>
      </c>
      <c r="F94" s="249">
        <f t="shared" si="16"/>
        <v>1085246.63478</v>
      </c>
      <c r="G94" s="249">
        <f t="shared" si="17"/>
        <v>1303910.3699999999</v>
      </c>
      <c r="H94" s="249">
        <f t="shared" si="18"/>
        <v>1303910.3699999999</v>
      </c>
      <c r="I94" s="249">
        <f t="shared" si="19"/>
        <v>1303910.3699999999</v>
      </c>
      <c r="J94" s="249">
        <f t="shared" si="20"/>
        <v>1571641.3597499998</v>
      </c>
      <c r="K94" s="249">
        <f t="shared" si="21"/>
        <v>0</v>
      </c>
    </row>
    <row r="95" spans="1:11" ht="15" thickBot="1">
      <c r="A95" s="288" t="s">
        <v>398</v>
      </c>
      <c r="B95" s="258" t="s">
        <v>444</v>
      </c>
      <c r="C95" s="259">
        <v>107.4</v>
      </c>
      <c r="D95" s="249">
        <f t="shared" si="14"/>
        <v>1029402.253104</v>
      </c>
      <c r="E95" s="249">
        <f t="shared" si="15"/>
        <v>1060513.1827080001</v>
      </c>
      <c r="F95" s="249">
        <f t="shared" si="16"/>
        <v>1088286.5413200001</v>
      </c>
      <c r="G95" s="249">
        <f t="shared" si="17"/>
        <v>1307562.78</v>
      </c>
      <c r="H95" s="249">
        <f t="shared" si="18"/>
        <v>1307562.78</v>
      </c>
      <c r="I95" s="249">
        <f t="shared" si="19"/>
        <v>1307562.78</v>
      </c>
      <c r="J95" s="249">
        <f t="shared" si="20"/>
        <v>1576043.7165000001</v>
      </c>
      <c r="K95" s="249">
        <f t="shared" si="21"/>
        <v>0</v>
      </c>
    </row>
    <row r="96" spans="1:11" ht="15" thickBot="1">
      <c r="A96" s="288" t="s">
        <v>398</v>
      </c>
      <c r="B96" s="258" t="s">
        <v>445</v>
      </c>
      <c r="C96" s="259">
        <v>108.5</v>
      </c>
      <c r="D96" s="249">
        <f t="shared" si="14"/>
        <v>1039945.47916</v>
      </c>
      <c r="E96" s="249">
        <f t="shared" si="15"/>
        <v>1071375.04957</v>
      </c>
      <c r="F96" s="249">
        <f t="shared" si="16"/>
        <v>1099432.8652999999</v>
      </c>
      <c r="G96" s="249">
        <f t="shared" si="17"/>
        <v>1320954.95</v>
      </c>
      <c r="H96" s="249">
        <f t="shared" si="18"/>
        <v>1320954.95</v>
      </c>
      <c r="I96" s="249">
        <f t="shared" si="19"/>
        <v>1320954.95</v>
      </c>
      <c r="J96" s="249">
        <f t="shared" si="20"/>
        <v>1592185.6912499999</v>
      </c>
      <c r="K96" s="249">
        <f t="shared" si="21"/>
        <v>0</v>
      </c>
    </row>
    <row r="97" spans="1:11" ht="15" thickBot="1">
      <c r="A97" s="288" t="s">
        <v>398</v>
      </c>
      <c r="B97" s="258" t="s">
        <v>446</v>
      </c>
      <c r="C97" s="259">
        <v>110.1</v>
      </c>
      <c r="D97" s="249">
        <f t="shared" si="14"/>
        <v>1055281.0806959998</v>
      </c>
      <c r="E97" s="249">
        <f t="shared" si="15"/>
        <v>1087174.1286419998</v>
      </c>
      <c r="F97" s="249">
        <f t="shared" si="16"/>
        <v>1115645.7001799999</v>
      </c>
      <c r="G97" s="249">
        <f t="shared" si="17"/>
        <v>1340434.4699999997</v>
      </c>
      <c r="H97" s="249">
        <f t="shared" si="18"/>
        <v>1340434.4699999997</v>
      </c>
      <c r="I97" s="249">
        <f t="shared" si="19"/>
        <v>1340434.4699999997</v>
      </c>
      <c r="J97" s="249">
        <f t="shared" si="20"/>
        <v>1615664.9272499997</v>
      </c>
      <c r="K97" s="249">
        <f t="shared" si="21"/>
        <v>0</v>
      </c>
    </row>
    <row r="98" spans="1:11" ht="15" thickBot="1">
      <c r="A98" s="288" t="s">
        <v>398</v>
      </c>
      <c r="B98" s="258" t="s">
        <v>447</v>
      </c>
      <c r="C98" s="259">
        <v>110.3</v>
      </c>
      <c r="D98" s="249">
        <f t="shared" si="14"/>
        <v>1057198.0308879998</v>
      </c>
      <c r="E98" s="249">
        <f t="shared" si="15"/>
        <v>1089149.0135259998</v>
      </c>
      <c r="F98" s="249">
        <f t="shared" si="16"/>
        <v>1117672.3045399999</v>
      </c>
      <c r="G98" s="249">
        <f t="shared" si="17"/>
        <v>1342869.41</v>
      </c>
      <c r="H98" s="249">
        <f t="shared" si="18"/>
        <v>1342869.41</v>
      </c>
      <c r="I98" s="249">
        <f t="shared" si="19"/>
        <v>1342869.41</v>
      </c>
      <c r="J98" s="249">
        <f t="shared" si="20"/>
        <v>1618599.8317499999</v>
      </c>
      <c r="K98" s="249">
        <f t="shared" si="21"/>
        <v>0</v>
      </c>
    </row>
    <row r="99" spans="1:11" ht="15" thickBot="1">
      <c r="A99" s="288" t="s">
        <v>398</v>
      </c>
      <c r="B99" s="258" t="s">
        <v>448</v>
      </c>
      <c r="C99" s="259">
        <v>111.2</v>
      </c>
      <c r="D99" s="249">
        <f t="shared" si="14"/>
        <v>1065824.306752</v>
      </c>
      <c r="E99" s="249">
        <f t="shared" si="15"/>
        <v>1098035.995504</v>
      </c>
      <c r="F99" s="249">
        <f t="shared" si="16"/>
        <v>1126792.02416</v>
      </c>
      <c r="G99" s="249">
        <f t="shared" si="17"/>
        <v>1353826.64</v>
      </c>
      <c r="H99" s="249">
        <f t="shared" si="18"/>
        <v>1353826.64</v>
      </c>
      <c r="I99" s="249">
        <f t="shared" si="19"/>
        <v>1353826.64</v>
      </c>
      <c r="J99" s="249">
        <f t="shared" si="20"/>
        <v>1631806.902</v>
      </c>
      <c r="K99" s="249">
        <f t="shared" si="21"/>
        <v>0</v>
      </c>
    </row>
    <row r="100" spans="1:11" ht="15" thickBot="1">
      <c r="A100" s="288" t="s">
        <v>398</v>
      </c>
      <c r="B100" s="258" t="s">
        <v>449</v>
      </c>
      <c r="C100" s="259">
        <v>111.7</v>
      </c>
      <c r="D100" s="249">
        <f t="shared" si="14"/>
        <v>1070616.6822319999</v>
      </c>
      <c r="E100" s="249">
        <f t="shared" si="15"/>
        <v>1102973.207714</v>
      </c>
      <c r="F100" s="249">
        <f t="shared" si="16"/>
        <v>1131858.5350600001</v>
      </c>
      <c r="G100" s="249">
        <f t="shared" si="17"/>
        <v>1359913.99</v>
      </c>
      <c r="H100" s="249">
        <f t="shared" si="18"/>
        <v>1359913.99</v>
      </c>
      <c r="I100" s="249">
        <f t="shared" si="19"/>
        <v>1359913.99</v>
      </c>
      <c r="J100" s="249">
        <f t="shared" si="20"/>
        <v>1639144.16325</v>
      </c>
      <c r="K100" s="249">
        <f t="shared" si="21"/>
        <v>0</v>
      </c>
    </row>
    <row r="101" spans="1:11" ht="15" thickBot="1">
      <c r="A101" s="288" t="s">
        <v>398</v>
      </c>
      <c r="B101" s="258" t="s">
        <v>450</v>
      </c>
      <c r="C101" s="259">
        <v>115</v>
      </c>
      <c r="D101" s="249">
        <f t="shared" si="14"/>
        <v>1102246.3603999999</v>
      </c>
      <c r="E101" s="249">
        <f t="shared" si="15"/>
        <v>1135558.8082999999</v>
      </c>
      <c r="F101" s="249">
        <f t="shared" si="16"/>
        <v>1165297.507</v>
      </c>
      <c r="G101" s="249">
        <f t="shared" si="17"/>
        <v>1400090.4999999998</v>
      </c>
      <c r="H101" s="249">
        <f t="shared" si="18"/>
        <v>1400090.4999999998</v>
      </c>
      <c r="I101" s="249">
        <f t="shared" si="19"/>
        <v>1400090.4999999998</v>
      </c>
      <c r="J101" s="249">
        <f t="shared" si="20"/>
        <v>1687570.0874999999</v>
      </c>
      <c r="K101" s="249">
        <f t="shared" si="21"/>
        <v>0</v>
      </c>
    </row>
    <row r="102" spans="1:11" ht="15" thickBot="1">
      <c r="A102" s="288" t="s">
        <v>398</v>
      </c>
      <c r="B102" s="258" t="s">
        <v>451</v>
      </c>
      <c r="C102" s="268">
        <v>118</v>
      </c>
      <c r="D102" s="249">
        <f t="shared" si="14"/>
        <v>1131000.6132799999</v>
      </c>
      <c r="E102" s="249">
        <f t="shared" si="15"/>
        <v>1165182.0815599998</v>
      </c>
      <c r="F102" s="249">
        <f t="shared" si="16"/>
        <v>1195696.5723999999</v>
      </c>
      <c r="G102" s="249">
        <f t="shared" si="17"/>
        <v>1436614.5999999999</v>
      </c>
      <c r="H102" s="249">
        <f t="shared" si="18"/>
        <v>1436614.5999999999</v>
      </c>
      <c r="I102" s="249">
        <f t="shared" si="19"/>
        <v>1436614.5999999999</v>
      </c>
      <c r="J102" s="249">
        <f t="shared" si="20"/>
        <v>1731593.6549999998</v>
      </c>
      <c r="K102" s="249">
        <f t="shared" si="21"/>
        <v>0</v>
      </c>
    </row>
    <row r="103" spans="1:11" ht="15" thickBot="1">
      <c r="A103" s="288" t="s">
        <v>398</v>
      </c>
      <c r="B103" s="258" t="s">
        <v>452</v>
      </c>
      <c r="C103" s="259">
        <v>123.6</v>
      </c>
      <c r="D103" s="249">
        <f t="shared" si="14"/>
        <v>1184675.218656</v>
      </c>
      <c r="E103" s="249">
        <f t="shared" si="15"/>
        <v>1220478.8583119998</v>
      </c>
      <c r="F103" s="249">
        <f t="shared" si="16"/>
        <v>1252441.4944800001</v>
      </c>
      <c r="G103" s="249">
        <f t="shared" si="17"/>
        <v>1504792.9199999997</v>
      </c>
      <c r="H103" s="249">
        <f t="shared" si="18"/>
        <v>1504792.9199999997</v>
      </c>
      <c r="I103" s="249">
        <f t="shared" si="19"/>
        <v>1504792.9199999997</v>
      </c>
      <c r="J103" s="249">
        <f t="shared" si="20"/>
        <v>1813770.9809999999</v>
      </c>
      <c r="K103" s="249">
        <f t="shared" si="21"/>
        <v>0</v>
      </c>
    </row>
    <row r="104" spans="1:11" ht="15" thickBot="1">
      <c r="A104" s="288" t="s">
        <v>398</v>
      </c>
      <c r="B104" s="258" t="s">
        <v>453</v>
      </c>
      <c r="C104" s="259">
        <v>124.9</v>
      </c>
      <c r="D104" s="249">
        <f t="shared" si="14"/>
        <v>1197135.394904</v>
      </c>
      <c r="E104" s="249">
        <f t="shared" si="15"/>
        <v>1233315.6100580001</v>
      </c>
      <c r="F104" s="249">
        <f t="shared" si="16"/>
        <v>1265614.4228200002</v>
      </c>
      <c r="G104" s="249">
        <f t="shared" si="17"/>
        <v>1520620.03</v>
      </c>
      <c r="H104" s="249">
        <f t="shared" si="18"/>
        <v>1520620.03</v>
      </c>
      <c r="I104" s="249">
        <f t="shared" si="19"/>
        <v>1520620.03</v>
      </c>
      <c r="J104" s="249">
        <f t="shared" si="20"/>
        <v>1832847.8602499999</v>
      </c>
      <c r="K104" s="249">
        <f t="shared" si="21"/>
        <v>0</v>
      </c>
    </row>
    <row r="105" spans="1:11" ht="15" thickBot="1">
      <c r="A105" s="288" t="s">
        <v>398</v>
      </c>
      <c r="B105" s="258" t="s">
        <v>454</v>
      </c>
      <c r="C105" s="259">
        <v>125</v>
      </c>
      <c r="D105" s="249">
        <f t="shared" si="14"/>
        <v>1198093.8699999999</v>
      </c>
      <c r="E105" s="249">
        <f t="shared" si="15"/>
        <v>1234303.0525</v>
      </c>
      <c r="F105" s="249">
        <f t="shared" si="16"/>
        <v>1266627.7250000001</v>
      </c>
      <c r="G105" s="249">
        <f t="shared" si="17"/>
        <v>1521837.4999999998</v>
      </c>
      <c r="H105" s="249">
        <f t="shared" si="18"/>
        <v>1521837.4999999998</v>
      </c>
      <c r="I105" s="249">
        <f t="shared" si="19"/>
        <v>1521837.4999999998</v>
      </c>
      <c r="J105" s="249">
        <f t="shared" si="20"/>
        <v>1834315.3125</v>
      </c>
      <c r="K105" s="249">
        <f t="shared" si="21"/>
        <v>0</v>
      </c>
    </row>
    <row r="106" spans="1:11" ht="15" thickBot="1">
      <c r="A106" s="288" t="s">
        <v>398</v>
      </c>
      <c r="B106" s="258" t="s">
        <v>455</v>
      </c>
      <c r="C106" s="259">
        <v>127.2</v>
      </c>
      <c r="D106" s="249">
        <f t="shared" si="14"/>
        <v>1219180.3221119998</v>
      </c>
      <c r="E106" s="249">
        <f t="shared" si="15"/>
        <v>1256026.7862239999</v>
      </c>
      <c r="F106" s="249">
        <f t="shared" si="16"/>
        <v>1288920.3729600001</v>
      </c>
      <c r="G106" s="249">
        <f t="shared" si="17"/>
        <v>1548621.8399999999</v>
      </c>
      <c r="H106" s="249">
        <f t="shared" si="18"/>
        <v>1548621.8399999999</v>
      </c>
      <c r="I106" s="249">
        <f t="shared" si="19"/>
        <v>1548621.8399999999</v>
      </c>
      <c r="J106" s="249">
        <f t="shared" si="20"/>
        <v>1866599.2619999999</v>
      </c>
      <c r="K106" s="249">
        <f t="shared" si="21"/>
        <v>0</v>
      </c>
    </row>
    <row r="107" spans="1:11" ht="15" thickBot="1">
      <c r="A107" s="288" t="s">
        <v>398</v>
      </c>
      <c r="B107" s="258" t="s">
        <v>456</v>
      </c>
      <c r="C107" s="259">
        <v>129.80000000000001</v>
      </c>
      <c r="D107" s="249">
        <f t="shared" si="14"/>
        <v>1244100.6746080001</v>
      </c>
      <c r="E107" s="249">
        <f t="shared" si="15"/>
        <v>1281700.289716</v>
      </c>
      <c r="F107" s="249">
        <f t="shared" si="16"/>
        <v>1315266.2296400003</v>
      </c>
      <c r="G107" s="249">
        <f t="shared" si="17"/>
        <v>1580276.06</v>
      </c>
      <c r="H107" s="249">
        <f t="shared" si="18"/>
        <v>1580276.06</v>
      </c>
      <c r="I107" s="249">
        <f t="shared" si="19"/>
        <v>1580276.06</v>
      </c>
      <c r="J107" s="249">
        <f t="shared" si="20"/>
        <v>1904753.0205000001</v>
      </c>
      <c r="K107" s="249">
        <f t="shared" si="21"/>
        <v>0</v>
      </c>
    </row>
    <row r="108" spans="1:11" ht="15" thickBot="1">
      <c r="A108" s="288" t="s">
        <v>398</v>
      </c>
      <c r="B108" s="258" t="s">
        <v>457</v>
      </c>
      <c r="C108" s="259">
        <v>129.69999999999999</v>
      </c>
      <c r="D108" s="249">
        <f t="shared" si="14"/>
        <v>1243142.1995119997</v>
      </c>
      <c r="E108" s="249">
        <f t="shared" si="15"/>
        <v>1280712.8472739998</v>
      </c>
      <c r="F108" s="249">
        <f t="shared" si="16"/>
        <v>1314252.9274599999</v>
      </c>
      <c r="G108" s="249">
        <f t="shared" si="17"/>
        <v>1579058.5899999996</v>
      </c>
      <c r="H108" s="249">
        <f t="shared" si="18"/>
        <v>1579058.5899999996</v>
      </c>
      <c r="I108" s="249">
        <f t="shared" si="19"/>
        <v>1579058.5899999996</v>
      </c>
      <c r="J108" s="249">
        <f t="shared" si="20"/>
        <v>1903285.5682499998</v>
      </c>
      <c r="K108" s="249">
        <f t="shared" si="21"/>
        <v>0</v>
      </c>
    </row>
    <row r="109" spans="1:11" ht="15" thickBot="1">
      <c r="A109" s="288" t="s">
        <v>398</v>
      </c>
      <c r="B109" s="258" t="s">
        <v>458</v>
      </c>
      <c r="C109" s="259">
        <v>134.1</v>
      </c>
      <c r="D109" s="249">
        <f t="shared" si="14"/>
        <v>1285315.1037359999</v>
      </c>
      <c r="E109" s="249">
        <f t="shared" si="15"/>
        <v>1324160.3147219999</v>
      </c>
      <c r="F109" s="249">
        <f t="shared" si="16"/>
        <v>1358838.2233800001</v>
      </c>
      <c r="G109" s="249">
        <f t="shared" si="17"/>
        <v>1632627.2699999998</v>
      </c>
      <c r="H109" s="249">
        <f t="shared" si="18"/>
        <v>1632627.2699999998</v>
      </c>
      <c r="I109" s="249">
        <f t="shared" si="19"/>
        <v>1632627.2699999998</v>
      </c>
      <c r="J109" s="249">
        <f t="shared" si="20"/>
        <v>1967853.4672499998</v>
      </c>
      <c r="K109" s="249">
        <f t="shared" si="21"/>
        <v>0</v>
      </c>
    </row>
    <row r="110" spans="1:11" ht="15" thickBot="1">
      <c r="A110" s="288" t="s">
        <v>398</v>
      </c>
      <c r="B110" s="258" t="s">
        <v>459</v>
      </c>
      <c r="C110" s="259">
        <v>136.4</v>
      </c>
      <c r="D110" s="249">
        <f t="shared" si="14"/>
        <v>1307360.030944</v>
      </c>
      <c r="E110" s="249">
        <f t="shared" si="15"/>
        <v>1346871.490888</v>
      </c>
      <c r="F110" s="249">
        <f t="shared" si="16"/>
        <v>1382144.1735200002</v>
      </c>
      <c r="G110" s="249">
        <f t="shared" si="17"/>
        <v>1660629.0799999998</v>
      </c>
      <c r="H110" s="249">
        <f t="shared" si="18"/>
        <v>1660629.0799999998</v>
      </c>
      <c r="I110" s="249">
        <f t="shared" si="19"/>
        <v>1660629.0799999998</v>
      </c>
      <c r="J110" s="249">
        <f t="shared" si="20"/>
        <v>2001604.8689999999</v>
      </c>
      <c r="K110" s="249">
        <f t="shared" si="21"/>
        <v>0</v>
      </c>
    </row>
    <row r="111" spans="1:11" ht="15" thickBot="1">
      <c r="A111" s="288" t="s">
        <v>398</v>
      </c>
      <c r="B111" s="258" t="s">
        <v>460</v>
      </c>
      <c r="C111" s="259">
        <v>138.1</v>
      </c>
      <c r="D111" s="249">
        <f t="shared" si="14"/>
        <v>1323654.1075759998</v>
      </c>
      <c r="E111" s="249">
        <f t="shared" si="15"/>
        <v>1363658.0124019999</v>
      </c>
      <c r="F111" s="249">
        <f t="shared" si="16"/>
        <v>1399370.31058</v>
      </c>
      <c r="G111" s="249">
        <f t="shared" si="17"/>
        <v>1681326.0699999998</v>
      </c>
      <c r="H111" s="249">
        <f t="shared" si="18"/>
        <v>1681326.0699999998</v>
      </c>
      <c r="I111" s="249">
        <f t="shared" si="19"/>
        <v>1681326.0699999998</v>
      </c>
      <c r="J111" s="249">
        <f t="shared" si="20"/>
        <v>2026551.5572499998</v>
      </c>
      <c r="K111" s="249">
        <f t="shared" si="21"/>
        <v>0</v>
      </c>
    </row>
    <row r="112" spans="1:11" ht="15" thickBot="1">
      <c r="A112" s="289" t="s">
        <v>461</v>
      </c>
      <c r="B112" s="260" t="s">
        <v>462</v>
      </c>
      <c r="C112" s="269">
        <v>150</v>
      </c>
      <c r="D112" s="249">
        <f t="shared" ref="D112:D127" si="22">+C112*J$36</f>
        <v>1437712.6439999999</v>
      </c>
      <c r="E112" s="249">
        <f t="shared" ref="E112:E127" si="23">+C112*J$37</f>
        <v>1481163.6629999999</v>
      </c>
      <c r="F112" s="249">
        <f t="shared" ref="F112:F127" si="24">+C112*J$38</f>
        <v>1519953.27</v>
      </c>
      <c r="G112" s="249">
        <f t="shared" ref="G112:G127" si="25">+C112*J$39</f>
        <v>1826204.9999999998</v>
      </c>
      <c r="H112" s="249">
        <f t="shared" ref="H112:H127" si="26">+C112*J$40</f>
        <v>1826204.9999999998</v>
      </c>
      <c r="I112" s="249">
        <f t="shared" ref="I112:I127" si="27">+C112*J$41</f>
        <v>1826204.9999999998</v>
      </c>
      <c r="J112" s="249">
        <f t="shared" ref="J112:J127" si="28">+C112*J$42</f>
        <v>2201178.375</v>
      </c>
      <c r="K112" s="249">
        <f t="shared" ref="K112:K127" si="29">+C112*R$43</f>
        <v>0</v>
      </c>
    </row>
    <row r="113" spans="1:12" ht="15" thickBot="1">
      <c r="A113" s="289" t="s">
        <v>461</v>
      </c>
      <c r="B113" s="260" t="s">
        <v>463</v>
      </c>
      <c r="C113" s="269">
        <v>164</v>
      </c>
      <c r="D113" s="249">
        <f t="shared" si="22"/>
        <v>1571899.15744</v>
      </c>
      <c r="E113" s="249">
        <f t="shared" si="23"/>
        <v>1619405.60488</v>
      </c>
      <c r="F113" s="249">
        <f t="shared" si="24"/>
        <v>1661815.5752000001</v>
      </c>
      <c r="G113" s="249">
        <f t="shared" si="25"/>
        <v>1996650.7999999998</v>
      </c>
      <c r="H113" s="249">
        <f t="shared" si="26"/>
        <v>1996650.7999999998</v>
      </c>
      <c r="I113" s="249">
        <f t="shared" si="27"/>
        <v>1996650.7999999998</v>
      </c>
      <c r="J113" s="249">
        <f t="shared" si="28"/>
        <v>2406621.69</v>
      </c>
      <c r="K113" s="249">
        <f t="shared" si="29"/>
        <v>0</v>
      </c>
    </row>
    <row r="114" spans="1:12" ht="15" thickBot="1">
      <c r="A114" s="289" t="s">
        <v>461</v>
      </c>
      <c r="B114" s="260" t="s">
        <v>464</v>
      </c>
      <c r="C114" s="261">
        <v>166.6</v>
      </c>
      <c r="D114" s="249">
        <f t="shared" si="22"/>
        <v>1596819.5099359998</v>
      </c>
      <c r="E114" s="249">
        <f t="shared" si="23"/>
        <v>1645079.1083719998</v>
      </c>
      <c r="F114" s="249">
        <f t="shared" si="24"/>
        <v>1688161.43188</v>
      </c>
      <c r="G114" s="249">
        <f t="shared" si="25"/>
        <v>2028305.0199999998</v>
      </c>
      <c r="H114" s="249">
        <f t="shared" si="26"/>
        <v>2028305.0199999998</v>
      </c>
      <c r="I114" s="249">
        <f t="shared" si="27"/>
        <v>2028305.0199999998</v>
      </c>
      <c r="J114" s="249">
        <f t="shared" si="28"/>
        <v>2444775.4484999999</v>
      </c>
      <c r="K114" s="249">
        <f t="shared" si="29"/>
        <v>0</v>
      </c>
    </row>
    <row r="115" spans="1:12" ht="15" thickBot="1">
      <c r="A115" s="289" t="s">
        <v>461</v>
      </c>
      <c r="B115" s="260" t="s">
        <v>465</v>
      </c>
      <c r="C115" s="261">
        <v>167.2</v>
      </c>
      <c r="D115" s="249">
        <f t="shared" si="22"/>
        <v>1602570.3605119998</v>
      </c>
      <c r="E115" s="249">
        <f t="shared" si="23"/>
        <v>1651003.7630239998</v>
      </c>
      <c r="F115" s="249">
        <f t="shared" si="24"/>
        <v>1694241.24496</v>
      </c>
      <c r="G115" s="249">
        <f t="shared" si="25"/>
        <v>2035609.8399999996</v>
      </c>
      <c r="H115" s="249">
        <f t="shared" si="26"/>
        <v>2035609.8399999996</v>
      </c>
      <c r="I115" s="249">
        <f t="shared" si="27"/>
        <v>2035609.8399999996</v>
      </c>
      <c r="J115" s="249">
        <f t="shared" si="28"/>
        <v>2453580.1619999995</v>
      </c>
      <c r="K115" s="249">
        <f t="shared" si="29"/>
        <v>0</v>
      </c>
    </row>
    <row r="116" spans="1:12" ht="15" thickBot="1">
      <c r="A116" s="289" t="s">
        <v>461</v>
      </c>
      <c r="B116" s="260" t="s">
        <v>466</v>
      </c>
      <c r="C116" s="261">
        <v>175</v>
      </c>
      <c r="D116" s="249">
        <f t="shared" si="22"/>
        <v>1677331.4179999998</v>
      </c>
      <c r="E116" s="249">
        <f t="shared" si="23"/>
        <v>1728024.2734999999</v>
      </c>
      <c r="F116" s="249">
        <f t="shared" si="24"/>
        <v>1773278.8150000002</v>
      </c>
      <c r="G116" s="249">
        <f t="shared" si="25"/>
        <v>2130572.5</v>
      </c>
      <c r="H116" s="249">
        <f t="shared" si="26"/>
        <v>2130572.5</v>
      </c>
      <c r="I116" s="249">
        <f t="shared" si="27"/>
        <v>2130572.5</v>
      </c>
      <c r="J116" s="249">
        <f t="shared" si="28"/>
        <v>2568041.4375</v>
      </c>
      <c r="K116" s="249">
        <f t="shared" si="29"/>
        <v>0</v>
      </c>
    </row>
    <row r="117" spans="1:12" ht="15" thickBot="1">
      <c r="A117" s="289" t="s">
        <v>461</v>
      </c>
      <c r="B117" s="260" t="s">
        <v>467</v>
      </c>
      <c r="C117" s="261">
        <v>183</v>
      </c>
      <c r="D117" s="249">
        <f t="shared" si="22"/>
        <v>1754009.4256799999</v>
      </c>
      <c r="E117" s="249">
        <f t="shared" si="23"/>
        <v>1807019.6688599999</v>
      </c>
      <c r="F117" s="249">
        <f t="shared" si="24"/>
        <v>1854342.9894000001</v>
      </c>
      <c r="G117" s="249">
        <f t="shared" si="25"/>
        <v>2227970.0999999996</v>
      </c>
      <c r="H117" s="249">
        <f t="shared" si="26"/>
        <v>2227970.0999999996</v>
      </c>
      <c r="I117" s="249">
        <f t="shared" si="27"/>
        <v>2227970.0999999996</v>
      </c>
      <c r="J117" s="249">
        <f t="shared" si="28"/>
        <v>2685437.6174999997</v>
      </c>
      <c r="K117" s="249">
        <f t="shared" si="29"/>
        <v>0</v>
      </c>
    </row>
    <row r="118" spans="1:12" ht="15" thickBot="1">
      <c r="A118" s="289" t="s">
        <v>461</v>
      </c>
      <c r="B118" s="260" t="s">
        <v>468</v>
      </c>
      <c r="C118" s="261">
        <v>201</v>
      </c>
      <c r="D118" s="249">
        <f t="shared" si="22"/>
        <v>1926534.9429599999</v>
      </c>
      <c r="E118" s="249">
        <f t="shared" si="23"/>
        <v>1984759.3084199999</v>
      </c>
      <c r="F118" s="249">
        <f t="shared" si="24"/>
        <v>2036737.3818000001</v>
      </c>
      <c r="G118" s="249">
        <f t="shared" si="25"/>
        <v>2447114.6999999997</v>
      </c>
      <c r="H118" s="249">
        <f t="shared" si="26"/>
        <v>2447114.6999999997</v>
      </c>
      <c r="I118" s="249">
        <f t="shared" si="27"/>
        <v>2447114.6999999997</v>
      </c>
      <c r="J118" s="249">
        <f t="shared" si="28"/>
        <v>2949579.0225</v>
      </c>
      <c r="K118" s="249">
        <f t="shared" si="29"/>
        <v>0</v>
      </c>
      <c r="L118" s="121">
        <f>(190+206+207)/3</f>
        <v>201</v>
      </c>
    </row>
    <row r="119" spans="1:12" ht="15" thickBot="1">
      <c r="A119" s="289" t="s">
        <v>461</v>
      </c>
      <c r="B119" s="260" t="s">
        <v>469</v>
      </c>
      <c r="C119" s="261">
        <v>190.6</v>
      </c>
      <c r="D119" s="249">
        <f t="shared" si="22"/>
        <v>1826853.5329759999</v>
      </c>
      <c r="E119" s="249">
        <f t="shared" si="23"/>
        <v>1882065.2944519997</v>
      </c>
      <c r="F119" s="249">
        <f t="shared" si="24"/>
        <v>1931353.95508</v>
      </c>
      <c r="G119" s="249">
        <f t="shared" si="25"/>
        <v>2320497.8199999998</v>
      </c>
      <c r="H119" s="249">
        <f t="shared" si="26"/>
        <v>2320497.8199999998</v>
      </c>
      <c r="I119" s="249">
        <f t="shared" si="27"/>
        <v>2320497.8199999998</v>
      </c>
      <c r="J119" s="249">
        <f t="shared" si="28"/>
        <v>2796963.9885</v>
      </c>
      <c r="K119" s="249">
        <f t="shared" si="29"/>
        <v>0</v>
      </c>
    </row>
    <row r="120" spans="1:12" ht="15" thickBot="1">
      <c r="A120" s="289" t="s">
        <v>461</v>
      </c>
      <c r="B120" s="262" t="s">
        <v>470</v>
      </c>
      <c r="C120" s="263">
        <v>212.3</v>
      </c>
      <c r="D120" s="249">
        <f t="shared" si="22"/>
        <v>2034842.6288079999</v>
      </c>
      <c r="E120" s="249">
        <f t="shared" si="23"/>
        <v>2096340.304366</v>
      </c>
      <c r="F120" s="249">
        <f t="shared" si="24"/>
        <v>2151240.5281400001</v>
      </c>
      <c r="G120" s="249">
        <f t="shared" si="25"/>
        <v>2584688.81</v>
      </c>
      <c r="H120" s="249">
        <f t="shared" si="26"/>
        <v>2584688.81</v>
      </c>
      <c r="I120" s="249">
        <f t="shared" si="27"/>
        <v>2584688.81</v>
      </c>
      <c r="J120" s="249">
        <f t="shared" si="28"/>
        <v>3115401.1267499998</v>
      </c>
      <c r="K120" s="249">
        <f t="shared" si="29"/>
        <v>0</v>
      </c>
    </row>
    <row r="121" spans="1:12" ht="15" thickBot="1">
      <c r="A121" s="289" t="s">
        <v>461</v>
      </c>
      <c r="B121" s="262" t="s">
        <v>471</v>
      </c>
      <c r="C121" s="263">
        <v>219.7</v>
      </c>
      <c r="D121" s="249">
        <f t="shared" si="22"/>
        <v>2105769.7859119996</v>
      </c>
      <c r="E121" s="249">
        <f t="shared" si="23"/>
        <v>2169411.0450739996</v>
      </c>
      <c r="F121" s="249">
        <f t="shared" si="24"/>
        <v>2226224.8894600002</v>
      </c>
      <c r="G121" s="249">
        <f t="shared" si="25"/>
        <v>2674781.59</v>
      </c>
      <c r="H121" s="249">
        <f t="shared" si="26"/>
        <v>2674781.59</v>
      </c>
      <c r="I121" s="249">
        <f t="shared" si="27"/>
        <v>2674781.59</v>
      </c>
      <c r="J121" s="249">
        <f t="shared" si="28"/>
        <v>3223992.5932499995</v>
      </c>
      <c r="K121" s="249">
        <f t="shared" si="29"/>
        <v>0</v>
      </c>
    </row>
    <row r="122" spans="1:12" ht="15" thickBot="1">
      <c r="A122" s="289" t="s">
        <v>461</v>
      </c>
      <c r="B122" s="262" t="s">
        <v>472</v>
      </c>
      <c r="C122" s="263">
        <v>219.8</v>
      </c>
      <c r="D122" s="249">
        <f t="shared" si="22"/>
        <v>2106728.261008</v>
      </c>
      <c r="E122" s="249">
        <f t="shared" si="23"/>
        <v>2170398.4875159999</v>
      </c>
      <c r="F122" s="249">
        <f t="shared" si="24"/>
        <v>2227238.1916400003</v>
      </c>
      <c r="G122" s="249">
        <f t="shared" si="25"/>
        <v>2675999.06</v>
      </c>
      <c r="H122" s="249">
        <f t="shared" si="26"/>
        <v>2675999.06</v>
      </c>
      <c r="I122" s="249">
        <f t="shared" si="27"/>
        <v>2675999.06</v>
      </c>
      <c r="J122" s="249">
        <f t="shared" si="28"/>
        <v>3225460.0455</v>
      </c>
      <c r="K122" s="249">
        <f t="shared" si="29"/>
        <v>0</v>
      </c>
    </row>
    <row r="123" spans="1:12" ht="15" thickBot="1">
      <c r="A123" s="289" t="s">
        <v>461</v>
      </c>
      <c r="B123" s="262" t="s">
        <v>473</v>
      </c>
      <c r="C123" s="263">
        <v>275.10000000000002</v>
      </c>
      <c r="D123" s="249">
        <f t="shared" si="22"/>
        <v>2636764.9890959999</v>
      </c>
      <c r="E123" s="249">
        <f t="shared" si="23"/>
        <v>2716454.1579419998</v>
      </c>
      <c r="F123" s="249">
        <f t="shared" si="24"/>
        <v>2787594.2971800002</v>
      </c>
      <c r="G123" s="249">
        <f t="shared" si="25"/>
        <v>3349259.97</v>
      </c>
      <c r="H123" s="249">
        <f t="shared" si="26"/>
        <v>3349259.97</v>
      </c>
      <c r="I123" s="249">
        <f t="shared" si="27"/>
        <v>3349259.97</v>
      </c>
      <c r="J123" s="249">
        <f t="shared" si="28"/>
        <v>4036961.1397500001</v>
      </c>
      <c r="K123" s="249">
        <f t="shared" si="29"/>
        <v>0</v>
      </c>
    </row>
    <row r="124" spans="1:12" ht="15" thickBot="1">
      <c r="A124" s="289" t="s">
        <v>461</v>
      </c>
      <c r="B124" s="262" t="s">
        <v>474</v>
      </c>
      <c r="C124" s="263">
        <v>330.4</v>
      </c>
      <c r="D124" s="249">
        <f t="shared" si="22"/>
        <v>3166801.7171839997</v>
      </c>
      <c r="E124" s="249">
        <f t="shared" si="23"/>
        <v>3262509.8283679998</v>
      </c>
      <c r="F124" s="249">
        <f t="shared" si="24"/>
        <v>3347950.4027200001</v>
      </c>
      <c r="G124" s="249">
        <f t="shared" si="25"/>
        <v>4022520.8799999994</v>
      </c>
      <c r="H124" s="249">
        <f t="shared" si="26"/>
        <v>4022520.8799999994</v>
      </c>
      <c r="I124" s="249">
        <f t="shared" si="27"/>
        <v>4022520.8799999994</v>
      </c>
      <c r="J124" s="249">
        <f t="shared" si="28"/>
        <v>4848462.2339999992</v>
      </c>
      <c r="K124" s="249">
        <f t="shared" si="29"/>
        <v>0</v>
      </c>
    </row>
    <row r="125" spans="1:12" ht="15" thickBot="1">
      <c r="A125" s="289" t="s">
        <v>461</v>
      </c>
      <c r="B125" s="262" t="s">
        <v>475</v>
      </c>
      <c r="C125" s="263">
        <v>349.7</v>
      </c>
      <c r="D125" s="249">
        <f t="shared" si="22"/>
        <v>3351787.4107119995</v>
      </c>
      <c r="E125" s="249">
        <f t="shared" si="23"/>
        <v>3453086.2196739996</v>
      </c>
      <c r="F125" s="249">
        <f t="shared" si="24"/>
        <v>3543517.72346</v>
      </c>
      <c r="G125" s="249">
        <f t="shared" si="25"/>
        <v>4257492.59</v>
      </c>
      <c r="H125" s="249">
        <f t="shared" si="26"/>
        <v>4257492.59</v>
      </c>
      <c r="I125" s="249">
        <f t="shared" si="27"/>
        <v>4257492.59</v>
      </c>
      <c r="J125" s="249">
        <f t="shared" si="28"/>
        <v>5131680.5182499997</v>
      </c>
      <c r="K125" s="249">
        <f t="shared" si="29"/>
        <v>0</v>
      </c>
    </row>
    <row r="126" spans="1:12" ht="15" thickBot="1">
      <c r="A126" s="289" t="s">
        <v>461</v>
      </c>
      <c r="B126" s="262" t="s">
        <v>476</v>
      </c>
      <c r="C126" s="263">
        <v>318</v>
      </c>
      <c r="D126" s="249">
        <f t="shared" si="22"/>
        <v>3047950.80528</v>
      </c>
      <c r="E126" s="249">
        <f t="shared" si="23"/>
        <v>3140066.9655599999</v>
      </c>
      <c r="F126" s="249">
        <f t="shared" si="24"/>
        <v>3222300.9324000003</v>
      </c>
      <c r="G126" s="249">
        <f t="shared" si="25"/>
        <v>3871554.5999999996</v>
      </c>
      <c r="H126" s="249">
        <f t="shared" si="26"/>
        <v>3871554.5999999996</v>
      </c>
      <c r="I126" s="249">
        <f t="shared" si="27"/>
        <v>3871554.5999999996</v>
      </c>
      <c r="J126" s="249">
        <f t="shared" si="28"/>
        <v>4666498.1549999993</v>
      </c>
      <c r="K126" s="249">
        <f t="shared" si="29"/>
        <v>0</v>
      </c>
      <c r="L126" s="121">
        <f>(281+354)/2</f>
        <v>317.5</v>
      </c>
    </row>
    <row r="127" spans="1:12" ht="15" thickBot="1">
      <c r="A127" s="289" t="s">
        <v>461</v>
      </c>
      <c r="B127" s="262" t="s">
        <v>477</v>
      </c>
      <c r="C127" s="270">
        <v>260</v>
      </c>
      <c r="D127" s="249">
        <f t="shared" si="22"/>
        <v>2492035.2495999997</v>
      </c>
      <c r="E127" s="249">
        <f t="shared" si="23"/>
        <v>2567350.3492000001</v>
      </c>
      <c r="F127" s="249">
        <f t="shared" si="24"/>
        <v>2634585.6680000001</v>
      </c>
      <c r="G127" s="249">
        <f t="shared" si="25"/>
        <v>3165421.9999999995</v>
      </c>
      <c r="H127" s="249">
        <f t="shared" si="26"/>
        <v>3165421.9999999995</v>
      </c>
      <c r="I127" s="249">
        <f t="shared" si="27"/>
        <v>3165421.9999999995</v>
      </c>
      <c r="J127" s="249">
        <f t="shared" si="28"/>
        <v>3815375.8499999996</v>
      </c>
      <c r="K127" s="249">
        <f t="shared" si="29"/>
        <v>0</v>
      </c>
    </row>
    <row r="129" spans="1:10" ht="23.1" customHeight="1">
      <c r="B129" s="802" t="s">
        <v>478</v>
      </c>
      <c r="C129" s="802"/>
      <c r="D129" s="802"/>
      <c r="E129" s="802"/>
      <c r="F129" s="802"/>
      <c r="G129" s="802"/>
      <c r="H129" s="802"/>
      <c r="I129" s="802"/>
    </row>
    <row r="130" spans="1:10" ht="23.1" customHeight="1">
      <c r="B130" s="274"/>
      <c r="C130" s="274"/>
      <c r="D130" s="274"/>
      <c r="E130" s="274"/>
      <c r="F130" s="274"/>
      <c r="G130" s="274"/>
      <c r="H130" s="274"/>
      <c r="I130" s="274"/>
    </row>
    <row r="131" spans="1:10" ht="27" customHeight="1">
      <c r="A131" s="112">
        <v>2</v>
      </c>
      <c r="B131" s="290" t="s">
        <v>479</v>
      </c>
      <c r="C131" s="291"/>
      <c r="D131" s="291"/>
      <c r="E131" s="291"/>
      <c r="F131" s="291"/>
      <c r="G131" s="291"/>
      <c r="H131" s="291"/>
      <c r="I131" s="291"/>
      <c r="J131" s="292"/>
    </row>
    <row r="132" spans="1:10" ht="32.85" customHeight="1">
      <c r="B132" s="801" t="s">
        <v>498</v>
      </c>
      <c r="C132" s="801"/>
      <c r="D132" s="801"/>
      <c r="E132" s="801"/>
      <c r="F132" s="801"/>
      <c r="G132" s="801"/>
      <c r="H132" s="801"/>
      <c r="I132" s="801"/>
      <c r="J132" s="801"/>
    </row>
    <row r="133" spans="1:10" ht="99.6" customHeight="1">
      <c r="B133" s="425" t="s">
        <v>480</v>
      </c>
      <c r="C133" s="426" t="s">
        <v>481</v>
      </c>
      <c r="D133" s="426" t="s">
        <v>482</v>
      </c>
      <c r="E133" s="426" t="s">
        <v>483</v>
      </c>
      <c r="F133" s="426" t="s">
        <v>484</v>
      </c>
      <c r="G133" s="426" t="s">
        <v>485</v>
      </c>
      <c r="H133" s="426" t="s">
        <v>486</v>
      </c>
      <c r="I133" s="426" t="s">
        <v>487</v>
      </c>
      <c r="J133" s="280" t="s">
        <v>488</v>
      </c>
    </row>
    <row r="134" spans="1:10" ht="14.4" hidden="1">
      <c r="B134" s="427">
        <f>C49</f>
        <v>2</v>
      </c>
      <c r="C134" s="281">
        <f t="shared" ref="C134:C154" si="30">B134*J$36</f>
        <v>19169.501919999999</v>
      </c>
      <c r="D134" s="281">
        <f t="shared" ref="D134:D154" si="31">B134*J$37</f>
        <v>19748.848839999999</v>
      </c>
      <c r="E134" s="281">
        <f t="shared" ref="E134:E154" si="32">B134*J$38</f>
        <v>20266.043600000001</v>
      </c>
      <c r="F134" s="281">
        <f t="shared" ref="F134:F154" si="33">B134*J$39</f>
        <v>24349.399999999998</v>
      </c>
      <c r="G134" s="281">
        <f t="shared" ref="G134:G154" si="34">B134*J$40</f>
        <v>24349.399999999998</v>
      </c>
      <c r="H134" s="281">
        <f t="shared" ref="H134:H154" si="35">B134*J$41</f>
        <v>24349.399999999998</v>
      </c>
      <c r="I134" s="281">
        <f t="shared" ref="I134:I154" si="36">B134*J$42</f>
        <v>29349.044999999998</v>
      </c>
      <c r="J134" s="281">
        <f t="shared" ref="J134:J154" si="37">B134*R$43</f>
        <v>0</v>
      </c>
    </row>
    <row r="135" spans="1:10" ht="14.4" hidden="1">
      <c r="B135" s="427">
        <f t="shared" ref="B135:B154" si="38">C50</f>
        <v>5</v>
      </c>
      <c r="C135" s="281">
        <f t="shared" si="30"/>
        <v>47923.754799999995</v>
      </c>
      <c r="D135" s="281">
        <f t="shared" si="31"/>
        <v>49372.122099999993</v>
      </c>
      <c r="E135" s="281">
        <f t="shared" si="32"/>
        <v>50665.109000000004</v>
      </c>
      <c r="F135" s="281">
        <f t="shared" si="33"/>
        <v>60873.499999999993</v>
      </c>
      <c r="G135" s="281">
        <f t="shared" si="34"/>
        <v>60873.499999999993</v>
      </c>
      <c r="H135" s="281">
        <f t="shared" si="35"/>
        <v>60873.499999999993</v>
      </c>
      <c r="I135" s="281">
        <f t="shared" si="36"/>
        <v>73372.612499999988</v>
      </c>
      <c r="J135" s="281">
        <f t="shared" si="37"/>
        <v>0</v>
      </c>
    </row>
    <row r="136" spans="1:10" ht="14.4" hidden="1">
      <c r="B136" s="427">
        <f t="shared" si="38"/>
        <v>5</v>
      </c>
      <c r="C136" s="281">
        <f t="shared" si="30"/>
        <v>47923.754799999995</v>
      </c>
      <c r="D136" s="281">
        <f t="shared" si="31"/>
        <v>49372.122099999993</v>
      </c>
      <c r="E136" s="281">
        <f t="shared" si="32"/>
        <v>50665.109000000004</v>
      </c>
      <c r="F136" s="281">
        <f t="shared" si="33"/>
        <v>60873.499999999993</v>
      </c>
      <c r="G136" s="281">
        <f t="shared" si="34"/>
        <v>60873.499999999993</v>
      </c>
      <c r="H136" s="281">
        <f t="shared" si="35"/>
        <v>60873.499999999993</v>
      </c>
      <c r="I136" s="281">
        <f t="shared" si="36"/>
        <v>73372.612499999988</v>
      </c>
      <c r="J136" s="281">
        <f t="shared" si="37"/>
        <v>0</v>
      </c>
    </row>
    <row r="137" spans="1:10" ht="14.4" hidden="1">
      <c r="B137" s="427">
        <f t="shared" si="38"/>
        <v>7.5</v>
      </c>
      <c r="C137" s="281">
        <f t="shared" si="30"/>
        <v>71885.632199999993</v>
      </c>
      <c r="D137" s="281">
        <f t="shared" si="31"/>
        <v>74058.183149999997</v>
      </c>
      <c r="E137" s="281">
        <f t="shared" si="32"/>
        <v>75997.66350000001</v>
      </c>
      <c r="F137" s="281">
        <f t="shared" si="33"/>
        <v>91310.249999999985</v>
      </c>
      <c r="G137" s="281">
        <f t="shared" si="34"/>
        <v>91310.249999999985</v>
      </c>
      <c r="H137" s="281">
        <f t="shared" si="35"/>
        <v>91310.249999999985</v>
      </c>
      <c r="I137" s="281">
        <f t="shared" si="36"/>
        <v>110058.91875</v>
      </c>
      <c r="J137" s="281">
        <f t="shared" si="37"/>
        <v>0</v>
      </c>
    </row>
    <row r="138" spans="1:10" ht="14.4" hidden="1">
      <c r="B138" s="427">
        <f t="shared" si="38"/>
        <v>9.5</v>
      </c>
      <c r="C138" s="281">
        <f t="shared" si="30"/>
        <v>91055.134119999988</v>
      </c>
      <c r="D138" s="281">
        <f t="shared" si="31"/>
        <v>93807.031989999989</v>
      </c>
      <c r="E138" s="281">
        <f t="shared" si="32"/>
        <v>96263.7071</v>
      </c>
      <c r="F138" s="281">
        <f t="shared" si="33"/>
        <v>115659.65</v>
      </c>
      <c r="G138" s="281">
        <f t="shared" si="34"/>
        <v>115659.65</v>
      </c>
      <c r="H138" s="281">
        <f t="shared" si="35"/>
        <v>115659.65</v>
      </c>
      <c r="I138" s="281">
        <f t="shared" si="36"/>
        <v>139407.96375</v>
      </c>
      <c r="J138" s="281">
        <f t="shared" si="37"/>
        <v>0</v>
      </c>
    </row>
    <row r="139" spans="1:10" ht="14.4" hidden="1">
      <c r="B139" s="427">
        <f t="shared" si="38"/>
        <v>10.6</v>
      </c>
      <c r="C139" s="281">
        <f t="shared" si="30"/>
        <v>101598.36017599999</v>
      </c>
      <c r="D139" s="281">
        <f t="shared" si="31"/>
        <v>104668.89885199998</v>
      </c>
      <c r="E139" s="281">
        <f t="shared" si="32"/>
        <v>107410.03108</v>
      </c>
      <c r="F139" s="281">
        <f t="shared" si="33"/>
        <v>129051.81999999998</v>
      </c>
      <c r="G139" s="281">
        <f t="shared" si="34"/>
        <v>129051.81999999998</v>
      </c>
      <c r="H139" s="281">
        <f t="shared" si="35"/>
        <v>129051.81999999998</v>
      </c>
      <c r="I139" s="281">
        <f t="shared" si="36"/>
        <v>155549.93849999999</v>
      </c>
      <c r="J139" s="281">
        <f t="shared" si="37"/>
        <v>0</v>
      </c>
    </row>
    <row r="140" spans="1:10" ht="14.4" hidden="1">
      <c r="B140" s="427">
        <f t="shared" si="38"/>
        <v>16.2</v>
      </c>
      <c r="C140" s="281">
        <f t="shared" si="30"/>
        <v>155272.96555199998</v>
      </c>
      <c r="D140" s="281">
        <f t="shared" si="31"/>
        <v>159965.67560399999</v>
      </c>
      <c r="E140" s="281">
        <f t="shared" si="32"/>
        <v>164154.95316</v>
      </c>
      <c r="F140" s="281">
        <f t="shared" si="33"/>
        <v>197230.13999999998</v>
      </c>
      <c r="G140" s="281">
        <f t="shared" si="34"/>
        <v>197230.13999999998</v>
      </c>
      <c r="H140" s="281">
        <f t="shared" si="35"/>
        <v>197230.13999999998</v>
      </c>
      <c r="I140" s="281">
        <f t="shared" si="36"/>
        <v>237727.26449999996</v>
      </c>
      <c r="J140" s="281">
        <f t="shared" si="37"/>
        <v>0</v>
      </c>
    </row>
    <row r="141" spans="1:10" ht="14.4" hidden="1">
      <c r="B141" s="427">
        <f t="shared" si="38"/>
        <v>17.8</v>
      </c>
      <c r="C141" s="281">
        <f t="shared" si="30"/>
        <v>170608.56708799998</v>
      </c>
      <c r="D141" s="281">
        <f t="shared" si="31"/>
        <v>175764.75467599998</v>
      </c>
      <c r="E141" s="281">
        <f t="shared" si="32"/>
        <v>180367.78804000001</v>
      </c>
      <c r="F141" s="281">
        <f t="shared" si="33"/>
        <v>216709.66</v>
      </c>
      <c r="G141" s="281">
        <f t="shared" si="34"/>
        <v>216709.66</v>
      </c>
      <c r="H141" s="281">
        <f t="shared" si="35"/>
        <v>216709.66</v>
      </c>
      <c r="I141" s="281">
        <f t="shared" si="36"/>
        <v>261206.50049999999</v>
      </c>
      <c r="J141" s="281">
        <f t="shared" si="37"/>
        <v>0</v>
      </c>
    </row>
    <row r="142" spans="1:10" ht="14.4" hidden="1">
      <c r="B142" s="427">
        <f t="shared" si="38"/>
        <v>21.6</v>
      </c>
      <c r="C142" s="281">
        <f t="shared" si="30"/>
        <v>207030.62073600001</v>
      </c>
      <c r="D142" s="281">
        <f t="shared" si="31"/>
        <v>213287.567472</v>
      </c>
      <c r="E142" s="281">
        <f t="shared" si="32"/>
        <v>218873.27088000003</v>
      </c>
      <c r="F142" s="281">
        <f t="shared" si="33"/>
        <v>262973.52</v>
      </c>
      <c r="G142" s="281">
        <f t="shared" si="34"/>
        <v>262973.52</v>
      </c>
      <c r="H142" s="281">
        <f t="shared" si="35"/>
        <v>262973.52</v>
      </c>
      <c r="I142" s="281">
        <f t="shared" si="36"/>
        <v>316969.68599999999</v>
      </c>
      <c r="J142" s="281">
        <f t="shared" si="37"/>
        <v>0</v>
      </c>
    </row>
    <row r="143" spans="1:10" ht="14.4" hidden="1">
      <c r="B143" s="427">
        <f t="shared" si="38"/>
        <v>30.3</v>
      </c>
      <c r="C143" s="281">
        <f t="shared" si="30"/>
        <v>290417.954088</v>
      </c>
      <c r="D143" s="281">
        <f t="shared" si="31"/>
        <v>299195.05992600002</v>
      </c>
      <c r="E143" s="281">
        <f t="shared" si="32"/>
        <v>307030.56054000003</v>
      </c>
      <c r="F143" s="281">
        <f t="shared" si="33"/>
        <v>368893.41</v>
      </c>
      <c r="G143" s="281">
        <f t="shared" si="34"/>
        <v>368893.41</v>
      </c>
      <c r="H143" s="281">
        <f t="shared" si="35"/>
        <v>368893.41</v>
      </c>
      <c r="I143" s="281">
        <f t="shared" si="36"/>
        <v>444638.03174999997</v>
      </c>
      <c r="J143" s="281">
        <f t="shared" si="37"/>
        <v>0</v>
      </c>
    </row>
    <row r="144" spans="1:10" ht="14.4" hidden="1">
      <c r="B144" s="427">
        <f t="shared" si="38"/>
        <v>51</v>
      </c>
      <c r="C144" s="281">
        <f t="shared" si="30"/>
        <v>488822.29895999999</v>
      </c>
      <c r="D144" s="281">
        <f t="shared" si="31"/>
        <v>503595.64541999996</v>
      </c>
      <c r="E144" s="281">
        <f t="shared" si="32"/>
        <v>516784.11180000001</v>
      </c>
      <c r="F144" s="281">
        <f t="shared" si="33"/>
        <v>620909.69999999995</v>
      </c>
      <c r="G144" s="281">
        <f t="shared" si="34"/>
        <v>620909.69999999995</v>
      </c>
      <c r="H144" s="281">
        <f t="shared" si="35"/>
        <v>620909.69999999995</v>
      </c>
      <c r="I144" s="281">
        <f t="shared" si="36"/>
        <v>748400.64749999996</v>
      </c>
      <c r="J144" s="281">
        <f t="shared" si="37"/>
        <v>0</v>
      </c>
    </row>
    <row r="145" spans="2:10" ht="14.4" hidden="1">
      <c r="B145" s="427">
        <f t="shared" si="38"/>
        <v>31.9</v>
      </c>
      <c r="C145" s="281">
        <f t="shared" si="30"/>
        <v>305753.55562399997</v>
      </c>
      <c r="D145" s="281">
        <f t="shared" si="31"/>
        <v>314994.13899799995</v>
      </c>
      <c r="E145" s="281">
        <f t="shared" si="32"/>
        <v>323243.39542000002</v>
      </c>
      <c r="F145" s="281">
        <f t="shared" si="33"/>
        <v>388372.92999999993</v>
      </c>
      <c r="G145" s="281">
        <f t="shared" si="34"/>
        <v>388372.92999999993</v>
      </c>
      <c r="H145" s="281">
        <f t="shared" si="35"/>
        <v>388372.92999999993</v>
      </c>
      <c r="I145" s="281">
        <f t="shared" si="36"/>
        <v>468117.26774999994</v>
      </c>
      <c r="J145" s="281">
        <f t="shared" si="37"/>
        <v>0</v>
      </c>
    </row>
    <row r="146" spans="2:10" ht="14.4" hidden="1">
      <c r="B146" s="427">
        <f t="shared" si="38"/>
        <v>32.299999999999997</v>
      </c>
      <c r="C146" s="281">
        <f t="shared" si="30"/>
        <v>309587.45600799995</v>
      </c>
      <c r="D146" s="281">
        <f t="shared" si="31"/>
        <v>318943.90876599995</v>
      </c>
      <c r="E146" s="281">
        <f t="shared" si="32"/>
        <v>327296.60414000001</v>
      </c>
      <c r="F146" s="281">
        <f t="shared" si="33"/>
        <v>393242.80999999994</v>
      </c>
      <c r="G146" s="281">
        <f t="shared" si="34"/>
        <v>393242.80999999994</v>
      </c>
      <c r="H146" s="281">
        <f t="shared" si="35"/>
        <v>393242.80999999994</v>
      </c>
      <c r="I146" s="281">
        <f t="shared" si="36"/>
        <v>473987.07674999995</v>
      </c>
      <c r="J146" s="281">
        <f t="shared" si="37"/>
        <v>0</v>
      </c>
    </row>
    <row r="147" spans="2:10" ht="14.4" hidden="1">
      <c r="B147" s="427">
        <f t="shared" si="38"/>
        <v>33.1</v>
      </c>
      <c r="C147" s="281">
        <f t="shared" si="30"/>
        <v>317255.25677599997</v>
      </c>
      <c r="D147" s="281">
        <f t="shared" si="31"/>
        <v>326843.448302</v>
      </c>
      <c r="E147" s="281">
        <f t="shared" si="32"/>
        <v>335403.02158</v>
      </c>
      <c r="F147" s="281">
        <f t="shared" si="33"/>
        <v>402982.57</v>
      </c>
      <c r="G147" s="281">
        <f t="shared" si="34"/>
        <v>402982.57</v>
      </c>
      <c r="H147" s="281">
        <f t="shared" si="35"/>
        <v>402982.57</v>
      </c>
      <c r="I147" s="281">
        <f t="shared" si="36"/>
        <v>485726.69474999997</v>
      </c>
      <c r="J147" s="281">
        <f t="shared" si="37"/>
        <v>0</v>
      </c>
    </row>
    <row r="148" spans="2:10" ht="14.4" hidden="1">
      <c r="B148" s="427">
        <f t="shared" si="38"/>
        <v>33.5</v>
      </c>
      <c r="C148" s="281">
        <f t="shared" si="30"/>
        <v>321089.15716</v>
      </c>
      <c r="D148" s="281">
        <f t="shared" si="31"/>
        <v>330793.21807</v>
      </c>
      <c r="E148" s="281">
        <f t="shared" si="32"/>
        <v>339456.2303</v>
      </c>
      <c r="F148" s="281">
        <f t="shared" si="33"/>
        <v>407852.44999999995</v>
      </c>
      <c r="G148" s="281">
        <f t="shared" si="34"/>
        <v>407852.44999999995</v>
      </c>
      <c r="H148" s="281">
        <f t="shared" si="35"/>
        <v>407852.44999999995</v>
      </c>
      <c r="I148" s="281">
        <f t="shared" si="36"/>
        <v>491596.50374999997</v>
      </c>
      <c r="J148" s="281">
        <f t="shared" si="37"/>
        <v>0</v>
      </c>
    </row>
    <row r="149" spans="2:10" ht="14.4" hidden="1">
      <c r="B149" s="427">
        <f t="shared" si="38"/>
        <v>48</v>
      </c>
      <c r="C149" s="281">
        <f t="shared" si="30"/>
        <v>460068.04608</v>
      </c>
      <c r="D149" s="281">
        <f t="shared" si="31"/>
        <v>473972.37215999997</v>
      </c>
      <c r="E149" s="281">
        <f t="shared" si="32"/>
        <v>486385.04639999999</v>
      </c>
      <c r="F149" s="281">
        <f t="shared" si="33"/>
        <v>584385.6</v>
      </c>
      <c r="G149" s="281">
        <f t="shared" si="34"/>
        <v>584385.6</v>
      </c>
      <c r="H149" s="281">
        <f t="shared" si="35"/>
        <v>584385.6</v>
      </c>
      <c r="I149" s="281">
        <f t="shared" si="36"/>
        <v>704377.08</v>
      </c>
      <c r="J149" s="281">
        <f t="shared" si="37"/>
        <v>0</v>
      </c>
    </row>
    <row r="150" spans="2:10" ht="14.4" hidden="1">
      <c r="B150" s="427">
        <f t="shared" si="38"/>
        <v>40.9</v>
      </c>
      <c r="C150" s="281">
        <f t="shared" si="30"/>
        <v>392016.31426399999</v>
      </c>
      <c r="D150" s="281">
        <f t="shared" si="31"/>
        <v>403863.95877799997</v>
      </c>
      <c r="E150" s="281">
        <f t="shared" si="32"/>
        <v>414440.59162000002</v>
      </c>
      <c r="F150" s="281">
        <f t="shared" si="33"/>
        <v>497945.22999999992</v>
      </c>
      <c r="G150" s="281">
        <f t="shared" si="34"/>
        <v>497945.22999999992</v>
      </c>
      <c r="H150" s="281">
        <f t="shared" si="35"/>
        <v>497945.22999999992</v>
      </c>
      <c r="I150" s="281">
        <f t="shared" si="36"/>
        <v>600187.9702499999</v>
      </c>
      <c r="J150" s="281">
        <f t="shared" si="37"/>
        <v>0</v>
      </c>
    </row>
    <row r="151" spans="2:10" ht="14.4" hidden="1">
      <c r="B151" s="427">
        <f t="shared" si="38"/>
        <v>42.3</v>
      </c>
      <c r="C151" s="281">
        <f t="shared" si="30"/>
        <v>405434.96560799994</v>
      </c>
      <c r="D151" s="281">
        <f t="shared" si="31"/>
        <v>417688.15296599997</v>
      </c>
      <c r="E151" s="281">
        <f t="shared" si="32"/>
        <v>428626.82214</v>
      </c>
      <c r="F151" s="281">
        <f t="shared" si="33"/>
        <v>514989.80999999994</v>
      </c>
      <c r="G151" s="281">
        <f t="shared" si="34"/>
        <v>514989.80999999994</v>
      </c>
      <c r="H151" s="281">
        <f t="shared" si="35"/>
        <v>514989.80999999994</v>
      </c>
      <c r="I151" s="281">
        <f t="shared" si="36"/>
        <v>620732.30174999987</v>
      </c>
      <c r="J151" s="281">
        <f t="shared" si="37"/>
        <v>0</v>
      </c>
    </row>
    <row r="152" spans="2:10" ht="14.4" hidden="1">
      <c r="B152" s="427">
        <f t="shared" si="38"/>
        <v>42.8</v>
      </c>
      <c r="C152" s="281">
        <f t="shared" si="30"/>
        <v>410227.34108799993</v>
      </c>
      <c r="D152" s="281">
        <f t="shared" si="31"/>
        <v>422625.36517599993</v>
      </c>
      <c r="E152" s="281">
        <f t="shared" si="32"/>
        <v>433693.33304</v>
      </c>
      <c r="F152" s="281">
        <f t="shared" si="33"/>
        <v>521077.15999999992</v>
      </c>
      <c r="G152" s="281">
        <f t="shared" si="34"/>
        <v>521077.15999999992</v>
      </c>
      <c r="H152" s="281">
        <f t="shared" si="35"/>
        <v>521077.15999999992</v>
      </c>
      <c r="I152" s="281">
        <f t="shared" si="36"/>
        <v>628069.56299999997</v>
      </c>
      <c r="J152" s="281">
        <f t="shared" si="37"/>
        <v>0</v>
      </c>
    </row>
    <row r="153" spans="2:10" ht="14.4" hidden="1">
      <c r="B153" s="427">
        <f t="shared" si="38"/>
        <v>52</v>
      </c>
      <c r="C153" s="281">
        <f t="shared" si="30"/>
        <v>498407.04991999996</v>
      </c>
      <c r="D153" s="281">
        <f t="shared" si="31"/>
        <v>513470.06983999995</v>
      </c>
      <c r="E153" s="281">
        <f t="shared" si="32"/>
        <v>526917.13360000006</v>
      </c>
      <c r="F153" s="281">
        <f t="shared" si="33"/>
        <v>633084.39999999991</v>
      </c>
      <c r="G153" s="281">
        <f t="shared" si="34"/>
        <v>633084.39999999991</v>
      </c>
      <c r="H153" s="281">
        <f t="shared" si="35"/>
        <v>633084.39999999991</v>
      </c>
      <c r="I153" s="281">
        <f t="shared" si="36"/>
        <v>763075.16999999993</v>
      </c>
      <c r="J153" s="281">
        <f t="shared" si="37"/>
        <v>0</v>
      </c>
    </row>
    <row r="154" spans="2:10" ht="14.4" hidden="1">
      <c r="B154" s="427">
        <f t="shared" si="38"/>
        <v>46.2</v>
      </c>
      <c r="C154" s="281">
        <f t="shared" si="30"/>
        <v>442815.49435200001</v>
      </c>
      <c r="D154" s="281">
        <f t="shared" si="31"/>
        <v>456198.40820399998</v>
      </c>
      <c r="E154" s="281">
        <f t="shared" si="32"/>
        <v>468145.60716000007</v>
      </c>
      <c r="F154" s="281">
        <f t="shared" si="33"/>
        <v>562471.14</v>
      </c>
      <c r="G154" s="281">
        <f t="shared" si="34"/>
        <v>562471.14</v>
      </c>
      <c r="H154" s="281">
        <f t="shared" si="35"/>
        <v>562471.14</v>
      </c>
      <c r="I154" s="281">
        <f t="shared" si="36"/>
        <v>677962.93949999998</v>
      </c>
      <c r="J154" s="281">
        <f t="shared" si="37"/>
        <v>0</v>
      </c>
    </row>
    <row r="155" spans="2:10" ht="32.25" customHeight="1">
      <c r="B155" s="307" t="s">
        <v>489</v>
      </c>
      <c r="C155" s="428">
        <f>AVERAGE(C134:C154)</f>
        <v>264493.48482476186</v>
      </c>
      <c r="D155" s="428">
        <f t="shared" ref="D155:J155" si="39">AVERAGE(D134:D154)</f>
        <v>272487.09292333323</v>
      </c>
      <c r="E155" s="428">
        <f t="shared" si="39"/>
        <v>279623.14919523813</v>
      </c>
      <c r="F155" s="428">
        <f t="shared" si="39"/>
        <v>335963.74523809511</v>
      </c>
      <c r="G155" s="428">
        <f t="shared" si="39"/>
        <v>335963.74523809511</v>
      </c>
      <c r="H155" s="428">
        <f t="shared" si="39"/>
        <v>335963.74523809511</v>
      </c>
      <c r="I155" s="428">
        <f t="shared" si="39"/>
        <v>404946.94232142856</v>
      </c>
      <c r="J155" s="282">
        <f t="shared" si="39"/>
        <v>0</v>
      </c>
    </row>
    <row r="156" spans="2:10">
      <c r="B156" s="129" t="s">
        <v>366</v>
      </c>
      <c r="C156" s="428">
        <f>C155</f>
        <v>264493.48482476186</v>
      </c>
      <c r="D156" s="428">
        <f t="shared" ref="D156:J156" si="40">D155</f>
        <v>272487.09292333323</v>
      </c>
      <c r="E156" s="428">
        <f t="shared" si="40"/>
        <v>279623.14919523813</v>
      </c>
      <c r="F156" s="428">
        <f t="shared" si="40"/>
        <v>335963.74523809511</v>
      </c>
      <c r="G156" s="428">
        <f t="shared" si="40"/>
        <v>335963.74523809511</v>
      </c>
      <c r="H156" s="428">
        <f t="shared" si="40"/>
        <v>335963.74523809511</v>
      </c>
      <c r="I156" s="428">
        <f t="shared" si="40"/>
        <v>404946.94232142856</v>
      </c>
      <c r="J156" s="282">
        <f t="shared" si="40"/>
        <v>0</v>
      </c>
    </row>
    <row r="157" spans="2:10">
      <c r="B157" s="129" t="s">
        <v>490</v>
      </c>
      <c r="C157" s="428">
        <f>C156*1.2</f>
        <v>317392.1817897142</v>
      </c>
      <c r="D157" s="428">
        <f t="shared" ref="D157:J157" si="41">D156*1.2</f>
        <v>326984.51150799985</v>
      </c>
      <c r="E157" s="428">
        <f t="shared" si="41"/>
        <v>335547.77903428575</v>
      </c>
      <c r="F157" s="428">
        <f t="shared" si="41"/>
        <v>403156.49428571411</v>
      </c>
      <c r="G157" s="428">
        <f t="shared" si="41"/>
        <v>403156.49428571411</v>
      </c>
      <c r="H157" s="428">
        <f t="shared" si="41"/>
        <v>403156.49428571411</v>
      </c>
      <c r="I157" s="428">
        <f t="shared" si="41"/>
        <v>485936.33078571426</v>
      </c>
      <c r="J157" s="282">
        <f t="shared" si="41"/>
        <v>0</v>
      </c>
    </row>
  </sheetData>
  <sheetProtection formatCells="0" formatColumns="0" formatRows="0" insertColumns="0" insertRows="0" insertHyperlinks="0" deleteColumns="0" deleteRows="0" sort="0" autoFilter="0" pivotTables="0"/>
  <autoFilter ref="B47:K127" xr:uid="{00000000-0009-0000-0000-000009000000}">
    <sortState xmlns:xlrd2="http://schemas.microsoft.com/office/spreadsheetml/2017/richdata2" ref="B48:K127">
      <sortCondition ref="C47"/>
    </sortState>
  </autoFilter>
  <mergeCells count="12">
    <mergeCell ref="B30:M30"/>
    <mergeCell ref="B1:C1"/>
    <mergeCell ref="B9:C9"/>
    <mergeCell ref="E2:F2"/>
    <mergeCell ref="K33:L33"/>
    <mergeCell ref="B32:I32"/>
    <mergeCell ref="B132:J132"/>
    <mergeCell ref="B129:I129"/>
    <mergeCell ref="B33:B35"/>
    <mergeCell ref="B46:K46"/>
    <mergeCell ref="K34:L34"/>
    <mergeCell ref="C33:I33"/>
  </mergeCells>
  <phoneticPr fontId="49" type="noConversion"/>
  <dataValidations count="2">
    <dataValidation type="list" allowBlank="1" showInputMessage="1" showErrorMessage="1" error="MUNICIPIO NO VÁLIDO" prompt="SELECCIONE EL MPIO" sqref="B17" xr:uid="{00000000-0002-0000-0900-000000000000}">
      <formula1>$B$48:$B$127</formula1>
    </dataValidation>
    <dataValidation type="list" allowBlank="1" showInputMessage="1" showErrorMessage="1" sqref="B21" xr:uid="{00000000-0002-0000-0900-000001000000}">
      <formula1>#REF!</formula1>
    </dataValidation>
  </dataValidations>
  <pageMargins left="0.7" right="0.7" top="0.75" bottom="0.75" header="0.3" footer="0.3"/>
  <pageSetup orientation="portrait"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3" tint="0.79998168889431442"/>
  </sheetPr>
  <dimension ref="A1:AA457"/>
  <sheetViews>
    <sheetView showGridLines="0" defaultGridColor="0" colorId="22" zoomScaleNormal="100" workbookViewId="0">
      <pane ySplit="3" topLeftCell="A406" activePane="bottomLeft" state="frozen"/>
      <selection activeCell="D11" sqref="D11"/>
      <selection pane="bottomLeft" activeCell="A420" sqref="A420"/>
    </sheetView>
  </sheetViews>
  <sheetFormatPr baseColWidth="10" defaultColWidth="12" defaultRowHeight="13.2"/>
  <cols>
    <col min="1" max="1" width="77.33203125" style="121" customWidth="1"/>
    <col min="2" max="2" width="12.6640625" style="121" customWidth="1"/>
    <col min="3" max="3" width="15.33203125" style="121" customWidth="1"/>
    <col min="4" max="4" width="19.6640625" style="142" customWidth="1"/>
    <col min="5" max="6" width="17.77734375" style="142" customWidth="1"/>
    <col min="7" max="7" width="20.33203125" style="142" customWidth="1"/>
    <col min="8" max="8" width="9.6640625" style="121" customWidth="1"/>
    <col min="9" max="9" width="21.6640625" style="121" customWidth="1"/>
    <col min="10" max="10" width="24.109375" style="121" customWidth="1"/>
    <col min="11" max="11" width="17.33203125" style="121" customWidth="1"/>
    <col min="12" max="12" width="19.77734375" style="121" customWidth="1"/>
    <col min="13" max="13" width="21.33203125" style="121" customWidth="1"/>
    <col min="14" max="20" width="12" style="121" customWidth="1"/>
    <col min="21" max="16384" width="12" style="121"/>
  </cols>
  <sheetData>
    <row r="1" spans="1:13" ht="18" customHeight="1">
      <c r="A1" s="833" t="s">
        <v>771</v>
      </c>
      <c r="B1" s="833"/>
      <c r="C1" s="833"/>
      <c r="D1" s="833"/>
      <c r="E1" s="833"/>
      <c r="F1" s="833"/>
      <c r="G1" s="833"/>
      <c r="I1" s="157"/>
      <c r="J1" s="129" t="s">
        <v>157</v>
      </c>
      <c r="K1" s="158" t="s">
        <v>158</v>
      </c>
    </row>
    <row r="2" spans="1:13" ht="12" customHeight="1" thickBot="1">
      <c r="I2" s="159"/>
      <c r="J2" s="129" t="s">
        <v>159</v>
      </c>
      <c r="K2" s="158" t="s">
        <v>160</v>
      </c>
    </row>
    <row r="3" spans="1:13" s="130" customFormat="1" ht="41.25" customHeight="1" thickTop="1" thickBot="1">
      <c r="A3" s="81" t="s">
        <v>161</v>
      </c>
      <c r="B3" s="82" t="s">
        <v>162</v>
      </c>
      <c r="C3" s="83" t="s">
        <v>163</v>
      </c>
      <c r="D3" s="84" t="s">
        <v>164</v>
      </c>
      <c r="E3" s="84" t="s">
        <v>165</v>
      </c>
      <c r="F3" s="84" t="s">
        <v>166</v>
      </c>
      <c r="G3" s="85" t="s">
        <v>167</v>
      </c>
      <c r="H3" s="160"/>
    </row>
    <row r="4" spans="1:13" ht="11.25" customHeight="1" thickTop="1" thickBot="1">
      <c r="A4" s="86"/>
      <c r="B4" s="87"/>
      <c r="C4" s="88"/>
      <c r="D4" s="89"/>
      <c r="E4" s="90"/>
      <c r="F4" s="89"/>
      <c r="G4" s="90"/>
      <c r="H4" s="161"/>
    </row>
    <row r="5" spans="1:13" ht="30" customHeight="1" thickTop="1">
      <c r="A5" s="818" t="s">
        <v>639</v>
      </c>
      <c r="B5" s="819"/>
      <c r="C5" s="819"/>
      <c r="D5" s="819"/>
      <c r="E5" s="819"/>
      <c r="F5" s="819"/>
      <c r="G5" s="820"/>
      <c r="H5" s="161"/>
    </row>
    <row r="6" spans="1:13">
      <c r="A6" s="162" t="s">
        <v>168</v>
      </c>
      <c r="B6" s="163" t="s">
        <v>169</v>
      </c>
      <c r="C6" s="164">
        <v>4</v>
      </c>
      <c r="D6" s="165">
        <f>'Salarios y transporte'!C4</f>
        <v>165910</v>
      </c>
      <c r="E6" s="166"/>
      <c r="F6" s="165">
        <f>+D6/C6</f>
        <v>41477.5</v>
      </c>
      <c r="G6" s="167">
        <f>+D6/C6</f>
        <v>41477.5</v>
      </c>
      <c r="H6" s="161"/>
    </row>
    <row r="7" spans="1:13">
      <c r="A7" s="162" t="s">
        <v>170</v>
      </c>
      <c r="B7" s="163" t="s">
        <v>171</v>
      </c>
      <c r="C7" s="168">
        <v>0.05</v>
      </c>
      <c r="D7" s="169">
        <f>+G6</f>
        <v>41477.5</v>
      </c>
      <c r="E7" s="170"/>
      <c r="F7" s="169">
        <f>+D7*C7</f>
        <v>2073.875</v>
      </c>
      <c r="G7" s="171">
        <f>+D7*C7</f>
        <v>2073.875</v>
      </c>
      <c r="H7" s="161"/>
    </row>
    <row r="8" spans="1:13" ht="12" customHeight="1" thickBot="1">
      <c r="A8" s="162"/>
      <c r="B8" s="163"/>
      <c r="C8" s="168"/>
      <c r="D8" s="172"/>
      <c r="E8" s="173"/>
      <c r="F8" s="172"/>
      <c r="G8" s="91"/>
      <c r="H8" s="161"/>
    </row>
    <row r="9" spans="1:13" ht="13.5" customHeight="1" thickTop="1" thickBot="1">
      <c r="A9" s="92" t="s">
        <v>172</v>
      </c>
      <c r="B9" s="174"/>
      <c r="C9" s="175"/>
      <c r="D9" s="176"/>
      <c r="E9" s="177"/>
      <c r="F9" s="93">
        <f>SUM(F6:F7)</f>
        <v>43551.375</v>
      </c>
      <c r="G9" s="94">
        <f>SUM(G6:G7)</f>
        <v>43551.375</v>
      </c>
      <c r="H9" s="161"/>
      <c r="I9" s="178"/>
      <c r="M9" s="142"/>
    </row>
    <row r="10" spans="1:13" ht="14.4" thickTop="1" thickBot="1">
      <c r="A10" s="95"/>
      <c r="B10" s="96"/>
      <c r="C10" s="97"/>
      <c r="D10" s="98"/>
      <c r="E10" s="99"/>
      <c r="F10" s="98"/>
      <c r="G10" s="99"/>
    </row>
    <row r="11" spans="1:13" ht="88.5" customHeight="1" thickTop="1">
      <c r="A11" s="834" t="s">
        <v>744</v>
      </c>
      <c r="B11" s="835"/>
      <c r="C11" s="835"/>
      <c r="D11" s="835"/>
      <c r="E11" s="835"/>
      <c r="F11" s="835"/>
      <c r="G11" s="836"/>
    </row>
    <row r="12" spans="1:13">
      <c r="A12" s="179" t="s">
        <v>173</v>
      </c>
      <c r="B12" s="123" t="s">
        <v>174</v>
      </c>
      <c r="C12" s="180">
        <v>4</v>
      </c>
      <c r="D12" s="151">
        <f>'Actualizacion de precios'!C16</f>
        <v>40712.449999999997</v>
      </c>
      <c r="E12" s="170"/>
      <c r="F12" s="169">
        <f>+D12*C12</f>
        <v>162849.79999999999</v>
      </c>
      <c r="G12" s="181">
        <f>+D12*C12</f>
        <v>162849.79999999999</v>
      </c>
    </row>
    <row r="13" spans="1:13">
      <c r="A13" s="179" t="s">
        <v>175</v>
      </c>
      <c r="B13" s="123" t="s">
        <v>176</v>
      </c>
      <c r="C13" s="182">
        <v>4</v>
      </c>
      <c r="D13" s="165">
        <f>'Salarios y transporte'!C8</f>
        <v>165910</v>
      </c>
      <c r="E13" s="166"/>
      <c r="F13" s="165">
        <f>+D13/C13</f>
        <v>41477.5</v>
      </c>
      <c r="G13" s="183">
        <f>+D13/C13</f>
        <v>41477.5</v>
      </c>
    </row>
    <row r="14" spans="1:13">
      <c r="A14" s="179" t="s">
        <v>177</v>
      </c>
      <c r="B14" s="123" t="s">
        <v>176</v>
      </c>
      <c r="C14" s="182">
        <v>4</v>
      </c>
      <c r="D14" s="165">
        <f>+'Salarios y transporte'!C3</f>
        <v>82955</v>
      </c>
      <c r="E14" s="166"/>
      <c r="F14" s="165">
        <f>+D14/C14</f>
        <v>20738.75</v>
      </c>
      <c r="G14" s="183">
        <f>+D14/C14</f>
        <v>20738.75</v>
      </c>
    </row>
    <row r="15" spans="1:13" ht="12.75" customHeight="1">
      <c r="A15" s="162" t="s">
        <v>170</v>
      </c>
      <c r="B15" s="184" t="s">
        <v>171</v>
      </c>
      <c r="C15" s="124">
        <v>0.05</v>
      </c>
      <c r="D15" s="169">
        <f>+G14+G13</f>
        <v>62216.25</v>
      </c>
      <c r="E15" s="170"/>
      <c r="F15" s="169">
        <f>+D15*C15</f>
        <v>3110.8125</v>
      </c>
      <c r="G15" s="185">
        <f>+D15*C15</f>
        <v>3110.8125</v>
      </c>
    </row>
    <row r="16" spans="1:13" ht="8.1" customHeight="1" thickBot="1">
      <c r="A16" s="162"/>
      <c r="B16" s="100"/>
      <c r="C16" s="101"/>
      <c r="D16" s="172"/>
      <c r="E16" s="173"/>
      <c r="F16" s="172"/>
      <c r="G16" s="102"/>
    </row>
    <row r="17" spans="1:12" ht="13.5" customHeight="1" thickTop="1" thickBot="1">
      <c r="A17" s="92" t="s">
        <v>172</v>
      </c>
      <c r="B17" s="174"/>
      <c r="C17" s="175"/>
      <c r="D17" s="176"/>
      <c r="E17" s="177"/>
      <c r="F17" s="93">
        <f>SUM(F12:F16)</f>
        <v>228176.86249999999</v>
      </c>
      <c r="G17" s="94">
        <f>SUM(G12:G16)</f>
        <v>228176.86249999999</v>
      </c>
      <c r="H17" s="161"/>
    </row>
    <row r="18" spans="1:12" ht="14.4" thickTop="1" thickBot="1">
      <c r="A18" s="95"/>
      <c r="B18" s="96"/>
      <c r="C18" s="97"/>
      <c r="D18" s="98"/>
      <c r="E18" s="99"/>
      <c r="F18" s="98"/>
      <c r="G18" s="99"/>
    </row>
    <row r="19" spans="1:12" ht="27.75" customHeight="1" thickTop="1">
      <c r="A19" s="818" t="s">
        <v>178</v>
      </c>
      <c r="B19" s="819"/>
      <c r="C19" s="819"/>
      <c r="D19" s="819"/>
      <c r="E19" s="819"/>
      <c r="F19" s="819"/>
      <c r="G19" s="820"/>
      <c r="H19" s="161"/>
    </row>
    <row r="20" spans="1:12">
      <c r="A20" s="162" t="s">
        <v>179</v>
      </c>
      <c r="B20" s="163" t="s">
        <v>176</v>
      </c>
      <c r="C20" s="164">
        <v>6</v>
      </c>
      <c r="D20" s="165">
        <f>'Salarios y transporte'!C4</f>
        <v>165910</v>
      </c>
      <c r="E20" s="166"/>
      <c r="F20" s="165">
        <f>+D20/C20</f>
        <v>27651.666666666668</v>
      </c>
      <c r="G20" s="183">
        <f>+D20/C20</f>
        <v>27651.666666666668</v>
      </c>
      <c r="H20" s="126"/>
      <c r="I20" s="186"/>
    </row>
    <row r="21" spans="1:12">
      <c r="A21" s="162" t="s">
        <v>170</v>
      </c>
      <c r="B21" s="163" t="s">
        <v>171</v>
      </c>
      <c r="C21" s="168">
        <v>0.05</v>
      </c>
      <c r="D21" s="169">
        <f>+G20</f>
        <v>27651.666666666668</v>
      </c>
      <c r="E21" s="170"/>
      <c r="F21" s="169">
        <f>+D21*C21</f>
        <v>1382.5833333333335</v>
      </c>
      <c r="G21" s="185">
        <f>+D21*C21</f>
        <v>1382.5833333333335</v>
      </c>
      <c r="H21" s="126"/>
      <c r="I21" s="186"/>
    </row>
    <row r="22" spans="1:12" ht="8.1" customHeight="1" thickBot="1">
      <c r="A22" s="162"/>
      <c r="B22" s="163"/>
      <c r="C22" s="168"/>
      <c r="D22" s="172"/>
      <c r="E22" s="173"/>
      <c r="F22" s="172"/>
      <c r="G22" s="102"/>
      <c r="H22" s="187"/>
      <c r="I22" s="186"/>
    </row>
    <row r="23" spans="1:12" ht="13.5" customHeight="1" thickTop="1" thickBot="1">
      <c r="A23" s="92" t="s">
        <v>172</v>
      </c>
      <c r="B23" s="174"/>
      <c r="C23" s="175"/>
      <c r="D23" s="176"/>
      <c r="E23" s="177"/>
      <c r="F23" s="93">
        <f>SUM(F20:F22)</f>
        <v>29034.25</v>
      </c>
      <c r="G23" s="94">
        <f>SUM(G20:G22)</f>
        <v>29034.25</v>
      </c>
      <c r="H23" s="161"/>
    </row>
    <row r="24" spans="1:12" ht="14.4" thickTop="1" thickBot="1">
      <c r="A24" s="95"/>
      <c r="B24" s="87"/>
      <c r="C24" s="88"/>
      <c r="D24" s="89"/>
      <c r="E24" s="103"/>
      <c r="F24" s="89"/>
      <c r="G24" s="99"/>
      <c r="H24" s="187"/>
      <c r="I24" s="122"/>
    </row>
    <row r="25" spans="1:12" ht="30" customHeight="1" thickTop="1">
      <c r="A25" s="818" t="s">
        <v>180</v>
      </c>
      <c r="B25" s="819"/>
      <c r="C25" s="819"/>
      <c r="D25" s="819"/>
      <c r="E25" s="819"/>
      <c r="F25" s="819"/>
      <c r="G25" s="820"/>
      <c r="H25" s="161"/>
    </row>
    <row r="26" spans="1:12">
      <c r="A26" s="179" t="s">
        <v>181</v>
      </c>
      <c r="B26" s="123" t="s">
        <v>176</v>
      </c>
      <c r="C26" s="188">
        <v>25</v>
      </c>
      <c r="D26" s="165">
        <f>+'Salarios y transporte'!C3</f>
        <v>82955</v>
      </c>
      <c r="E26" s="166"/>
      <c r="F26" s="165">
        <f>+D26/C26</f>
        <v>3318.2</v>
      </c>
      <c r="G26" s="183">
        <f>+D26/C26</f>
        <v>3318.2</v>
      </c>
      <c r="H26" s="161"/>
    </row>
    <row r="27" spans="1:12">
      <c r="A27" s="162" t="s">
        <v>170</v>
      </c>
      <c r="B27" s="123" t="s">
        <v>171</v>
      </c>
      <c r="C27" s="124">
        <v>0.05</v>
      </c>
      <c r="D27" s="169">
        <f>+G26</f>
        <v>3318.2</v>
      </c>
      <c r="E27" s="170"/>
      <c r="F27" s="169">
        <f>+D27*C27</f>
        <v>165.91</v>
      </c>
      <c r="G27" s="181">
        <f>+D27*C27</f>
        <v>165.91</v>
      </c>
      <c r="H27" s="161"/>
    </row>
    <row r="28" spans="1:12" ht="12" customHeight="1" thickBot="1">
      <c r="A28" s="162"/>
      <c r="B28" s="100"/>
      <c r="C28" s="101"/>
      <c r="D28" s="172"/>
      <c r="E28" s="172"/>
      <c r="F28" s="172"/>
      <c r="G28" s="102"/>
      <c r="H28" s="161"/>
    </row>
    <row r="29" spans="1:12" ht="13.5" customHeight="1" thickTop="1" thickBot="1">
      <c r="A29" s="92" t="s">
        <v>172</v>
      </c>
      <c r="B29" s="174"/>
      <c r="C29" s="175"/>
      <c r="D29" s="176"/>
      <c r="E29" s="177"/>
      <c r="F29" s="93">
        <f>SUM(F26:F28)</f>
        <v>3484.1099999999997</v>
      </c>
      <c r="G29" s="94">
        <f>SUM(G26:G28)</f>
        <v>3484.1099999999997</v>
      </c>
      <c r="H29" s="161"/>
    </row>
    <row r="30" spans="1:12" ht="14.4" thickTop="1" thickBot="1">
      <c r="A30" s="124"/>
      <c r="B30" s="123"/>
      <c r="C30" s="124"/>
      <c r="D30" s="172"/>
      <c r="E30" s="173"/>
      <c r="F30" s="172"/>
      <c r="H30" s="161"/>
    </row>
    <row r="31" spans="1:12" ht="30" customHeight="1" thickTop="1">
      <c r="A31" s="818" t="s">
        <v>182</v>
      </c>
      <c r="B31" s="819"/>
      <c r="C31" s="819"/>
      <c r="D31" s="819"/>
      <c r="E31" s="819"/>
      <c r="F31" s="819"/>
      <c r="G31" s="820"/>
      <c r="H31" s="161"/>
    </row>
    <row r="32" spans="1:12">
      <c r="A32" s="179" t="s">
        <v>183</v>
      </c>
      <c r="B32" s="123" t="s">
        <v>9</v>
      </c>
      <c r="C32" s="124">
        <v>1.05</v>
      </c>
      <c r="D32" s="235">
        <f>'Actualizacion de precios'!C31</f>
        <v>17548.518333333333</v>
      </c>
      <c r="E32" s="169">
        <f>G32-F32</f>
        <v>2941.9574852941169</v>
      </c>
      <c r="F32" s="169">
        <f>C32*(D32/1.19)</f>
        <v>15483.986764705884</v>
      </c>
      <c r="G32" s="189">
        <f>D32*C32</f>
        <v>18425.94425</v>
      </c>
      <c r="H32" s="161"/>
      <c r="I32" s="161">
        <f>'[96]ppto sistema septico'!V17</f>
        <v>166.5</v>
      </c>
      <c r="J32" s="190">
        <f>$I$32*(F32+F33+F35)</f>
        <v>6011763.8832465606</v>
      </c>
      <c r="K32" s="190">
        <f>$I$32*(G32+G33+G35)</f>
        <v>7153999.021063406</v>
      </c>
      <c r="L32" s="142">
        <f>K32-J32</f>
        <v>1142235.1378168454</v>
      </c>
    </row>
    <row r="33" spans="1:27">
      <c r="A33" s="162" t="s">
        <v>184</v>
      </c>
      <c r="B33" s="163" t="s">
        <v>171</v>
      </c>
      <c r="C33" s="180">
        <v>1</v>
      </c>
      <c r="D33" s="151">
        <f>'Actualizacion de precios'!C5</f>
        <v>22623.976337467906</v>
      </c>
      <c r="E33" s="169">
        <f t="shared" ref="E33:E37" si="0">G33-F33</f>
        <v>3612.231516066302</v>
      </c>
      <c r="F33" s="169">
        <f>C33*(D33/1.19)</f>
        <v>19011.744821401604</v>
      </c>
      <c r="G33" s="181">
        <f>+C33*(D33)</f>
        <v>22623.976337467906</v>
      </c>
      <c r="H33" s="161"/>
      <c r="I33" s="142"/>
      <c r="K33" s="142"/>
    </row>
    <row r="34" spans="1:27">
      <c r="A34" s="179" t="s">
        <v>185</v>
      </c>
      <c r="B34" s="163" t="s">
        <v>186</v>
      </c>
      <c r="C34" s="191">
        <v>1E-3</v>
      </c>
      <c r="D34" s="242">
        <f>'Salarios y transporte'!C28</f>
        <v>190082.34681625391</v>
      </c>
      <c r="E34" s="169">
        <f t="shared" si="0"/>
        <v>0</v>
      </c>
      <c r="F34" s="169">
        <f>+D34*C34</f>
        <v>190.0823468162539</v>
      </c>
      <c r="G34" s="181">
        <f>+D34*C34</f>
        <v>190.0823468162539</v>
      </c>
      <c r="H34" s="161"/>
      <c r="K34" s="142"/>
    </row>
    <row r="35" spans="1:27">
      <c r="A35" s="179" t="s">
        <v>187</v>
      </c>
      <c r="B35" s="123" t="s">
        <v>188</v>
      </c>
      <c r="C35" s="180">
        <v>0.15</v>
      </c>
      <c r="D35" s="151">
        <f>'Actualizacion de precios'!C19</f>
        <v>12780.269999999999</v>
      </c>
      <c r="E35" s="169">
        <f t="shared" si="0"/>
        <v>306.08209663865523</v>
      </c>
      <c r="F35" s="169">
        <f>+D35*C35/1.19</f>
        <v>1610.9584033613444</v>
      </c>
      <c r="G35" s="181">
        <f>+D35*C35</f>
        <v>1917.0404999999996</v>
      </c>
      <c r="H35" s="161"/>
      <c r="K35" s="142"/>
    </row>
    <row r="36" spans="1:27">
      <c r="A36" s="179" t="s">
        <v>189</v>
      </c>
      <c r="B36" s="123" t="s">
        <v>190</v>
      </c>
      <c r="C36" s="188">
        <v>50</v>
      </c>
      <c r="D36" s="165">
        <f>'Salarios y transporte'!C5</f>
        <v>241020</v>
      </c>
      <c r="E36" s="165">
        <f>G36-F36</f>
        <v>0</v>
      </c>
      <c r="F36" s="165">
        <f>+D36/C36</f>
        <v>4820.3999999999996</v>
      </c>
      <c r="G36" s="183">
        <f>+D36/C36</f>
        <v>4820.3999999999996</v>
      </c>
      <c r="H36" s="161"/>
      <c r="K36" s="142"/>
    </row>
    <row r="37" spans="1:27">
      <c r="A37" s="162" t="s">
        <v>170</v>
      </c>
      <c r="B37" s="123" t="s">
        <v>171</v>
      </c>
      <c r="C37" s="124">
        <v>0.05</v>
      </c>
      <c r="D37" s="169">
        <f>+G36</f>
        <v>4820.3999999999996</v>
      </c>
      <c r="E37" s="169">
        <f t="shared" si="0"/>
        <v>0</v>
      </c>
      <c r="F37" s="169">
        <f>+D37*C37</f>
        <v>241.01999999999998</v>
      </c>
      <c r="G37" s="185">
        <f>+D37*C37</f>
        <v>241.01999999999998</v>
      </c>
      <c r="H37" s="161"/>
      <c r="K37" s="104"/>
    </row>
    <row r="38" spans="1:27" ht="13.5" customHeight="1" thickBot="1">
      <c r="A38" s="179"/>
      <c r="B38" s="123"/>
      <c r="C38" s="124"/>
      <c r="D38" s="172"/>
      <c r="E38" s="173"/>
      <c r="F38" s="172"/>
      <c r="G38" s="102"/>
      <c r="H38" s="161"/>
      <c r="AA38" s="142">
        <f>+'A.P.U.'!G3120</f>
        <v>0</v>
      </c>
    </row>
    <row r="39" spans="1:27" ht="13.5" customHeight="1" thickTop="1" thickBot="1">
      <c r="A39" s="92" t="s">
        <v>191</v>
      </c>
      <c r="B39" s="174"/>
      <c r="C39" s="175"/>
      <c r="D39" s="176"/>
      <c r="E39" s="177"/>
      <c r="F39" s="93">
        <f>SUM(F32:F38)</f>
        <v>41358.192336285087</v>
      </c>
      <c r="G39" s="94">
        <f>SUM(G32:G38)</f>
        <v>48218.46343428416</v>
      </c>
      <c r="H39" s="161"/>
      <c r="K39" s="142"/>
      <c r="N39" s="121" t="s">
        <v>192</v>
      </c>
    </row>
    <row r="40" spans="1:27" ht="13.5" customHeight="1" thickTop="1" thickBot="1">
      <c r="A40" s="118"/>
      <c r="B40" s="347"/>
      <c r="C40" s="348"/>
      <c r="D40" s="349"/>
      <c r="E40" s="350"/>
      <c r="F40" s="93"/>
      <c r="G40" s="351"/>
      <c r="H40" s="161"/>
      <c r="K40" s="142"/>
    </row>
    <row r="41" spans="1:27" ht="29.4" customHeight="1" thickTop="1">
      <c r="A41" s="830" t="s">
        <v>500</v>
      </c>
      <c r="B41" s="831"/>
      <c r="C41" s="831"/>
      <c r="D41" s="831"/>
      <c r="E41" s="831"/>
      <c r="F41" s="831"/>
      <c r="G41" s="832"/>
      <c r="H41" s="161"/>
      <c r="K41" s="142"/>
    </row>
    <row r="42" spans="1:27" ht="16.350000000000001" customHeight="1">
      <c r="A42" s="179" t="s">
        <v>499</v>
      </c>
      <c r="B42" s="123" t="s">
        <v>9</v>
      </c>
      <c r="C42" s="124">
        <v>1.05</v>
      </c>
      <c r="D42" s="235">
        <f>'Actualizacion de precios'!C33</f>
        <v>36863.106666666667</v>
      </c>
      <c r="E42" s="173">
        <f>G42-F42</f>
        <v>6179.9914117647058</v>
      </c>
      <c r="F42" s="173">
        <f>C42*(D42/1.19)</f>
        <v>32526.270588235297</v>
      </c>
      <c r="G42" s="189">
        <f>D42*C42</f>
        <v>38706.262000000002</v>
      </c>
      <c r="H42" s="161"/>
      <c r="I42" s="161">
        <f>+'[96]ppto sistema septico'!V19</f>
        <v>0</v>
      </c>
      <c r="J42" s="142">
        <f>+$I$42*(F42+F43+F45)</f>
        <v>0</v>
      </c>
      <c r="K42" s="142">
        <f>+$I$42*(G42+G43+G45)</f>
        <v>0</v>
      </c>
      <c r="L42" s="142">
        <f>+K42-J42</f>
        <v>0</v>
      </c>
    </row>
    <row r="43" spans="1:27" ht="14.4" customHeight="1">
      <c r="A43" s="162" t="s">
        <v>184</v>
      </c>
      <c r="B43" s="163" t="s">
        <v>171</v>
      </c>
      <c r="C43" s="180">
        <v>1</v>
      </c>
      <c r="D43" s="172">
        <f>'Actualizacion de precios'!C6</f>
        <v>6140.9895746820093</v>
      </c>
      <c r="E43" s="173">
        <f t="shared" ref="E43:E47" si="1">G43-F43</f>
        <v>980.49413377275778</v>
      </c>
      <c r="F43" s="173">
        <f>C43*(D43/1.19)</f>
        <v>5160.4954409092516</v>
      </c>
      <c r="G43" s="181">
        <f>+C43*(D43)</f>
        <v>6140.9895746820093</v>
      </c>
      <c r="H43" s="161"/>
      <c r="K43" s="142"/>
    </row>
    <row r="44" spans="1:27" ht="14.4" customHeight="1">
      <c r="A44" s="179" t="s">
        <v>185</v>
      </c>
      <c r="B44" s="163" t="s">
        <v>186</v>
      </c>
      <c r="C44" s="191">
        <v>1E-3</v>
      </c>
      <c r="D44" s="242">
        <f>'Salarios y transporte'!C28</f>
        <v>190082.34681625391</v>
      </c>
      <c r="E44" s="173">
        <f t="shared" si="1"/>
        <v>0</v>
      </c>
      <c r="F44" s="173">
        <f>+D44*C44</f>
        <v>190.0823468162539</v>
      </c>
      <c r="G44" s="181">
        <f>+D44*C44</f>
        <v>190.0823468162539</v>
      </c>
      <c r="H44" s="161"/>
      <c r="K44" s="142"/>
    </row>
    <row r="45" spans="1:27" ht="14.1" customHeight="1">
      <c r="A45" s="179" t="s">
        <v>187</v>
      </c>
      <c r="B45" s="123" t="s">
        <v>188</v>
      </c>
      <c r="C45" s="180">
        <v>0.15</v>
      </c>
      <c r="D45" s="172">
        <f>'Actualizacion de precios'!C19</f>
        <v>12780.269999999999</v>
      </c>
      <c r="E45" s="173">
        <f t="shared" si="1"/>
        <v>306.08209663865523</v>
      </c>
      <c r="F45" s="173">
        <f>+D45*C45/1.19</f>
        <v>1610.9584033613444</v>
      </c>
      <c r="G45" s="181">
        <f>+D45*C45</f>
        <v>1917.0404999999996</v>
      </c>
      <c r="H45" s="161"/>
      <c r="K45" s="142"/>
    </row>
    <row r="46" spans="1:27" ht="13.5" customHeight="1">
      <c r="A46" s="179" t="s">
        <v>504</v>
      </c>
      <c r="B46" s="123" t="s">
        <v>190</v>
      </c>
      <c r="C46" s="188">
        <v>40</v>
      </c>
      <c r="D46" s="183">
        <f>'Salarios y transporte'!C5</f>
        <v>241020</v>
      </c>
      <c r="E46" s="183">
        <f t="shared" si="1"/>
        <v>0</v>
      </c>
      <c r="F46" s="183">
        <f>+D46/C46</f>
        <v>6025.5</v>
      </c>
      <c r="G46" s="183">
        <f>+D46/C46</f>
        <v>6025.5</v>
      </c>
      <c r="H46" s="161"/>
      <c r="K46" s="142"/>
    </row>
    <row r="47" spans="1:27" ht="13.5" customHeight="1">
      <c r="A47" s="162" t="s">
        <v>170</v>
      </c>
      <c r="B47" s="123" t="s">
        <v>171</v>
      </c>
      <c r="C47" s="124">
        <v>0.05</v>
      </c>
      <c r="D47" s="172">
        <f>+G46</f>
        <v>6025.5</v>
      </c>
      <c r="E47" s="173">
        <f t="shared" si="1"/>
        <v>0</v>
      </c>
      <c r="F47" s="173">
        <f>+D47*C47</f>
        <v>301.27500000000003</v>
      </c>
      <c r="G47" s="185">
        <f>+D47*C47</f>
        <v>301.27500000000003</v>
      </c>
      <c r="H47" s="161"/>
      <c r="K47" s="142"/>
    </row>
    <row r="48" spans="1:27" ht="13.5" customHeight="1" thickBot="1">
      <c r="A48" s="179"/>
      <c r="B48" s="123"/>
      <c r="C48" s="124"/>
      <c r="D48" s="172"/>
      <c r="E48" s="173"/>
      <c r="F48" s="177"/>
      <c r="G48" s="102"/>
      <c r="H48" s="161"/>
      <c r="K48" s="142"/>
    </row>
    <row r="49" spans="1:12" ht="13.5" customHeight="1" thickTop="1" thickBot="1">
      <c r="A49" s="92" t="s">
        <v>191</v>
      </c>
      <c r="B49" s="352"/>
      <c r="C49" s="353"/>
      <c r="D49" s="176"/>
      <c r="E49" s="177"/>
      <c r="F49" s="354">
        <f>+SUM(F42:F47)</f>
        <v>45814.58177932215</v>
      </c>
      <c r="G49" s="94">
        <f>+SUM(G42:G47)</f>
        <v>53281.149421498274</v>
      </c>
      <c r="H49" s="161"/>
      <c r="K49" s="142"/>
    </row>
    <row r="50" spans="1:12" ht="14.4" thickTop="1" thickBot="1">
      <c r="B50" s="96"/>
      <c r="C50" s="97"/>
      <c r="D50" s="98"/>
      <c r="E50" s="99"/>
      <c r="F50" s="121"/>
      <c r="G50" s="121"/>
      <c r="H50" s="161"/>
    </row>
    <row r="51" spans="1:12" ht="30" customHeight="1" thickTop="1">
      <c r="A51" s="821" t="s">
        <v>193</v>
      </c>
      <c r="B51" s="822"/>
      <c r="C51" s="822"/>
      <c r="D51" s="822"/>
      <c r="E51" s="822"/>
      <c r="F51" s="822"/>
      <c r="G51" s="823"/>
      <c r="H51" s="161"/>
      <c r="I51" s="142"/>
      <c r="K51" s="142"/>
      <c r="L51" s="142"/>
    </row>
    <row r="52" spans="1:12" ht="12" customHeight="1">
      <c r="A52" s="162" t="s">
        <v>194</v>
      </c>
      <c r="B52" s="163" t="s">
        <v>190</v>
      </c>
      <c r="C52" s="168">
        <v>1.05</v>
      </c>
      <c r="D52" s="151">
        <f>'Actualizacion de precios'!C32</f>
        <v>26211.123333333333</v>
      </c>
      <c r="E52" s="151">
        <f t="shared" ref="E52:E57" si="2">G52-F52</f>
        <v>4394.217735294118</v>
      </c>
      <c r="F52" s="151">
        <f>C52*(D52/1.19)</f>
        <v>23127.461764705884</v>
      </c>
      <c r="G52" s="181">
        <f>+C52*(D52)</f>
        <v>27521.679500000002</v>
      </c>
      <c r="H52" s="161"/>
      <c r="I52" s="161">
        <f>'[96]ppto sistema septico'!V18</f>
        <v>129</v>
      </c>
      <c r="J52" s="190">
        <f>$I$52*(F52+F53+F55)</f>
        <v>3856960.113557966</v>
      </c>
      <c r="K52" s="190">
        <f>$I$52*(G52+G53+G55)</f>
        <v>4589782.5351339793</v>
      </c>
      <c r="L52" s="142">
        <f>K52-J52</f>
        <v>732822.42157601332</v>
      </c>
    </row>
    <row r="53" spans="1:12" ht="12.75" customHeight="1">
      <c r="A53" s="162" t="s">
        <v>184</v>
      </c>
      <c r="B53" s="163" t="s">
        <v>195</v>
      </c>
      <c r="C53" s="168">
        <v>1</v>
      </c>
      <c r="D53" s="151">
        <f>'Actualizacion de precios'!C6</f>
        <v>6140.9895746820093</v>
      </c>
      <c r="E53" s="151">
        <f t="shared" si="2"/>
        <v>980.49413377275778</v>
      </c>
      <c r="F53" s="151">
        <f>C53*(D53/1.19)</f>
        <v>5160.4954409092516</v>
      </c>
      <c r="G53" s="181">
        <f>+C53*(D53)</f>
        <v>6140.9895746820093</v>
      </c>
      <c r="H53" s="161"/>
      <c r="I53" s="161"/>
      <c r="J53" s="190"/>
      <c r="K53" s="190"/>
      <c r="L53" s="142"/>
    </row>
    <row r="54" spans="1:12" ht="15" customHeight="1">
      <c r="A54" s="162" t="s">
        <v>185</v>
      </c>
      <c r="B54" s="163" t="s">
        <v>186</v>
      </c>
      <c r="C54" s="191">
        <v>1E-3</v>
      </c>
      <c r="D54" s="242">
        <f>'Salarios y transporte'!C28</f>
        <v>190082.34681625391</v>
      </c>
      <c r="E54" s="151">
        <f t="shared" si="2"/>
        <v>0</v>
      </c>
      <c r="F54" s="151">
        <f>+D54*C54</f>
        <v>190.0823468162539</v>
      </c>
      <c r="G54" s="181">
        <f>+D54*C54</f>
        <v>190.0823468162539</v>
      </c>
      <c r="H54" s="161"/>
      <c r="K54" s="142"/>
    </row>
    <row r="55" spans="1:12" ht="15" customHeight="1">
      <c r="A55" s="179" t="s">
        <v>187</v>
      </c>
      <c r="B55" s="123" t="s">
        <v>188</v>
      </c>
      <c r="C55" s="180">
        <v>0.15</v>
      </c>
      <c r="D55" s="151">
        <f>'Actualizacion de precios'!C19</f>
        <v>12780.269999999999</v>
      </c>
      <c r="E55" s="151">
        <f t="shared" si="2"/>
        <v>306.08209663865523</v>
      </c>
      <c r="F55" s="192">
        <f>+C55*D55/1.19</f>
        <v>1610.9584033613444</v>
      </c>
      <c r="G55" s="181">
        <f>+C55*D55</f>
        <v>1917.0404999999996</v>
      </c>
      <c r="H55" s="161"/>
      <c r="K55" s="142"/>
    </row>
    <row r="56" spans="1:12" ht="15" customHeight="1">
      <c r="A56" s="162" t="s">
        <v>196</v>
      </c>
      <c r="B56" s="163" t="s">
        <v>190</v>
      </c>
      <c r="C56" s="164">
        <v>40</v>
      </c>
      <c r="D56" s="165">
        <f>'Salarios y transporte'!C5</f>
        <v>241020</v>
      </c>
      <c r="E56" s="165">
        <f t="shared" si="2"/>
        <v>0</v>
      </c>
      <c r="F56" s="165">
        <f>+D56/C56</f>
        <v>6025.5</v>
      </c>
      <c r="G56" s="183">
        <f>+D56/C56</f>
        <v>6025.5</v>
      </c>
      <c r="H56" s="161"/>
      <c r="K56" s="142"/>
    </row>
    <row r="57" spans="1:12" ht="15.75" customHeight="1">
      <c r="A57" s="162" t="s">
        <v>170</v>
      </c>
      <c r="B57" s="163" t="s">
        <v>171</v>
      </c>
      <c r="C57" s="168">
        <v>0.05</v>
      </c>
      <c r="D57" s="151">
        <f>+G56</f>
        <v>6025.5</v>
      </c>
      <c r="E57" s="151">
        <f t="shared" si="2"/>
        <v>0</v>
      </c>
      <c r="F57" s="151">
        <f>+D57*C57</f>
        <v>301.27500000000003</v>
      </c>
      <c r="G57" s="185">
        <f>+D57*C57</f>
        <v>301.27500000000003</v>
      </c>
      <c r="H57" s="161"/>
      <c r="J57" s="142"/>
      <c r="K57" s="104"/>
    </row>
    <row r="58" spans="1:12" ht="16.5" customHeight="1" thickBot="1">
      <c r="A58" s="162"/>
      <c r="B58" s="163"/>
      <c r="C58" s="126"/>
      <c r="D58" s="172"/>
      <c r="E58" s="173"/>
      <c r="F58" s="172"/>
      <c r="G58" s="102"/>
      <c r="H58" s="161"/>
    </row>
    <row r="59" spans="1:12" ht="13.5" customHeight="1" thickTop="1" thickBot="1">
      <c r="A59" s="92" t="s">
        <v>197</v>
      </c>
      <c r="B59" s="174"/>
      <c r="C59" s="175"/>
      <c r="D59" s="176"/>
      <c r="E59" s="177"/>
      <c r="F59" s="93">
        <f>SUM(F52:F58)</f>
        <v>36415.77295579273</v>
      </c>
      <c r="G59" s="156">
        <f>SUM(G52:G58)</f>
        <v>42096.56692149827</v>
      </c>
      <c r="H59" s="161"/>
      <c r="I59" s="142"/>
      <c r="K59" s="142"/>
    </row>
    <row r="60" spans="1:12" ht="14.4" thickTop="1" thickBot="1">
      <c r="A60" s="95"/>
      <c r="B60" s="96"/>
      <c r="C60" s="97"/>
      <c r="D60" s="98"/>
      <c r="E60" s="99"/>
      <c r="F60" s="98"/>
      <c r="G60" s="99"/>
      <c r="H60" s="161"/>
    </row>
    <row r="61" spans="1:12" ht="24" customHeight="1" thickTop="1">
      <c r="A61" s="821" t="s">
        <v>198</v>
      </c>
      <c r="B61" s="822"/>
      <c r="C61" s="822"/>
      <c r="D61" s="822"/>
      <c r="E61" s="822"/>
      <c r="F61" s="822"/>
      <c r="G61" s="823"/>
      <c r="H61" s="161"/>
    </row>
    <row r="62" spans="1:12">
      <c r="A62" s="162" t="s">
        <v>183</v>
      </c>
      <c r="B62" s="163" t="s">
        <v>190</v>
      </c>
      <c r="C62" s="168">
        <v>1.05</v>
      </c>
      <c r="D62" s="151">
        <f>'Actualizacion de precios'!C31</f>
        <v>17548.518333333333</v>
      </c>
      <c r="E62" s="151">
        <f t="shared" ref="E62:E67" si="3">G62-F62</f>
        <v>2941.9574852941169</v>
      </c>
      <c r="F62" s="151">
        <f>C62*(D62/1.19)</f>
        <v>15483.986764705884</v>
      </c>
      <c r="G62" s="181">
        <f>+C62*(D62)</f>
        <v>18425.94425</v>
      </c>
      <c r="H62" s="161"/>
      <c r="I62" s="161">
        <f>+'[96]ppto sistema septico'!V20</f>
        <v>96</v>
      </c>
      <c r="J62" s="190">
        <f>+I62*(F62+F63+F65)</f>
        <v>2136522.2984617418</v>
      </c>
      <c r="K62" s="142">
        <f>+I62*(G62+G63+G65)</f>
        <v>2542461.5351694729</v>
      </c>
      <c r="L62" s="190">
        <f>+K62-J62</f>
        <v>405939.23670773115</v>
      </c>
    </row>
    <row r="63" spans="1:12">
      <c r="A63" s="162" t="s">
        <v>184</v>
      </c>
      <c r="B63" s="163" t="s">
        <v>195</v>
      </c>
      <c r="C63" s="168">
        <v>1</v>
      </c>
      <c r="D63" s="151">
        <f>'Actualizacion de precios'!C6</f>
        <v>6140.9895746820093</v>
      </c>
      <c r="E63" s="151">
        <f t="shared" si="3"/>
        <v>980.49413377275778</v>
      </c>
      <c r="F63" s="151">
        <f>C63*(D63/1.19)</f>
        <v>5160.4954409092516</v>
      </c>
      <c r="G63" s="181">
        <f>+C63*(D63)</f>
        <v>6140.9895746820093</v>
      </c>
      <c r="H63" s="161"/>
    </row>
    <row r="64" spans="1:12">
      <c r="A64" s="162" t="s">
        <v>185</v>
      </c>
      <c r="B64" s="163" t="s">
        <v>186</v>
      </c>
      <c r="C64" s="191">
        <v>1E-3</v>
      </c>
      <c r="D64" s="242">
        <f>'Salarios y transporte'!C28</f>
        <v>190082.34681625391</v>
      </c>
      <c r="E64" s="151">
        <f t="shared" si="3"/>
        <v>0</v>
      </c>
      <c r="F64" s="151">
        <f>+D64*C64</f>
        <v>190.0823468162539</v>
      </c>
      <c r="G64" s="181">
        <f>+D64*C64</f>
        <v>190.0823468162539</v>
      </c>
      <c r="H64" s="161"/>
    </row>
    <row r="65" spans="1:12">
      <c r="A65" s="179" t="s">
        <v>187</v>
      </c>
      <c r="B65" s="123" t="s">
        <v>188</v>
      </c>
      <c r="C65" s="180">
        <v>0.15</v>
      </c>
      <c r="D65" s="151">
        <f>'Actualizacion de precios'!C19</f>
        <v>12780.269999999999</v>
      </c>
      <c r="E65" s="151">
        <f t="shared" si="3"/>
        <v>306.08209663865523</v>
      </c>
      <c r="F65" s="192">
        <f>+C65*D65/1.19</f>
        <v>1610.9584033613444</v>
      </c>
      <c r="G65" s="181">
        <f>+C65*D65</f>
        <v>1917.0404999999996</v>
      </c>
      <c r="H65" s="161"/>
    </row>
    <row r="66" spans="1:12">
      <c r="A66" s="162" t="s">
        <v>196</v>
      </c>
      <c r="B66" s="163" t="s">
        <v>190</v>
      </c>
      <c r="C66" s="164">
        <v>50</v>
      </c>
      <c r="D66" s="165">
        <f>'Salarios y transporte'!C5</f>
        <v>241020</v>
      </c>
      <c r="E66" s="165">
        <f t="shared" si="3"/>
        <v>0</v>
      </c>
      <c r="F66" s="165">
        <f>+D66/C66</f>
        <v>4820.3999999999996</v>
      </c>
      <c r="G66" s="183">
        <f>+D66/C66</f>
        <v>4820.3999999999996</v>
      </c>
      <c r="H66" s="161"/>
    </row>
    <row r="67" spans="1:12">
      <c r="A67" s="162" t="s">
        <v>170</v>
      </c>
      <c r="B67" s="163" t="s">
        <v>171</v>
      </c>
      <c r="C67" s="168">
        <v>0.05</v>
      </c>
      <c r="D67" s="151">
        <f>+G66</f>
        <v>4820.3999999999996</v>
      </c>
      <c r="E67" s="151">
        <f t="shared" si="3"/>
        <v>0</v>
      </c>
      <c r="F67" s="151">
        <f>+D67*C67</f>
        <v>241.01999999999998</v>
      </c>
      <c r="G67" s="185">
        <f>+D67*C67</f>
        <v>241.01999999999998</v>
      </c>
      <c r="H67" s="161"/>
    </row>
    <row r="68" spans="1:12" ht="13.8" thickBot="1">
      <c r="A68" s="162"/>
      <c r="B68" s="163"/>
      <c r="C68" s="126"/>
      <c r="D68" s="172"/>
      <c r="E68" s="173"/>
      <c r="F68" s="172"/>
      <c r="G68" s="102"/>
      <c r="H68" s="161"/>
    </row>
    <row r="69" spans="1:12" ht="14.4" thickTop="1" thickBot="1">
      <c r="A69" s="92" t="s">
        <v>197</v>
      </c>
      <c r="B69" s="174"/>
      <c r="C69" s="175"/>
      <c r="D69" s="176"/>
      <c r="E69" s="177"/>
      <c r="F69" s="93">
        <f>SUM(F62:F68)</f>
        <v>27506.942955792732</v>
      </c>
      <c r="G69" s="156">
        <f>SUM(G62:G68)</f>
        <v>31735.476671498265</v>
      </c>
      <c r="H69" s="161"/>
    </row>
    <row r="70" spans="1:12" ht="14.4" thickTop="1" thickBot="1">
      <c r="A70" s="95"/>
      <c r="B70" s="96"/>
      <c r="C70" s="97"/>
      <c r="D70" s="98"/>
      <c r="E70" s="99"/>
      <c r="F70" s="98"/>
      <c r="G70" s="99"/>
      <c r="H70" s="161"/>
    </row>
    <row r="71" spans="1:12" ht="30" customHeight="1" thickTop="1">
      <c r="A71" s="824" t="s">
        <v>199</v>
      </c>
      <c r="B71" s="825"/>
      <c r="C71" s="825"/>
      <c r="D71" s="825"/>
      <c r="E71" s="825"/>
      <c r="F71" s="825"/>
      <c r="G71" s="826"/>
      <c r="H71" s="161"/>
    </row>
    <row r="72" spans="1:12" ht="13.5" customHeight="1">
      <c r="A72" s="162" t="s">
        <v>200</v>
      </c>
      <c r="B72" s="163" t="s">
        <v>12</v>
      </c>
      <c r="C72" s="168">
        <v>1</v>
      </c>
      <c r="D72" s="151">
        <f>'Actualizacion de precios'!C29</f>
        <v>15619.275</v>
      </c>
      <c r="E72" s="169">
        <f>G72-F72</f>
        <v>2493.8338235294104</v>
      </c>
      <c r="F72" s="169">
        <f>C72*(D72/1.19)</f>
        <v>13125.441176470589</v>
      </c>
      <c r="G72" s="181">
        <f>+C72*(D72)</f>
        <v>15619.275</v>
      </c>
      <c r="H72" s="161"/>
      <c r="I72" s="161">
        <f>'[96]ppto sistema septico'!V21</f>
        <v>15</v>
      </c>
      <c r="J72" s="142">
        <f>(F72+F73+F74+F75)*$I$72</f>
        <v>587253.78151260514</v>
      </c>
      <c r="K72" s="142">
        <f>(G72+G73+G74+G75)*$I$72</f>
        <v>698831.99999999988</v>
      </c>
      <c r="L72" s="142">
        <f>K72-J72</f>
        <v>111578.21848739474</v>
      </c>
    </row>
    <row r="73" spans="1:12" ht="13.5" customHeight="1">
      <c r="A73" s="162" t="s">
        <v>201</v>
      </c>
      <c r="B73" s="163" t="s">
        <v>12</v>
      </c>
      <c r="C73" s="168">
        <v>1</v>
      </c>
      <c r="D73" s="151">
        <f>'Actualizacion de precios'!C24</f>
        <v>12035.439999999999</v>
      </c>
      <c r="E73" s="169">
        <f>G73-F73</f>
        <v>1921.6248739495786</v>
      </c>
      <c r="F73" s="169">
        <f>C73*(D73/1.19)</f>
        <v>10113.81512605042</v>
      </c>
      <c r="G73" s="181">
        <f>+C73*(D73)</f>
        <v>12035.439999999999</v>
      </c>
      <c r="H73" s="161"/>
      <c r="K73" s="142"/>
    </row>
    <row r="74" spans="1:12" ht="13.5" customHeight="1">
      <c r="A74" s="193" t="s">
        <v>202</v>
      </c>
      <c r="B74" s="194" t="s">
        <v>12</v>
      </c>
      <c r="C74" s="195">
        <v>1</v>
      </c>
      <c r="D74" s="151">
        <f>'Actualizacion de precios'!C27</f>
        <v>12543.949999999999</v>
      </c>
      <c r="E74" s="169">
        <f>G74-F74</f>
        <v>2002.8155462184859</v>
      </c>
      <c r="F74" s="169">
        <f>C74*(D74/1.19)</f>
        <v>10541.134453781513</v>
      </c>
      <c r="G74" s="181">
        <f>+C74*(D74)</f>
        <v>12543.949999999999</v>
      </c>
      <c r="H74" s="196"/>
      <c r="K74" s="142"/>
    </row>
    <row r="75" spans="1:12" ht="13.5" customHeight="1">
      <c r="A75" s="179" t="s">
        <v>187</v>
      </c>
      <c r="B75" s="123" t="s">
        <v>188</v>
      </c>
      <c r="C75" s="180">
        <v>0.5</v>
      </c>
      <c r="D75" s="151">
        <f>'Actualizacion de precios'!C19</f>
        <v>12780.269999999999</v>
      </c>
      <c r="E75" s="169">
        <f>G75-F75</f>
        <v>1020.2736554621843</v>
      </c>
      <c r="F75" s="169">
        <f>+C75*D75/1.19</f>
        <v>5369.8613445378151</v>
      </c>
      <c r="G75" s="185">
        <f>+D75*C75</f>
        <v>6390.1349999999993</v>
      </c>
      <c r="H75" s="161"/>
      <c r="K75" s="142"/>
    </row>
    <row r="76" spans="1:12" ht="13.5" customHeight="1">
      <c r="A76" s="162" t="s">
        <v>185</v>
      </c>
      <c r="B76" s="163" t="s">
        <v>186</v>
      </c>
      <c r="C76" s="126">
        <v>80</v>
      </c>
      <c r="D76" s="242">
        <f>'Salarios y transporte'!C28</f>
        <v>190082.34681625391</v>
      </c>
      <c r="E76" s="169">
        <f>G76-F76</f>
        <v>0</v>
      </c>
      <c r="F76" s="169">
        <f>+D76/C76</f>
        <v>2376.029335203174</v>
      </c>
      <c r="G76" s="181">
        <f>+D76/C76</f>
        <v>2376.029335203174</v>
      </c>
      <c r="H76" s="161"/>
      <c r="K76" s="142"/>
    </row>
    <row r="77" spans="1:12" ht="13.5" customHeight="1">
      <c r="A77" s="162" t="s">
        <v>203</v>
      </c>
      <c r="B77" s="163" t="s">
        <v>12</v>
      </c>
      <c r="C77" s="197">
        <v>20</v>
      </c>
      <c r="D77" s="165">
        <f>+'Salarios y transporte'!C2</f>
        <v>158065</v>
      </c>
      <c r="E77" s="166"/>
      <c r="F77" s="165">
        <f>+D77/C77</f>
        <v>7903.25</v>
      </c>
      <c r="G77" s="183">
        <f>+D77/C77</f>
        <v>7903.25</v>
      </c>
      <c r="H77" s="161"/>
      <c r="K77" s="104"/>
    </row>
    <row r="78" spans="1:12" ht="13.5" customHeight="1">
      <c r="A78" s="162" t="s">
        <v>170</v>
      </c>
      <c r="B78" s="163" t="s">
        <v>171</v>
      </c>
      <c r="C78" s="168">
        <v>0.05</v>
      </c>
      <c r="D78" s="169">
        <f>+G77</f>
        <v>7903.25</v>
      </c>
      <c r="E78" s="170"/>
      <c r="F78" s="169">
        <f>+D78*C78</f>
        <v>395.16250000000002</v>
      </c>
      <c r="G78" s="185">
        <f>+D78*C78</f>
        <v>395.16250000000002</v>
      </c>
      <c r="H78" s="161"/>
    </row>
    <row r="79" spans="1:12" ht="8.1" customHeight="1" thickBot="1">
      <c r="A79" s="162"/>
      <c r="B79" s="163"/>
      <c r="C79" s="126"/>
      <c r="D79" s="172"/>
      <c r="E79" s="173"/>
      <c r="F79" s="172"/>
      <c r="G79" s="102"/>
      <c r="H79" s="161"/>
    </row>
    <row r="80" spans="1:12" ht="13.5" customHeight="1" thickTop="1" thickBot="1">
      <c r="A80" s="92" t="s">
        <v>204</v>
      </c>
      <c r="B80" s="174"/>
      <c r="C80" s="175"/>
      <c r="D80" s="176"/>
      <c r="E80" s="177"/>
      <c r="F80" s="93">
        <f>SUM(F72:F79)</f>
        <v>49824.693936043514</v>
      </c>
      <c r="G80" s="94">
        <f>SUM(G72:G78)</f>
        <v>57263.241835203167</v>
      </c>
      <c r="H80" s="161"/>
    </row>
    <row r="81" spans="1:12" ht="13.5" customHeight="1" thickTop="1" thickBot="1">
      <c r="A81" s="95"/>
      <c r="B81" s="96"/>
      <c r="C81" s="97"/>
      <c r="D81" s="98"/>
      <c r="E81" s="99"/>
      <c r="F81" s="98"/>
      <c r="G81" s="99"/>
      <c r="H81" s="161"/>
    </row>
    <row r="82" spans="1:12" ht="30" customHeight="1" thickTop="1">
      <c r="A82" s="815" t="s">
        <v>205</v>
      </c>
      <c r="B82" s="816"/>
      <c r="C82" s="816"/>
      <c r="D82" s="816"/>
      <c r="E82" s="816"/>
      <c r="F82" s="816"/>
      <c r="G82" s="817"/>
      <c r="H82" s="161"/>
    </row>
    <row r="83" spans="1:12" ht="13.5" customHeight="1">
      <c r="A83" s="162" t="s">
        <v>206</v>
      </c>
      <c r="B83" s="163" t="s">
        <v>12</v>
      </c>
      <c r="C83" s="168">
        <v>1</v>
      </c>
      <c r="D83" s="151">
        <f>'Actualizacion de precios'!C30</f>
        <v>34137.689999999995</v>
      </c>
      <c r="E83" s="169">
        <f>G83-F83</f>
        <v>5450.5555462184857</v>
      </c>
      <c r="F83" s="169">
        <f>C83*(D83/1.19)</f>
        <v>28687.134453781509</v>
      </c>
      <c r="G83" s="181">
        <f>+C83*(D83)</f>
        <v>34137.689999999995</v>
      </c>
      <c r="H83" s="161"/>
      <c r="I83" s="161">
        <f>+'[96]ppto sistema septico'!V23</f>
        <v>0</v>
      </c>
      <c r="J83" s="142">
        <f>(F83+F84+F85+F86)*$I$83</f>
        <v>0</v>
      </c>
      <c r="K83" s="142">
        <f>(G83+G84+G85+G86)*$I$83</f>
        <v>0</v>
      </c>
      <c r="L83" s="142">
        <f>K83-J83</f>
        <v>0</v>
      </c>
    </row>
    <row r="84" spans="1:12" ht="13.5" customHeight="1">
      <c r="A84" s="162" t="s">
        <v>207</v>
      </c>
      <c r="B84" s="163" t="s">
        <v>12</v>
      </c>
      <c r="C84" s="168">
        <v>1</v>
      </c>
      <c r="D84" s="151">
        <f>'Actualizacion de precios'!C25</f>
        <v>21197.059999999998</v>
      </c>
      <c r="E84" s="169">
        <f>G84-F84</f>
        <v>3384.4045378151241</v>
      </c>
      <c r="F84" s="169">
        <f>C84*(D84/1.19)</f>
        <v>17812.655462184874</v>
      </c>
      <c r="G84" s="181">
        <f>+C84*(D84)</f>
        <v>21197.059999999998</v>
      </c>
      <c r="H84" s="161"/>
      <c r="K84" s="142"/>
    </row>
    <row r="85" spans="1:12" ht="13.5" customHeight="1">
      <c r="A85" s="193" t="s">
        <v>208</v>
      </c>
      <c r="B85" s="194" t="s">
        <v>12</v>
      </c>
      <c r="C85" s="195">
        <v>1</v>
      </c>
      <c r="D85" s="151">
        <f>'Actualizacion de precios'!C28</f>
        <v>23227.934999999998</v>
      </c>
      <c r="E85" s="169">
        <f>G85-F85</f>
        <v>3708.6618907563025</v>
      </c>
      <c r="F85" s="169">
        <f>C85*(D85/1.19)</f>
        <v>19519.273109243695</v>
      </c>
      <c r="G85" s="181">
        <f>+C85*(D85)</f>
        <v>23227.934999999998</v>
      </c>
      <c r="H85" s="196"/>
      <c r="K85" s="142"/>
    </row>
    <row r="86" spans="1:12" ht="13.5" customHeight="1">
      <c r="A86" s="179" t="s">
        <v>187</v>
      </c>
      <c r="B86" s="123" t="s">
        <v>188</v>
      </c>
      <c r="C86" s="180">
        <v>0.75</v>
      </c>
      <c r="D86" s="151">
        <f>'Actualizacion de precios'!C19</f>
        <v>12780.269999999999</v>
      </c>
      <c r="E86" s="169">
        <f>G86-F86</f>
        <v>1530.4104831932773</v>
      </c>
      <c r="F86" s="169">
        <f>+C86*D86/1.19</f>
        <v>8054.7920168067221</v>
      </c>
      <c r="G86" s="185">
        <f>+D86*C86</f>
        <v>9585.2024999999994</v>
      </c>
      <c r="H86" s="161"/>
      <c r="K86" s="142"/>
    </row>
    <row r="87" spans="1:12" ht="13.5" customHeight="1">
      <c r="A87" s="162" t="s">
        <v>185</v>
      </c>
      <c r="B87" s="163" t="s">
        <v>186</v>
      </c>
      <c r="C87" s="126">
        <v>60</v>
      </c>
      <c r="D87" s="242">
        <f>'Salarios y transporte'!C28</f>
        <v>190082.34681625391</v>
      </c>
      <c r="E87" s="169">
        <f>G87-F87</f>
        <v>0</v>
      </c>
      <c r="F87" s="169">
        <f>+D87/C87</f>
        <v>3168.0391136042317</v>
      </c>
      <c r="G87" s="181">
        <f>+D87/C87</f>
        <v>3168.0391136042317</v>
      </c>
      <c r="H87" s="161"/>
      <c r="K87" s="142"/>
    </row>
    <row r="88" spans="1:12" ht="13.5" customHeight="1">
      <c r="A88" s="162" t="s">
        <v>203</v>
      </c>
      <c r="B88" s="163" t="s">
        <v>190</v>
      </c>
      <c r="C88" s="197">
        <v>15</v>
      </c>
      <c r="D88" s="165">
        <f>+'Salarios y transporte'!C2</f>
        <v>158065</v>
      </c>
      <c r="E88" s="166"/>
      <c r="F88" s="165">
        <f>+D88/C88</f>
        <v>10537.666666666666</v>
      </c>
      <c r="G88" s="183">
        <f>+D88/C88</f>
        <v>10537.666666666666</v>
      </c>
      <c r="H88" s="161"/>
      <c r="K88" s="104"/>
    </row>
    <row r="89" spans="1:12" ht="13.5" customHeight="1">
      <c r="A89" s="162" t="s">
        <v>170</v>
      </c>
      <c r="B89" s="163" t="s">
        <v>171</v>
      </c>
      <c r="C89" s="168">
        <v>0.05</v>
      </c>
      <c r="D89" s="169">
        <f>+G88</f>
        <v>10537.666666666666</v>
      </c>
      <c r="E89" s="170"/>
      <c r="F89" s="169">
        <f>+D89*C89</f>
        <v>526.88333333333333</v>
      </c>
      <c r="G89" s="185">
        <f>+D89*C89</f>
        <v>526.88333333333333</v>
      </c>
      <c r="H89" s="161"/>
    </row>
    <row r="90" spans="1:12" ht="8.1" customHeight="1" thickBot="1">
      <c r="A90" s="162"/>
      <c r="B90" s="163"/>
      <c r="C90" s="126"/>
      <c r="D90" s="172"/>
      <c r="E90" s="173"/>
      <c r="F90" s="172"/>
      <c r="G90" s="102"/>
      <c r="H90" s="161"/>
    </row>
    <row r="91" spans="1:12" ht="13.5" customHeight="1" thickTop="1" thickBot="1">
      <c r="A91" s="92" t="s">
        <v>204</v>
      </c>
      <c r="B91" s="174"/>
      <c r="C91" s="175"/>
      <c r="D91" s="176"/>
      <c r="E91" s="177"/>
      <c r="F91" s="93">
        <f>SUM(F83:F90)</f>
        <v>88306.444155621037</v>
      </c>
      <c r="G91" s="94">
        <f>SUM(G83:G89)</f>
        <v>102380.47661360423</v>
      </c>
      <c r="H91" s="161"/>
    </row>
    <row r="92" spans="1:12" ht="13.5" customHeight="1" thickTop="1" thickBot="1">
      <c r="A92" s="95"/>
      <c r="B92" s="163"/>
      <c r="C92" s="168"/>
      <c r="D92" s="172"/>
      <c r="E92" s="173"/>
      <c r="F92" s="98"/>
      <c r="G92" s="105"/>
      <c r="H92" s="161"/>
    </row>
    <row r="93" spans="1:12" ht="76.5" customHeight="1" thickTop="1">
      <c r="A93" s="827" t="s">
        <v>209</v>
      </c>
      <c r="B93" s="828"/>
      <c r="C93" s="828"/>
      <c r="D93" s="828"/>
      <c r="E93" s="828"/>
      <c r="F93" s="828"/>
      <c r="G93" s="829"/>
      <c r="H93" s="161"/>
      <c r="I93" s="142"/>
    </row>
    <row r="94" spans="1:12" ht="75" customHeight="1">
      <c r="A94" s="198" t="s">
        <v>210</v>
      </c>
      <c r="B94" s="199" t="s">
        <v>12</v>
      </c>
      <c r="C94" s="200">
        <v>1</v>
      </c>
      <c r="D94" s="325">
        <f>+'VALOR UNITARIO SS Y TG'!D5</f>
        <v>4063356.1699799998</v>
      </c>
      <c r="E94" s="202">
        <f>G94-F94</f>
        <v>648771.1531900838</v>
      </c>
      <c r="F94" s="202">
        <f>C94*(D94/1.19)</f>
        <v>3414585.016789916</v>
      </c>
      <c r="G94" s="203">
        <f>+C94*(D94)</f>
        <v>4063356.1699799998</v>
      </c>
      <c r="H94" s="161"/>
      <c r="I94" s="200">
        <f>'[96]ppto sistema septico'!V24</f>
        <v>15</v>
      </c>
      <c r="J94" s="190">
        <f>I94*(F94+F97+F95)</f>
        <v>51616403.865294121</v>
      </c>
      <c r="K94" s="190">
        <f>I94*(G97+G94+G95)</f>
        <v>61423520.599700004</v>
      </c>
      <c r="L94" s="142">
        <f>K94-J94</f>
        <v>9807116.7344058827</v>
      </c>
    </row>
    <row r="95" spans="1:12">
      <c r="A95" s="179" t="s">
        <v>183</v>
      </c>
      <c r="B95" s="123" t="s">
        <v>9</v>
      </c>
      <c r="C95" s="168">
        <v>1</v>
      </c>
      <c r="D95" s="236">
        <f>'Actualizacion de precios'!C31</f>
        <v>17548.518333333333</v>
      </c>
      <c r="E95" s="169">
        <f>G95-F95</f>
        <v>2801.8642717086823</v>
      </c>
      <c r="F95" s="169">
        <f>C95*(D95/1.19)</f>
        <v>14746.654061624651</v>
      </c>
      <c r="G95" s="204">
        <f>+C95*(D95)</f>
        <v>17548.518333333333</v>
      </c>
      <c r="H95" s="161"/>
    </row>
    <row r="96" spans="1:12">
      <c r="A96" s="162" t="s">
        <v>211</v>
      </c>
      <c r="B96" s="163" t="s">
        <v>12</v>
      </c>
      <c r="C96" s="168">
        <v>2</v>
      </c>
      <c r="D96" s="151">
        <v>0</v>
      </c>
      <c r="E96" s="169">
        <f>G96-F96</f>
        <v>0</v>
      </c>
      <c r="F96" s="169">
        <f>+C96*D96/1.19</f>
        <v>0</v>
      </c>
      <c r="G96" s="204">
        <f>+C96*(D96)</f>
        <v>0</v>
      </c>
      <c r="H96" s="161"/>
      <c r="K96" s="142"/>
    </row>
    <row r="97" spans="1:12">
      <c r="A97" s="162" t="s">
        <v>212</v>
      </c>
      <c r="B97" s="163" t="s">
        <v>12</v>
      </c>
      <c r="C97" s="168">
        <v>1</v>
      </c>
      <c r="D97" s="151">
        <f>'Actualizacion de precios'!C12</f>
        <v>13996.684999999999</v>
      </c>
      <c r="E97" s="169">
        <f>G97-F97</f>
        <v>2234.7648319327727</v>
      </c>
      <c r="F97" s="169">
        <f>+C97*D97/1.19</f>
        <v>11761.920168067227</v>
      </c>
      <c r="G97" s="204">
        <f>+C97*(D97)</f>
        <v>13996.684999999999</v>
      </c>
      <c r="H97" s="161"/>
      <c r="K97" s="142"/>
    </row>
    <row r="98" spans="1:12">
      <c r="A98" s="179" t="s">
        <v>213</v>
      </c>
      <c r="B98" s="123" t="s">
        <v>12</v>
      </c>
      <c r="C98" s="124"/>
      <c r="D98" s="151">
        <v>0</v>
      </c>
      <c r="E98" s="121"/>
      <c r="F98" s="169">
        <f>+C98*D98/1.19</f>
        <v>0</v>
      </c>
      <c r="G98" s="204">
        <f>+C98*(D98)</f>
        <v>0</v>
      </c>
      <c r="K98" s="142"/>
    </row>
    <row r="99" spans="1:12" ht="12.75" customHeight="1">
      <c r="A99" s="179" t="s">
        <v>214</v>
      </c>
      <c r="B99" s="123" t="s">
        <v>12</v>
      </c>
      <c r="C99" s="168">
        <v>1</v>
      </c>
      <c r="D99" s="242">
        <f>'Salarios y transporte'!C26</f>
        <v>190082.34681625391</v>
      </c>
      <c r="E99" s="170"/>
      <c r="F99" s="169">
        <f>+D99/C99</f>
        <v>190082.34681625391</v>
      </c>
      <c r="G99" s="204">
        <f>+D99/C99</f>
        <v>190082.34681625391</v>
      </c>
      <c r="H99" s="161"/>
      <c r="K99" s="142"/>
    </row>
    <row r="100" spans="1:12" ht="12.75" customHeight="1">
      <c r="A100" s="106" t="s">
        <v>215</v>
      </c>
      <c r="B100" s="123"/>
      <c r="C100" s="168"/>
      <c r="D100" s="169"/>
      <c r="E100" s="170"/>
      <c r="F100" s="107">
        <f>SUM(F94:F99)</f>
        <v>3631175.9378358619</v>
      </c>
      <c r="G100" s="108">
        <f>SUM(G94:G99)</f>
        <v>4284983.7201295877</v>
      </c>
      <c r="H100" s="161"/>
      <c r="K100" s="142"/>
    </row>
    <row r="101" spans="1:12" ht="12.75" customHeight="1">
      <c r="A101" s="179" t="s">
        <v>216</v>
      </c>
      <c r="B101" s="123" t="s">
        <v>217</v>
      </c>
      <c r="C101" s="164">
        <v>0.6</v>
      </c>
      <c r="D101" s="165">
        <f>'Salarios y transporte'!C6</f>
        <v>323975</v>
      </c>
      <c r="E101" s="166"/>
      <c r="F101" s="165">
        <f>+D101/C101</f>
        <v>539958.33333333337</v>
      </c>
      <c r="G101" s="167">
        <f>+D101/C101</f>
        <v>539958.33333333337</v>
      </c>
      <c r="H101" s="161"/>
      <c r="I101" s="142"/>
      <c r="K101" s="104"/>
    </row>
    <row r="102" spans="1:12" ht="12.75" customHeight="1">
      <c r="A102" s="162" t="s">
        <v>170</v>
      </c>
      <c r="B102" s="123" t="s">
        <v>171</v>
      </c>
      <c r="C102" s="124">
        <v>0.05</v>
      </c>
      <c r="D102" s="169">
        <f>+G101</f>
        <v>539958.33333333337</v>
      </c>
      <c r="E102" s="170"/>
      <c r="F102" s="169">
        <f>+D102*C102</f>
        <v>26997.916666666672</v>
      </c>
      <c r="G102" s="171">
        <f>+D102*C102</f>
        <v>26997.916666666672</v>
      </c>
      <c r="H102" s="161"/>
    </row>
    <row r="103" spans="1:12" ht="18" customHeight="1" thickBot="1">
      <c r="A103" s="109" t="s">
        <v>218</v>
      </c>
      <c r="B103" s="123"/>
      <c r="C103" s="124"/>
      <c r="D103" s="172"/>
      <c r="E103" s="173"/>
      <c r="F103" s="172">
        <f>SUM(F101:F102)</f>
        <v>566956.25</v>
      </c>
      <c r="G103" s="172">
        <f>SUM(G101:G102)</f>
        <v>566956.25</v>
      </c>
      <c r="H103" s="110"/>
      <c r="I103" s="122"/>
    </row>
    <row r="104" spans="1:12" ht="13.5" customHeight="1" thickTop="1" thickBot="1">
      <c r="A104" s="111" t="s">
        <v>204</v>
      </c>
      <c r="B104" s="174"/>
      <c r="C104" s="175"/>
      <c r="D104" s="176"/>
      <c r="E104" s="177"/>
      <c r="F104" s="93">
        <f>F100+F101+F102</f>
        <v>4198132.1878358619</v>
      </c>
      <c r="G104" s="94">
        <f>G100+G101+G102</f>
        <v>4851939.9701295877</v>
      </c>
      <c r="H104" s="161"/>
      <c r="I104" s="169"/>
    </row>
    <row r="105" spans="1:12" ht="14.4" thickTop="1" thickBot="1">
      <c r="A105" s="95"/>
      <c r="B105" s="96"/>
      <c r="C105" s="97"/>
      <c r="D105" s="98"/>
      <c r="E105" s="99"/>
      <c r="F105" s="98"/>
      <c r="G105" s="99"/>
      <c r="H105" s="161"/>
    </row>
    <row r="106" spans="1:12" ht="36.6" customHeight="1" thickTop="1">
      <c r="A106" s="818" t="s">
        <v>219</v>
      </c>
      <c r="B106" s="819"/>
      <c r="C106" s="819"/>
      <c r="D106" s="819"/>
      <c r="E106" s="819"/>
      <c r="F106" s="819"/>
      <c r="G106" s="820"/>
      <c r="H106" s="161"/>
    </row>
    <row r="107" spans="1:12" ht="26.4">
      <c r="A107" s="198" t="s">
        <v>220</v>
      </c>
      <c r="B107" s="199" t="s">
        <v>12</v>
      </c>
      <c r="C107" s="200">
        <v>1</v>
      </c>
      <c r="D107" s="201">
        <f>+'VALOR UNITARIO SS Y TG'!D19</f>
        <v>787598.28419000003</v>
      </c>
      <c r="E107" s="202">
        <f>G107-F107</f>
        <v>125750.98655134451</v>
      </c>
      <c r="F107" s="202">
        <f>C107*(D107/1.19)</f>
        <v>661847.29763865552</v>
      </c>
      <c r="G107" s="203">
        <f>+C107*(D107)</f>
        <v>787598.28419000003</v>
      </c>
      <c r="H107" s="161"/>
    </row>
    <row r="108" spans="1:12">
      <c r="A108" s="198"/>
      <c r="B108" s="199"/>
      <c r="C108" s="200"/>
      <c r="D108" s="200"/>
      <c r="E108" s="202"/>
      <c r="F108" s="202"/>
      <c r="G108" s="208"/>
      <c r="H108" s="161"/>
    </row>
    <row r="109" spans="1:12">
      <c r="A109" s="162" t="s">
        <v>221</v>
      </c>
      <c r="B109" s="163" t="s">
        <v>12</v>
      </c>
      <c r="C109" s="168">
        <v>2</v>
      </c>
      <c r="D109" s="169">
        <f>'Actualizacion de precios'!C26</f>
        <v>5768.74</v>
      </c>
      <c r="E109" s="169">
        <f>G109-F109</f>
        <v>1842.1186554621836</v>
      </c>
      <c r="F109" s="169">
        <f>+C109*D109/1.19</f>
        <v>9695.361344537816</v>
      </c>
      <c r="G109" s="204">
        <f>+C109*(D109)</f>
        <v>11537.48</v>
      </c>
      <c r="H109" s="161"/>
    </row>
    <row r="110" spans="1:12">
      <c r="A110" s="162" t="s">
        <v>222</v>
      </c>
      <c r="B110" s="163" t="s">
        <v>12</v>
      </c>
      <c r="C110" s="168">
        <v>1</v>
      </c>
      <c r="D110" s="151">
        <f>'Actualizacion de precios'!C38</f>
        <v>5446.9649999999992</v>
      </c>
      <c r="E110" s="169">
        <f>G110-F110</f>
        <v>869.68348739495741</v>
      </c>
      <c r="F110" s="169">
        <f>+C110*D110/1.19</f>
        <v>4577.2815126050418</v>
      </c>
      <c r="G110" s="204">
        <f>+C110*(D110)</f>
        <v>5446.9649999999992</v>
      </c>
      <c r="H110" s="161"/>
    </row>
    <row r="111" spans="1:12">
      <c r="A111" s="179" t="s">
        <v>214</v>
      </c>
      <c r="B111" s="123" t="s">
        <v>12</v>
      </c>
      <c r="C111" s="433">
        <v>5</v>
      </c>
      <c r="D111" s="242">
        <f>'Salarios y transporte'!C28</f>
        <v>190082.34681625391</v>
      </c>
      <c r="E111" s="170"/>
      <c r="F111" s="169">
        <f>+D111/C111</f>
        <v>38016.469363250784</v>
      </c>
      <c r="G111" s="204">
        <f>+D111/C111</f>
        <v>38016.469363250784</v>
      </c>
      <c r="H111" s="161"/>
    </row>
    <row r="112" spans="1:12">
      <c r="A112" s="106" t="s">
        <v>215</v>
      </c>
      <c r="B112" s="123"/>
      <c r="C112" s="168"/>
      <c r="D112" s="169"/>
      <c r="E112" s="170"/>
      <c r="F112" s="107">
        <f>SUM(F107:F111)</f>
        <v>714136.40985904913</v>
      </c>
      <c r="G112" s="108">
        <f>SUM(G107:G111)</f>
        <v>842599.19855325075</v>
      </c>
      <c r="H112" s="161"/>
      <c r="I112" s="200">
        <f>'[96]ppto sistema septico'!V25</f>
        <v>15</v>
      </c>
      <c r="J112" s="190">
        <f>I112*(F107+F109+F110)</f>
        <v>10141799.107436975</v>
      </c>
      <c r="K112" s="190">
        <f>I112*(G107+G109+G110)</f>
        <v>12068740.93785</v>
      </c>
      <c r="L112" s="142">
        <f>K112-J112</f>
        <v>1926941.8304130249</v>
      </c>
    </row>
    <row r="113" spans="1:12">
      <c r="A113" s="179" t="s">
        <v>203</v>
      </c>
      <c r="B113" s="123" t="s">
        <v>217</v>
      </c>
      <c r="C113" s="164">
        <v>2</v>
      </c>
      <c r="D113" s="165">
        <f>'Salarios y transporte'!C2</f>
        <v>158065</v>
      </c>
      <c r="E113" s="166"/>
      <c r="F113" s="165">
        <f>+D113/C113</f>
        <v>79032.5</v>
      </c>
      <c r="G113" s="167">
        <f>+D113/C113</f>
        <v>79032.5</v>
      </c>
      <c r="H113" s="161"/>
    </row>
    <row r="114" spans="1:12">
      <c r="A114" s="162" t="s">
        <v>170</v>
      </c>
      <c r="B114" s="123" t="s">
        <v>171</v>
      </c>
      <c r="C114" s="124">
        <v>0.05</v>
      </c>
      <c r="D114" s="169">
        <f>+G113</f>
        <v>79032.5</v>
      </c>
      <c r="E114" s="170"/>
      <c r="F114" s="169">
        <f>+D114*C114</f>
        <v>3951.625</v>
      </c>
      <c r="G114" s="171">
        <f>+D114*C114</f>
        <v>3951.625</v>
      </c>
      <c r="H114" s="161"/>
    </row>
    <row r="115" spans="1:12" ht="13.8" thickBot="1">
      <c r="A115" s="109" t="s">
        <v>218</v>
      </c>
      <c r="B115" s="123"/>
      <c r="C115" s="124"/>
      <c r="D115" s="172"/>
      <c r="E115" s="173"/>
      <c r="F115" s="172">
        <f>SUM(F113:F114)</f>
        <v>82984.125</v>
      </c>
      <c r="G115" s="172">
        <f>SUM(G113:G114)</f>
        <v>82984.125</v>
      </c>
      <c r="H115" s="161"/>
    </row>
    <row r="116" spans="1:12" ht="14.4" thickTop="1" thickBot="1">
      <c r="A116" s="111" t="s">
        <v>204</v>
      </c>
      <c r="B116" s="174"/>
      <c r="C116" s="175"/>
      <c r="D116" s="176"/>
      <c r="E116" s="177"/>
      <c r="F116" s="93">
        <f>F112+F113+F114</f>
        <v>797120.53485904913</v>
      </c>
      <c r="G116" s="94">
        <f>G112+G113+G114</f>
        <v>925583.32355325075</v>
      </c>
      <c r="H116" s="161"/>
    </row>
    <row r="117" spans="1:12" ht="14.4" thickTop="1" thickBot="1">
      <c r="A117" s="106"/>
      <c r="B117" s="163"/>
      <c r="C117" s="168"/>
      <c r="D117" s="172"/>
      <c r="E117" s="173"/>
      <c r="F117" s="89"/>
      <c r="G117" s="120"/>
      <c r="H117" s="161"/>
    </row>
    <row r="118" spans="1:12" ht="81.75" customHeight="1" thickTop="1">
      <c r="A118" s="815" t="s">
        <v>223</v>
      </c>
      <c r="B118" s="816"/>
      <c r="C118" s="816"/>
      <c r="D118" s="816"/>
      <c r="E118" s="816"/>
      <c r="F118" s="816"/>
      <c r="G118" s="817"/>
      <c r="H118" s="161"/>
    </row>
    <row r="119" spans="1:12" ht="69" customHeight="1">
      <c r="A119" s="198" t="s">
        <v>224</v>
      </c>
      <c r="B119" s="199" t="s">
        <v>12</v>
      </c>
      <c r="C119" s="205">
        <v>1</v>
      </c>
      <c r="D119" s="201">
        <f>+'VALOR UNITARIO SS Y TG'!D6</f>
        <v>5468740.1999999993</v>
      </c>
      <c r="E119" s="202">
        <f>G119-F119</f>
        <v>873160.19999999925</v>
      </c>
      <c r="F119" s="202">
        <f>+C119*D119/1.19</f>
        <v>4595580</v>
      </c>
      <c r="G119" s="206">
        <f>+C119*D119</f>
        <v>5468740.1999999993</v>
      </c>
      <c r="H119" s="161"/>
      <c r="I119" s="207">
        <f>+'[96]ppto sistema septico'!V26</f>
        <v>0</v>
      </c>
      <c r="J119" s="190">
        <f>I119*(F119+F122+F120)</f>
        <v>0</v>
      </c>
      <c r="K119" s="190">
        <f>I119*(G119+G122+G120)</f>
        <v>0</v>
      </c>
      <c r="L119" s="190">
        <f>K119-J119</f>
        <v>0</v>
      </c>
    </row>
    <row r="120" spans="1:12">
      <c r="A120" s="179" t="s">
        <v>183</v>
      </c>
      <c r="B120" s="123" t="s">
        <v>9</v>
      </c>
      <c r="C120" s="168">
        <v>1</v>
      </c>
      <c r="D120" s="236">
        <f>'Actualizacion de precios'!C31</f>
        <v>17548.518333333333</v>
      </c>
      <c r="E120" s="169">
        <f>G120-F120</f>
        <v>2801.8642717086823</v>
      </c>
      <c r="F120" s="169">
        <f>C120*(D120/1.19)</f>
        <v>14746.654061624651</v>
      </c>
      <c r="G120" s="204">
        <f>+C120*(D120)</f>
        <v>17548.518333333333</v>
      </c>
      <c r="H120" s="161"/>
    </row>
    <row r="121" spans="1:12">
      <c r="A121" s="162" t="s">
        <v>211</v>
      </c>
      <c r="B121" s="163" t="s">
        <v>12</v>
      </c>
      <c r="C121" s="180">
        <v>2</v>
      </c>
      <c r="D121" s="151">
        <v>0</v>
      </c>
      <c r="E121" s="169">
        <f t="shared" ref="E121:E127" si="4">G121-F121</f>
        <v>0</v>
      </c>
      <c r="F121" s="169">
        <f>+C121*D121/1.19</f>
        <v>0</v>
      </c>
      <c r="G121" s="181">
        <f>+C121*D121</f>
        <v>0</v>
      </c>
      <c r="H121" s="161"/>
      <c r="K121" s="142"/>
    </row>
    <row r="122" spans="1:12">
      <c r="A122" s="162" t="s">
        <v>212</v>
      </c>
      <c r="B122" s="163" t="s">
        <v>12</v>
      </c>
      <c r="C122" s="180">
        <v>0</v>
      </c>
      <c r="D122" s="151">
        <f>'Actualizacion de precios'!C12</f>
        <v>13996.684999999999</v>
      </c>
      <c r="E122" s="169">
        <f t="shared" si="4"/>
        <v>0</v>
      </c>
      <c r="F122" s="169">
        <f>+C122*D122/1.19</f>
        <v>0</v>
      </c>
      <c r="G122" s="181">
        <f>+C122*D122</f>
        <v>0</v>
      </c>
      <c r="H122" s="161"/>
      <c r="K122" s="142"/>
    </row>
    <row r="123" spans="1:12">
      <c r="A123" s="179" t="s">
        <v>213</v>
      </c>
      <c r="B123" s="123" t="s">
        <v>12</v>
      </c>
      <c r="C123" s="124"/>
      <c r="D123" s="151">
        <v>0</v>
      </c>
      <c r="E123" s="169">
        <f t="shared" si="4"/>
        <v>0</v>
      </c>
      <c r="F123" s="169">
        <f>+C123*D123/1.19</f>
        <v>0</v>
      </c>
      <c r="G123" s="181">
        <f>+C123*D123</f>
        <v>0</v>
      </c>
      <c r="K123" s="142"/>
    </row>
    <row r="124" spans="1:12" ht="36.75" customHeight="1">
      <c r="A124" s="179" t="s">
        <v>214</v>
      </c>
      <c r="B124" s="123" t="s">
        <v>12</v>
      </c>
      <c r="C124" s="168">
        <v>1</v>
      </c>
      <c r="D124" s="242" t="str">
        <f>'Salarios y transporte'!D26</f>
        <v>0</v>
      </c>
      <c r="E124" s="170"/>
      <c r="F124" s="169">
        <f>+D124/C124</f>
        <v>0</v>
      </c>
      <c r="G124" s="204">
        <f>+D124/C124</f>
        <v>0</v>
      </c>
      <c r="H124" s="161"/>
      <c r="K124" s="142"/>
    </row>
    <row r="125" spans="1:12" ht="12.75" customHeight="1">
      <c r="A125" s="106" t="s">
        <v>215</v>
      </c>
      <c r="B125" s="123"/>
      <c r="C125" s="180"/>
      <c r="D125" s="169"/>
      <c r="E125" s="169">
        <f>G125-F125</f>
        <v>875962.06427170802</v>
      </c>
      <c r="F125" s="107">
        <f>SUM(F119:F124)</f>
        <v>4610326.6540616248</v>
      </c>
      <c r="G125" s="108">
        <f>SUM(G119:G124)</f>
        <v>5486288.7183333328</v>
      </c>
      <c r="H125" s="161"/>
      <c r="K125" s="142"/>
    </row>
    <row r="126" spans="1:12" ht="12.75" customHeight="1">
      <c r="A126" s="179" t="s">
        <v>216</v>
      </c>
      <c r="B126" s="123" t="s">
        <v>217</v>
      </c>
      <c r="C126" s="188">
        <v>0.6</v>
      </c>
      <c r="D126" s="165">
        <f>+'Salarios y transporte'!C6</f>
        <v>323975</v>
      </c>
      <c r="E126" s="165">
        <f t="shared" si="4"/>
        <v>0</v>
      </c>
      <c r="F126" s="165">
        <f>+D126/C126</f>
        <v>539958.33333333337</v>
      </c>
      <c r="G126" s="167">
        <f>+D126/C126</f>
        <v>539958.33333333337</v>
      </c>
      <c r="H126" s="161"/>
      <c r="K126" s="104"/>
    </row>
    <row r="127" spans="1:12">
      <c r="A127" s="162" t="s">
        <v>170</v>
      </c>
      <c r="B127" s="123" t="s">
        <v>171</v>
      </c>
      <c r="C127" s="124">
        <v>0.05</v>
      </c>
      <c r="D127" s="169">
        <f>+G126</f>
        <v>539958.33333333337</v>
      </c>
      <c r="E127" s="169">
        <f t="shared" si="4"/>
        <v>0</v>
      </c>
      <c r="F127" s="169">
        <f>+D127*C127</f>
        <v>26997.916666666672</v>
      </c>
      <c r="G127" s="171">
        <f>+D127*C127</f>
        <v>26997.916666666672</v>
      </c>
      <c r="H127" s="161"/>
    </row>
    <row r="128" spans="1:12" ht="13.8" thickBot="1">
      <c r="A128" s="109" t="s">
        <v>218</v>
      </c>
      <c r="B128" s="123"/>
      <c r="C128" s="124"/>
      <c r="D128" s="172"/>
      <c r="E128" s="173"/>
      <c r="F128" s="172">
        <f>SUM(F126:F127)</f>
        <v>566956.25</v>
      </c>
      <c r="G128" s="172">
        <f>SUM(G126:G127)</f>
        <v>566956.25</v>
      </c>
      <c r="H128" s="110"/>
      <c r="I128" s="122"/>
    </row>
    <row r="129" spans="1:12" ht="13.5" customHeight="1" thickTop="1" thickBot="1">
      <c r="A129" s="111" t="s">
        <v>204</v>
      </c>
      <c r="B129" s="174"/>
      <c r="C129" s="175"/>
      <c r="D129" s="176"/>
      <c r="E129" s="177"/>
      <c r="F129" s="93">
        <f>F125+F126+F127</f>
        <v>5177282.9040616248</v>
      </c>
      <c r="G129" s="94">
        <f>G125+G126+G127</f>
        <v>6053244.9683333328</v>
      </c>
      <c r="H129" s="161"/>
      <c r="I129" s="142"/>
    </row>
    <row r="130" spans="1:12" ht="13.5" customHeight="1" thickTop="1" thickBot="1">
      <c r="A130" s="101"/>
      <c r="B130" s="163"/>
      <c r="C130" s="168"/>
      <c r="D130" s="172"/>
      <c r="E130" s="173"/>
      <c r="F130" s="98"/>
      <c r="G130" s="245"/>
      <c r="H130" s="161"/>
      <c r="I130" s="142"/>
    </row>
    <row r="131" spans="1:12" ht="36.6" customHeight="1" thickTop="1">
      <c r="A131" s="818" t="s">
        <v>225</v>
      </c>
      <c r="B131" s="819"/>
      <c r="C131" s="819"/>
      <c r="D131" s="819"/>
      <c r="E131" s="819"/>
      <c r="F131" s="819"/>
      <c r="G131" s="820"/>
      <c r="H131" s="161"/>
    </row>
    <row r="132" spans="1:12" ht="26.4">
      <c r="A132" s="198" t="s">
        <v>226</v>
      </c>
      <c r="B132" s="199" t="s">
        <v>12</v>
      </c>
      <c r="C132" s="200">
        <v>1</v>
      </c>
      <c r="D132" s="201">
        <f>'VALOR UNITARIO SS Y TG'!D20</f>
        <v>1002861.42736</v>
      </c>
      <c r="E132" s="202">
        <f>G132-F132</f>
        <v>160120.73209949571</v>
      </c>
      <c r="F132" s="202">
        <f>C132*(D132/1.19)</f>
        <v>842740.69526050426</v>
      </c>
      <c r="G132" s="203">
        <f>+C132*(D132)</f>
        <v>1002861.42736</v>
      </c>
      <c r="H132" s="161"/>
    </row>
    <row r="133" spans="1:12">
      <c r="A133" s="198"/>
      <c r="B133" s="199"/>
      <c r="C133" s="200"/>
      <c r="D133" s="200"/>
      <c r="E133" s="202"/>
      <c r="F133" s="202"/>
      <c r="G133" s="208"/>
      <c r="H133" s="161"/>
    </row>
    <row r="134" spans="1:12">
      <c r="A134" s="162" t="s">
        <v>211</v>
      </c>
      <c r="B134" s="163" t="s">
        <v>12</v>
      </c>
      <c r="C134" s="168">
        <v>2</v>
      </c>
      <c r="D134" s="169">
        <f>'Actualizacion de precios'!C26</f>
        <v>5768.74</v>
      </c>
      <c r="E134" s="169">
        <f>G134-F134</f>
        <v>1842.1186554621836</v>
      </c>
      <c r="F134" s="169">
        <f>+C134*D134/1.19</f>
        <v>9695.361344537816</v>
      </c>
      <c r="G134" s="204">
        <f>+C134*(D134)</f>
        <v>11537.48</v>
      </c>
      <c r="H134" s="161"/>
    </row>
    <row r="135" spans="1:12">
      <c r="A135" s="162" t="s">
        <v>222</v>
      </c>
      <c r="B135" s="163" t="s">
        <v>12</v>
      </c>
      <c r="C135" s="168">
        <v>1</v>
      </c>
      <c r="D135" s="151">
        <f>'Actualizacion de precios'!C38</f>
        <v>5446.9649999999992</v>
      </c>
      <c r="E135" s="169">
        <f>G135-F135</f>
        <v>869.68348739495741</v>
      </c>
      <c r="F135" s="169">
        <f>+C135*D135/1.19</f>
        <v>4577.2815126050418</v>
      </c>
      <c r="G135" s="204">
        <f>+C135*(D135)</f>
        <v>5446.9649999999992</v>
      </c>
      <c r="H135" s="161"/>
    </row>
    <row r="136" spans="1:12">
      <c r="A136" s="179" t="s">
        <v>214</v>
      </c>
      <c r="B136" s="123" t="s">
        <v>12</v>
      </c>
      <c r="C136" s="433">
        <v>5</v>
      </c>
      <c r="D136" s="242">
        <f>'Salarios y transporte'!C28</f>
        <v>190082.34681625391</v>
      </c>
      <c r="E136" s="170"/>
      <c r="F136" s="169">
        <f>+D136/C136</f>
        <v>38016.469363250784</v>
      </c>
      <c r="G136" s="204">
        <f>+D136/C136</f>
        <v>38016.469363250784</v>
      </c>
      <c r="H136" s="161"/>
    </row>
    <row r="137" spans="1:12">
      <c r="A137" s="106" t="s">
        <v>215</v>
      </c>
      <c r="B137" s="123"/>
      <c r="C137" s="168"/>
      <c r="D137" s="169"/>
      <c r="E137" s="170"/>
      <c r="F137" s="107">
        <f>SUM(F132:F136)</f>
        <v>895029.80748089787</v>
      </c>
      <c r="G137" s="108">
        <f>SUM(G132:G136)</f>
        <v>1057862.3417232507</v>
      </c>
      <c r="H137" s="161"/>
    </row>
    <row r="138" spans="1:12">
      <c r="A138" s="179" t="s">
        <v>203</v>
      </c>
      <c r="B138" s="123" t="s">
        <v>217</v>
      </c>
      <c r="C138" s="164">
        <v>2</v>
      </c>
      <c r="D138" s="165">
        <f>'Salarios y transporte'!C4</f>
        <v>165910</v>
      </c>
      <c r="E138" s="166"/>
      <c r="F138" s="165">
        <f>+D138/C138</f>
        <v>82955</v>
      </c>
      <c r="G138" s="167">
        <f>+D138/C138</f>
        <v>82955</v>
      </c>
      <c r="H138" s="161"/>
      <c r="I138" s="207">
        <f>+'[96]ppto sistema septico'!V27</f>
        <v>0</v>
      </c>
      <c r="J138" s="190">
        <f>I138*(F132+F134+F135)</f>
        <v>0</v>
      </c>
      <c r="K138" s="190">
        <f>I138*(G132+G134+G135)</f>
        <v>0</v>
      </c>
      <c r="L138" s="142">
        <f>K138-J138</f>
        <v>0</v>
      </c>
    </row>
    <row r="139" spans="1:12">
      <c r="A139" s="162" t="s">
        <v>170</v>
      </c>
      <c r="B139" s="123" t="s">
        <v>171</v>
      </c>
      <c r="C139" s="124">
        <v>0.05</v>
      </c>
      <c r="D139" s="169">
        <f>+G138</f>
        <v>82955</v>
      </c>
      <c r="E139" s="170"/>
      <c r="F139" s="169">
        <f>+D139*C139</f>
        <v>4147.75</v>
      </c>
      <c r="G139" s="171">
        <f>+D139*C139</f>
        <v>4147.75</v>
      </c>
      <c r="H139" s="161"/>
    </row>
    <row r="140" spans="1:12" ht="13.8" thickBot="1">
      <c r="A140" s="109" t="s">
        <v>218</v>
      </c>
      <c r="B140" s="123"/>
      <c r="C140" s="124"/>
      <c r="D140" s="172"/>
      <c r="E140" s="173"/>
      <c r="F140" s="172">
        <f>SUM(F138:F139)</f>
        <v>87102.75</v>
      </c>
      <c r="G140" s="172">
        <f>SUM(G138:G139)</f>
        <v>87102.75</v>
      </c>
      <c r="H140" s="161"/>
    </row>
    <row r="141" spans="1:12" ht="14.4" thickTop="1" thickBot="1">
      <c r="A141" s="111" t="s">
        <v>204</v>
      </c>
      <c r="B141" s="174"/>
      <c r="C141" s="175"/>
      <c r="D141" s="176"/>
      <c r="E141" s="177"/>
      <c r="F141" s="93">
        <f>F137+F138+F139</f>
        <v>982132.55748089787</v>
      </c>
      <c r="G141" s="94">
        <f>G137+G138+G139</f>
        <v>1144965.0917232507</v>
      </c>
      <c r="H141" s="161"/>
    </row>
    <row r="142" spans="1:12" ht="13.8" thickTop="1">
      <c r="A142" s="95"/>
      <c r="B142" s="96"/>
      <c r="C142" s="97"/>
      <c r="D142" s="98"/>
      <c r="E142" s="99"/>
      <c r="F142" s="98"/>
      <c r="G142" s="99"/>
      <c r="H142" s="161"/>
      <c r="I142" s="142"/>
    </row>
    <row r="143" spans="1:12" ht="13.8" thickBot="1">
      <c r="A143" s="95"/>
      <c r="B143" s="96"/>
      <c r="C143" s="97"/>
      <c r="D143" s="98"/>
      <c r="E143" s="99"/>
      <c r="F143" s="98"/>
      <c r="G143" s="99"/>
      <c r="H143" s="161"/>
      <c r="I143" s="142"/>
    </row>
    <row r="144" spans="1:12" ht="69" customHeight="1" thickTop="1">
      <c r="A144" s="815" t="s">
        <v>227</v>
      </c>
      <c r="B144" s="816"/>
      <c r="C144" s="816"/>
      <c r="D144" s="816"/>
      <c r="E144" s="816"/>
      <c r="F144" s="816"/>
      <c r="G144" s="817"/>
      <c r="H144" s="161"/>
      <c r="I144" s="112"/>
    </row>
    <row r="145" spans="1:12" ht="66">
      <c r="A145" s="198" t="s">
        <v>228</v>
      </c>
      <c r="B145" s="199" t="s">
        <v>12</v>
      </c>
      <c r="C145" s="200">
        <v>1</v>
      </c>
      <c r="D145" s="201">
        <f>+'VALOR UNITARIO SS Y TG'!D7</f>
        <v>6987834.6999999993</v>
      </c>
      <c r="E145" s="202">
        <f>G145-F145</f>
        <v>1115704.6999999993</v>
      </c>
      <c r="F145" s="202">
        <f>C145*(D145/1.19)</f>
        <v>5872130</v>
      </c>
      <c r="G145" s="203">
        <f>+C145*(D145)</f>
        <v>6987834.6999999993</v>
      </c>
      <c r="H145" s="161"/>
      <c r="I145" s="200">
        <f>+'[96]ppto sistema septico'!V28</f>
        <v>0</v>
      </c>
      <c r="J145" s="190">
        <f>I145*(F145+F148+F146)</f>
        <v>0</v>
      </c>
      <c r="K145" s="190">
        <f>I145*(G145+G148+G146)</f>
        <v>0</v>
      </c>
      <c r="L145" s="190">
        <f>K145-J145</f>
        <v>0</v>
      </c>
    </row>
    <row r="146" spans="1:12">
      <c r="A146" s="179" t="s">
        <v>183</v>
      </c>
      <c r="B146" s="123" t="s">
        <v>9</v>
      </c>
      <c r="C146" s="168">
        <v>1</v>
      </c>
      <c r="D146" s="235">
        <f>'Actualizacion de precios'!C31</f>
        <v>17548.518333333333</v>
      </c>
      <c r="E146" s="202">
        <f>G146-F146</f>
        <v>2801.8642717086823</v>
      </c>
      <c r="F146" s="202">
        <f>C146*(D146/1.19)</f>
        <v>14746.654061624651</v>
      </c>
      <c r="G146" s="208">
        <f>+C146*(D146)</f>
        <v>17548.518333333333</v>
      </c>
      <c r="H146" s="161"/>
    </row>
    <row r="147" spans="1:12">
      <c r="A147" s="162" t="s">
        <v>211</v>
      </c>
      <c r="B147" s="163" t="s">
        <v>12</v>
      </c>
      <c r="C147" s="168">
        <v>2</v>
      </c>
      <c r="D147" s="151">
        <v>0</v>
      </c>
      <c r="E147" s="202">
        <f>G147-F147</f>
        <v>0</v>
      </c>
      <c r="F147" s="202">
        <f>C147*(D147/1.19)</f>
        <v>0</v>
      </c>
      <c r="G147" s="208">
        <f>+C147*(D147)</f>
        <v>0</v>
      </c>
      <c r="H147" s="161"/>
      <c r="K147" s="142"/>
    </row>
    <row r="148" spans="1:12">
      <c r="A148" s="162" t="s">
        <v>212</v>
      </c>
      <c r="B148" s="163" t="s">
        <v>12</v>
      </c>
      <c r="C148" s="168">
        <v>0</v>
      </c>
      <c r="D148" s="151">
        <f>'Actualizacion de precios'!C12</f>
        <v>13996.684999999999</v>
      </c>
      <c r="E148" s="202">
        <f>G148-F148</f>
        <v>0</v>
      </c>
      <c r="F148" s="202">
        <f>C148*(D148/1.19)</f>
        <v>0</v>
      </c>
      <c r="G148" s="208">
        <f>+C148*(D148)</f>
        <v>0</v>
      </c>
      <c r="H148" s="161"/>
      <c r="K148" s="142"/>
    </row>
    <row r="149" spans="1:12">
      <c r="A149" s="179" t="s">
        <v>213</v>
      </c>
      <c r="B149" s="123" t="s">
        <v>12</v>
      </c>
      <c r="C149" s="124"/>
      <c r="D149" s="151">
        <f>+'Actualizacion de precios'!C15</f>
        <v>0</v>
      </c>
      <c r="E149" s="202">
        <f>G149-F149</f>
        <v>0</v>
      </c>
      <c r="F149" s="202">
        <f>C149*(D149/1.19)</f>
        <v>0</v>
      </c>
      <c r="G149" s="208">
        <f>+C149*(D149)</f>
        <v>0</v>
      </c>
      <c r="K149" s="142"/>
    </row>
    <row r="150" spans="1:12" ht="12.75" customHeight="1">
      <c r="A150" s="179" t="s">
        <v>214</v>
      </c>
      <c r="B150" s="123" t="s">
        <v>12</v>
      </c>
      <c r="C150" s="168">
        <v>1</v>
      </c>
      <c r="D150" s="242" t="str">
        <f>'Salarios y transporte'!E26</f>
        <v>0</v>
      </c>
      <c r="E150" s="170"/>
      <c r="F150" s="169">
        <f>+D150/C150</f>
        <v>0</v>
      </c>
      <c r="G150" s="204">
        <f>+D150/C150</f>
        <v>0</v>
      </c>
      <c r="H150" s="161"/>
      <c r="K150" s="142"/>
    </row>
    <row r="151" spans="1:12" ht="12.75" customHeight="1">
      <c r="A151" s="179" t="s">
        <v>216</v>
      </c>
      <c r="B151" s="123" t="s">
        <v>217</v>
      </c>
      <c r="C151" s="164">
        <v>0.6</v>
      </c>
      <c r="D151" s="165">
        <f>+'Salarios y transporte'!C6</f>
        <v>323975</v>
      </c>
      <c r="E151" s="166"/>
      <c r="F151" s="165">
        <f>+D151/C151</f>
        <v>539958.33333333337</v>
      </c>
      <c r="G151" s="167">
        <f>+D151/C151</f>
        <v>539958.33333333337</v>
      </c>
      <c r="H151" s="161"/>
      <c r="K151" s="104"/>
    </row>
    <row r="152" spans="1:12" ht="12.75" customHeight="1">
      <c r="A152" s="162" t="s">
        <v>170</v>
      </c>
      <c r="B152" s="123" t="s">
        <v>171</v>
      </c>
      <c r="C152" s="124">
        <v>0.05</v>
      </c>
      <c r="D152" s="169">
        <f>+G151</f>
        <v>539958.33333333337</v>
      </c>
      <c r="E152" s="170"/>
      <c r="F152" s="169">
        <f>+D152*C152</f>
        <v>26997.916666666672</v>
      </c>
      <c r="G152" s="171">
        <f>+D152*C152</f>
        <v>26997.916666666672</v>
      </c>
      <c r="H152" s="161"/>
    </row>
    <row r="153" spans="1:12" ht="8.1" customHeight="1" thickBot="1">
      <c r="A153" s="179"/>
      <c r="B153" s="123"/>
      <c r="C153" s="124"/>
      <c r="D153" s="172"/>
      <c r="E153" s="173"/>
      <c r="F153" s="172"/>
      <c r="G153" s="91"/>
      <c r="H153" s="110"/>
      <c r="I153" s="122"/>
    </row>
    <row r="154" spans="1:12" ht="13.5" customHeight="1" thickTop="1" thickBot="1">
      <c r="A154" s="92" t="s">
        <v>204</v>
      </c>
      <c r="B154" s="174"/>
      <c r="C154" s="175"/>
      <c r="D154" s="177"/>
      <c r="E154" s="177"/>
      <c r="F154" s="93">
        <f>SUM(F145:F152)</f>
        <v>6453832.9040616248</v>
      </c>
      <c r="G154" s="94">
        <f>SUM(G145:G152)</f>
        <v>7572339.4683333328</v>
      </c>
      <c r="H154" s="161"/>
    </row>
    <row r="155" spans="1:12" ht="13.5" customHeight="1" thickTop="1" thickBot="1">
      <c r="A155" s="95"/>
      <c r="B155" s="163"/>
      <c r="C155" s="168"/>
      <c r="D155" s="173"/>
      <c r="E155" s="173"/>
      <c r="F155" s="98"/>
      <c r="G155" s="245"/>
      <c r="H155" s="161"/>
    </row>
    <row r="156" spans="1:12" ht="36.6" customHeight="1" thickTop="1">
      <c r="A156" s="818" t="s">
        <v>229</v>
      </c>
      <c r="B156" s="819"/>
      <c r="C156" s="819"/>
      <c r="D156" s="819"/>
      <c r="E156" s="819"/>
      <c r="F156" s="819"/>
      <c r="G156" s="820"/>
      <c r="H156" s="161"/>
    </row>
    <row r="157" spans="1:12" ht="26.4">
      <c r="A157" s="198" t="s">
        <v>230</v>
      </c>
      <c r="B157" s="199" t="s">
        <v>12</v>
      </c>
      <c r="C157" s="200">
        <v>1</v>
      </c>
      <c r="D157" s="201">
        <f>'VALOR UNITARIO SS Y TG'!D21</f>
        <v>1190251.32916</v>
      </c>
      <c r="E157" s="202">
        <f>G157-F157</f>
        <v>190040.12818521005</v>
      </c>
      <c r="F157" s="202">
        <f>C157*(D157/1.19)</f>
        <v>1000211.2009747899</v>
      </c>
      <c r="G157" s="203">
        <f>+C157*(D157)</f>
        <v>1190251.32916</v>
      </c>
      <c r="H157" s="161"/>
    </row>
    <row r="158" spans="1:12">
      <c r="A158" s="198"/>
      <c r="B158" s="199"/>
      <c r="C158" s="200"/>
      <c r="D158" s="202"/>
      <c r="E158" s="202"/>
      <c r="F158" s="202"/>
      <c r="G158" s="208"/>
      <c r="H158" s="161"/>
    </row>
    <row r="159" spans="1:12">
      <c r="A159" s="162" t="s">
        <v>211</v>
      </c>
      <c r="B159" s="163" t="s">
        <v>12</v>
      </c>
      <c r="C159" s="168">
        <v>2</v>
      </c>
      <c r="D159" s="169">
        <f>'Actualizacion de precios'!C26</f>
        <v>5768.74</v>
      </c>
      <c r="E159" s="169">
        <f>G159-F159</f>
        <v>1842.1186554621836</v>
      </c>
      <c r="F159" s="169">
        <f>+C159*D159/1.19</f>
        <v>9695.361344537816</v>
      </c>
      <c r="G159" s="204">
        <f>+C159*(D159)</f>
        <v>11537.48</v>
      </c>
      <c r="H159" s="161"/>
    </row>
    <row r="160" spans="1:12">
      <c r="A160" s="162" t="s">
        <v>222</v>
      </c>
      <c r="B160" s="163" t="s">
        <v>12</v>
      </c>
      <c r="C160" s="168">
        <v>1</v>
      </c>
      <c r="D160" s="151">
        <f>'Actualizacion de precios'!C38</f>
        <v>5446.9649999999992</v>
      </c>
      <c r="E160" s="169">
        <f>G160-F160</f>
        <v>869.68348739495741</v>
      </c>
      <c r="F160" s="169">
        <f>+C160*D160/1.19</f>
        <v>4577.2815126050418</v>
      </c>
      <c r="G160" s="204">
        <f>+C160*(D160)</f>
        <v>5446.9649999999992</v>
      </c>
      <c r="H160" s="161"/>
    </row>
    <row r="161" spans="1:12">
      <c r="A161" s="179" t="s">
        <v>214</v>
      </c>
      <c r="B161" s="123" t="s">
        <v>12</v>
      </c>
      <c r="C161" s="433">
        <v>5</v>
      </c>
      <c r="D161" s="242">
        <f>'Salarios y transporte'!C28</f>
        <v>190082.34681625391</v>
      </c>
      <c r="E161" s="170"/>
      <c r="F161" s="169">
        <f>+D161/C161</f>
        <v>38016.469363250784</v>
      </c>
      <c r="G161" s="204">
        <f>+D161/C161</f>
        <v>38016.469363250784</v>
      </c>
      <c r="H161" s="161"/>
    </row>
    <row r="162" spans="1:12">
      <c r="A162" s="106" t="s">
        <v>215</v>
      </c>
      <c r="B162" s="123"/>
      <c r="C162" s="168"/>
      <c r="D162" s="169"/>
      <c r="E162" s="170"/>
      <c r="F162" s="107">
        <f>SUM(F157:F161)</f>
        <v>1052500.3131951836</v>
      </c>
      <c r="G162" s="108">
        <f>SUM(G157:G161)</f>
        <v>1245252.2435232508</v>
      </c>
      <c r="H162" s="161"/>
    </row>
    <row r="163" spans="1:12">
      <c r="A163" s="179" t="s">
        <v>203</v>
      </c>
      <c r="B163" s="123" t="s">
        <v>217</v>
      </c>
      <c r="C163" s="164">
        <v>2</v>
      </c>
      <c r="D163" s="165">
        <f>'Salarios y transporte'!C4</f>
        <v>165910</v>
      </c>
      <c r="E163" s="166"/>
      <c r="F163" s="165">
        <f>+D163/C163</f>
        <v>82955</v>
      </c>
      <c r="G163" s="167">
        <f>+D163/C163</f>
        <v>82955</v>
      </c>
      <c r="H163" s="161"/>
      <c r="I163" s="207">
        <f>+'[96]ppto sistema septico'!V29</f>
        <v>0</v>
      </c>
      <c r="J163" s="190">
        <f>I163*(F157+F159+F160)</f>
        <v>0</v>
      </c>
      <c r="K163" s="190">
        <f>I163*(G157+G159+G160)</f>
        <v>0</v>
      </c>
      <c r="L163" s="142">
        <f>K163-J163</f>
        <v>0</v>
      </c>
    </row>
    <row r="164" spans="1:12">
      <c r="A164" s="162" t="s">
        <v>170</v>
      </c>
      <c r="B164" s="123" t="s">
        <v>171</v>
      </c>
      <c r="C164" s="124">
        <v>0.05</v>
      </c>
      <c r="D164" s="169">
        <f>+G163</f>
        <v>82955</v>
      </c>
      <c r="E164" s="170"/>
      <c r="F164" s="169">
        <f>+D164*C164</f>
        <v>4147.75</v>
      </c>
      <c r="G164" s="171">
        <f>+D164*C164</f>
        <v>4147.75</v>
      </c>
      <c r="H164" s="161"/>
    </row>
    <row r="165" spans="1:12" ht="13.8" thickBot="1">
      <c r="A165" s="109" t="s">
        <v>218</v>
      </c>
      <c r="B165" s="123"/>
      <c r="C165" s="124"/>
      <c r="D165" s="172"/>
      <c r="E165" s="173"/>
      <c r="F165" s="172">
        <f>SUM(F163:F164)</f>
        <v>87102.75</v>
      </c>
      <c r="G165" s="172">
        <f>SUM(G163:G164)</f>
        <v>87102.75</v>
      </c>
      <c r="H165" s="161"/>
    </row>
    <row r="166" spans="1:12" ht="14.4" thickTop="1" thickBot="1">
      <c r="A166" s="111" t="s">
        <v>204</v>
      </c>
      <c r="B166" s="174"/>
      <c r="C166" s="175"/>
      <c r="D166" s="176"/>
      <c r="E166" s="177"/>
      <c r="F166" s="93">
        <f>F162+F163+F164</f>
        <v>1139603.0631951836</v>
      </c>
      <c r="G166" s="94">
        <f>G162+G163+G164</f>
        <v>1332354.9935232508</v>
      </c>
      <c r="H166" s="161"/>
    </row>
    <row r="167" spans="1:12" ht="14.4" thickTop="1" thickBot="1">
      <c r="A167" s="95"/>
      <c r="B167" s="96"/>
      <c r="C167" s="97"/>
      <c r="D167" s="98"/>
      <c r="E167" s="99"/>
      <c r="F167" s="98"/>
      <c r="G167" s="99"/>
      <c r="H167" s="161"/>
    </row>
    <row r="168" spans="1:12" ht="99.75" customHeight="1" thickTop="1">
      <c r="A168" s="815" t="s">
        <v>231</v>
      </c>
      <c r="B168" s="816"/>
      <c r="C168" s="816"/>
      <c r="D168" s="816"/>
      <c r="E168" s="816"/>
      <c r="F168" s="816"/>
      <c r="G168" s="817"/>
      <c r="H168" s="161"/>
      <c r="I168" s="112"/>
    </row>
    <row r="169" spans="1:12" ht="73.5" customHeight="1">
      <c r="A169" s="198" t="s">
        <v>232</v>
      </c>
      <c r="B169" s="199" t="s">
        <v>12</v>
      </c>
      <c r="C169" s="200">
        <v>1</v>
      </c>
      <c r="D169" s="201">
        <f>+'VALOR UNITARIO SS Y TG'!D8</f>
        <v>10937480.399999999</v>
      </c>
      <c r="E169" s="202">
        <f>G169-F169</f>
        <v>1746320.3999999985</v>
      </c>
      <c r="F169" s="202">
        <f>C169*(D169/1.19)</f>
        <v>9191160</v>
      </c>
      <c r="G169" s="203">
        <f>+C169*(D169)</f>
        <v>10937480.399999999</v>
      </c>
      <c r="H169" s="161"/>
      <c r="I169" s="209">
        <f>+'[96]ppto sistema septico'!V30</f>
        <v>0</v>
      </c>
      <c r="J169" s="190">
        <f>(F169+F172+F170)*I169</f>
        <v>0</v>
      </c>
      <c r="K169" s="190">
        <f>I169*(G169+G172+G170)</f>
        <v>0</v>
      </c>
      <c r="L169" s="190">
        <f>K169-J169</f>
        <v>0</v>
      </c>
    </row>
    <row r="170" spans="1:12">
      <c r="A170" s="179" t="s">
        <v>183</v>
      </c>
      <c r="B170" s="123" t="s">
        <v>9</v>
      </c>
      <c r="C170" s="168">
        <v>1</v>
      </c>
      <c r="D170" s="235">
        <f>'Actualizacion de precios'!C31</f>
        <v>17548.518333333333</v>
      </c>
      <c r="E170" s="169">
        <f t="shared" ref="E170:E176" si="5">G170-F170</f>
        <v>2801.8642717086823</v>
      </c>
      <c r="F170" s="169">
        <f>C170*(D170/1.19)</f>
        <v>14746.654061624651</v>
      </c>
      <c r="G170" s="204">
        <f>+C170*(D170)</f>
        <v>17548.518333333333</v>
      </c>
      <c r="H170" s="161"/>
    </row>
    <row r="171" spans="1:12">
      <c r="A171" s="162" t="s">
        <v>211</v>
      </c>
      <c r="B171" s="163" t="s">
        <v>12</v>
      </c>
      <c r="C171" s="168">
        <v>2</v>
      </c>
      <c r="D171" s="151">
        <v>0</v>
      </c>
      <c r="E171" s="169">
        <f t="shared" si="5"/>
        <v>0</v>
      </c>
      <c r="F171" s="169">
        <f>C171*(D171/1.19)</f>
        <v>0</v>
      </c>
      <c r="G171" s="204">
        <f>+C171*(D171)</f>
        <v>0</v>
      </c>
      <c r="H171" s="161"/>
      <c r="K171" s="142"/>
    </row>
    <row r="172" spans="1:12">
      <c r="A172" s="162" t="s">
        <v>212</v>
      </c>
      <c r="B172" s="163" t="s">
        <v>12</v>
      </c>
      <c r="C172" s="168">
        <v>0</v>
      </c>
      <c r="D172" s="151">
        <f>'Actualizacion de precios'!C12</f>
        <v>13996.684999999999</v>
      </c>
      <c r="E172" s="169">
        <f t="shared" si="5"/>
        <v>0</v>
      </c>
      <c r="F172" s="169">
        <f>C172*(D172/1.19)</f>
        <v>0</v>
      </c>
      <c r="G172" s="204">
        <f>+C172*(D172)</f>
        <v>0</v>
      </c>
      <c r="H172" s="161"/>
      <c r="K172" s="142"/>
    </row>
    <row r="173" spans="1:12">
      <c r="A173" s="179" t="s">
        <v>213</v>
      </c>
      <c r="B173" s="123" t="s">
        <v>12</v>
      </c>
      <c r="C173" s="124">
        <v>2</v>
      </c>
      <c r="D173" s="151">
        <f>+'Actualizacion de precios'!C15</f>
        <v>0</v>
      </c>
      <c r="E173" s="169">
        <f t="shared" si="5"/>
        <v>0</v>
      </c>
      <c r="F173" s="169">
        <f>C173*(D173/1.19)</f>
        <v>0</v>
      </c>
      <c r="G173" s="204">
        <f>+C173*(D173)</f>
        <v>0</v>
      </c>
      <c r="K173" s="142"/>
    </row>
    <row r="174" spans="1:12" ht="12.75" customHeight="1">
      <c r="A174" s="179" t="s">
        <v>214</v>
      </c>
      <c r="B174" s="123" t="s">
        <v>12</v>
      </c>
      <c r="C174" s="168">
        <v>1</v>
      </c>
      <c r="D174" s="242" t="str">
        <f>'Salarios y transporte'!F26</f>
        <v>0</v>
      </c>
      <c r="E174" s="170"/>
      <c r="F174" s="169">
        <f>+D174/C174</f>
        <v>0</v>
      </c>
      <c r="G174" s="204">
        <f>+D174/C174</f>
        <v>0</v>
      </c>
      <c r="H174" s="161"/>
      <c r="I174" s="142"/>
    </row>
    <row r="175" spans="1:12" ht="12.75" customHeight="1">
      <c r="A175" s="179" t="s">
        <v>216</v>
      </c>
      <c r="B175" s="123" t="s">
        <v>217</v>
      </c>
      <c r="C175" s="164">
        <v>0.5</v>
      </c>
      <c r="D175" s="165">
        <f>+'Salarios y transporte'!C6</f>
        <v>323975</v>
      </c>
      <c r="E175" s="165">
        <f t="shared" si="5"/>
        <v>0</v>
      </c>
      <c r="F175" s="165">
        <f>+D175/C175</f>
        <v>647950</v>
      </c>
      <c r="G175" s="167">
        <f>+D175/C175</f>
        <v>647950</v>
      </c>
      <c r="H175" s="161"/>
    </row>
    <row r="176" spans="1:12" ht="12.75" customHeight="1">
      <c r="A176" s="162" t="s">
        <v>170</v>
      </c>
      <c r="B176" s="123" t="s">
        <v>171</v>
      </c>
      <c r="C176" s="124">
        <v>0.05</v>
      </c>
      <c r="D176" s="169">
        <f>+G175</f>
        <v>647950</v>
      </c>
      <c r="E176" s="169">
        <f t="shared" si="5"/>
        <v>0</v>
      </c>
      <c r="F176" s="169">
        <f>+D176*C176</f>
        <v>32397.5</v>
      </c>
      <c r="G176" s="171">
        <f>+D176*C176</f>
        <v>32397.5</v>
      </c>
      <c r="H176" s="161"/>
    </row>
    <row r="177" spans="1:12" ht="8.1" customHeight="1" thickBot="1">
      <c r="A177" s="179"/>
      <c r="B177" s="123"/>
      <c r="C177" s="124"/>
      <c r="D177" s="172"/>
      <c r="E177" s="173"/>
      <c r="F177" s="172"/>
      <c r="G177" s="91"/>
      <c r="H177" s="110"/>
      <c r="I177" s="122"/>
    </row>
    <row r="178" spans="1:12" ht="13.5" customHeight="1" thickTop="1" thickBot="1">
      <c r="A178" s="92" t="s">
        <v>204</v>
      </c>
      <c r="B178" s="174"/>
      <c r="C178" s="175"/>
      <c r="D178" s="177"/>
      <c r="E178" s="177"/>
      <c r="F178" s="93">
        <f>SUM(F169:F177)</f>
        <v>9886254.1540616248</v>
      </c>
      <c r="G178" s="94">
        <f>SUM(G169:G177)</f>
        <v>11635376.418333331</v>
      </c>
      <c r="H178" s="161"/>
    </row>
    <row r="179" spans="1:12" ht="13.5" customHeight="1" thickTop="1" thickBot="1">
      <c r="A179" s="95"/>
      <c r="B179" s="163"/>
      <c r="C179" s="168"/>
      <c r="D179" s="173"/>
      <c r="E179" s="173"/>
      <c r="F179" s="98"/>
      <c r="G179" s="245"/>
      <c r="H179" s="161"/>
    </row>
    <row r="180" spans="1:12" ht="36.6" customHeight="1" thickTop="1">
      <c r="A180" s="818" t="s">
        <v>233</v>
      </c>
      <c r="B180" s="819"/>
      <c r="C180" s="819"/>
      <c r="D180" s="819"/>
      <c r="E180" s="819"/>
      <c r="F180" s="819"/>
      <c r="G180" s="820"/>
      <c r="H180" s="161"/>
    </row>
    <row r="181" spans="1:12" ht="26.4">
      <c r="A181" s="198" t="s">
        <v>234</v>
      </c>
      <c r="B181" s="199" t="s">
        <v>12</v>
      </c>
      <c r="C181" s="200">
        <v>1</v>
      </c>
      <c r="D181" s="201">
        <f>+'VALOR UNITARIO SS Y TG'!D22</f>
        <v>1682618.6285699999</v>
      </c>
      <c r="E181" s="202">
        <f>G181-F181</f>
        <v>268653.39447756298</v>
      </c>
      <c r="F181" s="202">
        <f>C181*(D181/1.19)</f>
        <v>1413965.234092437</v>
      </c>
      <c r="G181" s="203">
        <f>+C181*(D181)</f>
        <v>1682618.6285699999</v>
      </c>
      <c r="H181" s="161"/>
    </row>
    <row r="182" spans="1:12">
      <c r="A182" s="198"/>
      <c r="B182" s="199"/>
      <c r="C182" s="200"/>
      <c r="D182" s="202"/>
      <c r="E182" s="202"/>
      <c r="F182" s="202"/>
      <c r="G182" s="208"/>
      <c r="H182" s="161"/>
    </row>
    <row r="183" spans="1:12">
      <c r="A183" s="162" t="s">
        <v>211</v>
      </c>
      <c r="B183" s="163" t="s">
        <v>12</v>
      </c>
      <c r="C183" s="168">
        <v>2</v>
      </c>
      <c r="D183" s="169">
        <f>'Actualizacion de precios'!C26</f>
        <v>5768.74</v>
      </c>
      <c r="E183" s="169">
        <f>G183-F183</f>
        <v>1842.1186554621836</v>
      </c>
      <c r="F183" s="169">
        <f>+C183*D183/1.19</f>
        <v>9695.361344537816</v>
      </c>
      <c r="G183" s="204">
        <f>+C183*(D183)</f>
        <v>11537.48</v>
      </c>
      <c r="H183" s="161"/>
    </row>
    <row r="184" spans="1:12">
      <c r="A184" s="162" t="s">
        <v>222</v>
      </c>
      <c r="B184" s="163" t="s">
        <v>12</v>
      </c>
      <c r="C184" s="168">
        <v>1</v>
      </c>
      <c r="D184" s="151">
        <f>'Actualizacion de precios'!C38</f>
        <v>5446.9649999999992</v>
      </c>
      <c r="E184" s="169">
        <f>G184-F184</f>
        <v>869.68348739495741</v>
      </c>
      <c r="F184" s="169">
        <f>+C184*D184/1.19</f>
        <v>4577.2815126050418</v>
      </c>
      <c r="G184" s="204">
        <f>+C184*(D184)</f>
        <v>5446.9649999999992</v>
      </c>
      <c r="H184" s="161"/>
    </row>
    <row r="185" spans="1:12">
      <c r="A185" s="179" t="s">
        <v>214</v>
      </c>
      <c r="B185" s="123" t="s">
        <v>12</v>
      </c>
      <c r="C185" s="433">
        <v>5</v>
      </c>
      <c r="D185" s="242">
        <f>'Salarios y transporte'!C28</f>
        <v>190082.34681625391</v>
      </c>
      <c r="E185" s="170"/>
      <c r="F185" s="169">
        <f>+D185/C185</f>
        <v>38016.469363250784</v>
      </c>
      <c r="G185" s="204">
        <f>+D185/C185</f>
        <v>38016.469363250784</v>
      </c>
      <c r="H185" s="161"/>
    </row>
    <row r="186" spans="1:12">
      <c r="A186" s="106" t="s">
        <v>215</v>
      </c>
      <c r="B186" s="123"/>
      <c r="C186" s="168"/>
      <c r="D186" s="169"/>
      <c r="E186" s="170"/>
      <c r="F186" s="107">
        <f>SUM(F181:F185)</f>
        <v>1466254.3463128307</v>
      </c>
      <c r="G186" s="108">
        <f>SUM(G181:G185)</f>
        <v>1737619.5429332508</v>
      </c>
      <c r="H186" s="161"/>
    </row>
    <row r="187" spans="1:12">
      <c r="A187" s="179" t="s">
        <v>203</v>
      </c>
      <c r="B187" s="123" t="s">
        <v>217</v>
      </c>
      <c r="C187" s="164">
        <v>2</v>
      </c>
      <c r="D187" s="165">
        <f>'Salarios y transporte'!C2</f>
        <v>158065</v>
      </c>
      <c r="E187" s="166"/>
      <c r="F187" s="165">
        <f>+D187/C187</f>
        <v>79032.5</v>
      </c>
      <c r="G187" s="167">
        <f>+D187/C187</f>
        <v>79032.5</v>
      </c>
      <c r="H187" s="161"/>
      <c r="I187" s="200">
        <f>'[96]ppto sistema septico'!V31</f>
        <v>0</v>
      </c>
      <c r="J187" s="190">
        <f>I187*(F181+F183+F184)</f>
        <v>0</v>
      </c>
      <c r="K187" s="190">
        <f>I187*(G181+G183+G184)</f>
        <v>0</v>
      </c>
      <c r="L187" s="142">
        <f>K187-J187</f>
        <v>0</v>
      </c>
    </row>
    <row r="188" spans="1:12">
      <c r="A188" s="162" t="s">
        <v>170</v>
      </c>
      <c r="B188" s="123" t="s">
        <v>171</v>
      </c>
      <c r="C188" s="124">
        <v>0.05</v>
      </c>
      <c r="D188" s="169">
        <f>+G187</f>
        <v>79032.5</v>
      </c>
      <c r="E188" s="170"/>
      <c r="F188" s="169">
        <f>+D188*C188</f>
        <v>3951.625</v>
      </c>
      <c r="G188" s="171">
        <f>+D188*C188</f>
        <v>3951.625</v>
      </c>
      <c r="H188" s="161"/>
    </row>
    <row r="189" spans="1:12" ht="13.8" thickBot="1">
      <c r="A189" s="109" t="s">
        <v>218</v>
      </c>
      <c r="B189" s="123"/>
      <c r="C189" s="124"/>
      <c r="D189" s="172"/>
      <c r="E189" s="173"/>
      <c r="F189" s="172">
        <f>SUM(F187:F188)</f>
        <v>82984.125</v>
      </c>
      <c r="G189" s="172">
        <f>SUM(G187:G188)</f>
        <v>82984.125</v>
      </c>
      <c r="H189" s="161"/>
    </row>
    <row r="190" spans="1:12" ht="14.4" thickTop="1" thickBot="1">
      <c r="A190" s="111" t="s">
        <v>204</v>
      </c>
      <c r="B190" s="174"/>
      <c r="C190" s="175"/>
      <c r="D190" s="176"/>
      <c r="E190" s="177"/>
      <c r="F190" s="93">
        <f>F186+F187+F188</f>
        <v>1549238.4713128307</v>
      </c>
      <c r="G190" s="94">
        <f>G186+G187+G188</f>
        <v>1820603.6679332508</v>
      </c>
      <c r="H190" s="161"/>
    </row>
    <row r="191" spans="1:12" ht="12.75" customHeight="1" thickTop="1" thickBot="1">
      <c r="A191" s="187"/>
      <c r="B191" s="123"/>
      <c r="C191" s="168"/>
      <c r="D191" s="173"/>
      <c r="E191" s="173"/>
      <c r="F191" s="173"/>
      <c r="H191" s="161"/>
    </row>
    <row r="192" spans="1:12" ht="106.5" customHeight="1" thickTop="1">
      <c r="A192" s="815" t="s">
        <v>235</v>
      </c>
      <c r="B192" s="816"/>
      <c r="C192" s="816"/>
      <c r="D192" s="816"/>
      <c r="E192" s="816"/>
      <c r="F192" s="816"/>
      <c r="G192" s="817"/>
      <c r="H192" s="161"/>
      <c r="I192" s="112"/>
    </row>
    <row r="193" spans="1:12" ht="65.849999999999994" customHeight="1">
      <c r="A193" s="198" t="s">
        <v>236</v>
      </c>
      <c r="B193" s="199" t="s">
        <v>12</v>
      </c>
      <c r="C193" s="200">
        <v>1</v>
      </c>
      <c r="D193" s="201">
        <f>+'VALOR UNITARIO SS Y TG'!D9</f>
        <v>15691553.61548</v>
      </c>
      <c r="E193" s="202">
        <f>G193-F193</f>
        <v>2505374.1066732761</v>
      </c>
      <c r="F193" s="202">
        <f>C193*(D193/1.19)</f>
        <v>13186179.508806724</v>
      </c>
      <c r="G193" s="203">
        <f>+C193*(D193)</f>
        <v>15691553.61548</v>
      </c>
      <c r="H193" s="161"/>
      <c r="I193" s="209">
        <f>+'[96]ppto sistema septico'!V32</f>
        <v>0</v>
      </c>
      <c r="J193" s="190">
        <f>I193*(F193+F196+F194)</f>
        <v>0</v>
      </c>
      <c r="K193" s="190">
        <f>I193*(G193+G196+G194)</f>
        <v>0</v>
      </c>
      <c r="L193" s="190">
        <f>K193-J193</f>
        <v>0</v>
      </c>
    </row>
    <row r="194" spans="1:12">
      <c r="A194" s="179" t="s">
        <v>183</v>
      </c>
      <c r="B194" s="123" t="s">
        <v>9</v>
      </c>
      <c r="C194" s="168">
        <v>1</v>
      </c>
      <c r="D194" s="235">
        <f>'Actualizacion de precios'!C31</f>
        <v>17548.518333333333</v>
      </c>
      <c r="E194" s="169">
        <f t="shared" ref="E194:E200" si="6">G194-F194</f>
        <v>2801.8642717086823</v>
      </c>
      <c r="F194" s="169">
        <f>C194*(D194/1.19)</f>
        <v>14746.654061624651</v>
      </c>
      <c r="G194" s="204">
        <f>+C194*(D194)</f>
        <v>17548.518333333333</v>
      </c>
      <c r="H194" s="161"/>
    </row>
    <row r="195" spans="1:12">
      <c r="A195" s="162" t="s">
        <v>211</v>
      </c>
      <c r="B195" s="163" t="s">
        <v>12</v>
      </c>
      <c r="C195" s="168">
        <v>2</v>
      </c>
      <c r="D195" s="151">
        <v>0</v>
      </c>
      <c r="E195" s="169">
        <f t="shared" si="6"/>
        <v>0</v>
      </c>
      <c r="F195" s="169">
        <f>C195*(D195/1.19)</f>
        <v>0</v>
      </c>
      <c r="G195" s="204">
        <f>+C195*(D195)</f>
        <v>0</v>
      </c>
      <c r="H195" s="161"/>
    </row>
    <row r="196" spans="1:12">
      <c r="A196" s="162" t="s">
        <v>237</v>
      </c>
      <c r="B196" s="163" t="s">
        <v>12</v>
      </c>
      <c r="C196" s="168">
        <v>0</v>
      </c>
      <c r="D196" s="151">
        <f>'Actualizacion de precios'!C12</f>
        <v>13996.684999999999</v>
      </c>
      <c r="E196" s="169">
        <f t="shared" si="6"/>
        <v>0</v>
      </c>
      <c r="F196" s="169">
        <f>C196*(D196/1.19)</f>
        <v>0</v>
      </c>
      <c r="G196" s="204">
        <f>+C196*(D196)</f>
        <v>0</v>
      </c>
      <c r="H196" s="161"/>
    </row>
    <row r="197" spans="1:12">
      <c r="A197" s="179" t="s">
        <v>213</v>
      </c>
      <c r="B197" s="123" t="s">
        <v>12</v>
      </c>
      <c r="C197" s="124">
        <v>2</v>
      </c>
      <c r="D197" s="151">
        <f>+'Actualizacion de precios'!C15</f>
        <v>0</v>
      </c>
      <c r="E197" s="169">
        <f t="shared" si="6"/>
        <v>0</v>
      </c>
      <c r="F197" s="169">
        <f>C197*(D197/1.19)</f>
        <v>0</v>
      </c>
      <c r="G197" s="204">
        <f>+C197*(D197)</f>
        <v>0</v>
      </c>
    </row>
    <row r="198" spans="1:12" ht="12.75" customHeight="1">
      <c r="A198" s="179" t="s">
        <v>214</v>
      </c>
      <c r="B198" s="123" t="s">
        <v>12</v>
      </c>
      <c r="C198" s="168">
        <v>1</v>
      </c>
      <c r="D198" s="242" t="str">
        <f>'Salarios y transporte'!G26</f>
        <v>0</v>
      </c>
      <c r="E198" s="170"/>
      <c r="F198" s="169">
        <f>+D198/C198</f>
        <v>0</v>
      </c>
      <c r="G198" s="204">
        <f>+D198/C198</f>
        <v>0</v>
      </c>
      <c r="H198" s="161"/>
      <c r="I198" s="142"/>
    </row>
    <row r="199" spans="1:12" ht="12.75" customHeight="1">
      <c r="A199" s="179" t="s">
        <v>216</v>
      </c>
      <c r="B199" s="123" t="s">
        <v>217</v>
      </c>
      <c r="C199" s="164">
        <v>0.4</v>
      </c>
      <c r="D199" s="165">
        <f>+'Salarios y transporte'!C6</f>
        <v>323975</v>
      </c>
      <c r="E199" s="165">
        <f t="shared" si="6"/>
        <v>0</v>
      </c>
      <c r="F199" s="165">
        <f>+D199/C199</f>
        <v>809937.5</v>
      </c>
      <c r="G199" s="167">
        <f>+D199/C199</f>
        <v>809937.5</v>
      </c>
      <c r="H199" s="161"/>
    </row>
    <row r="200" spans="1:12" ht="12.75" customHeight="1">
      <c r="A200" s="162" t="s">
        <v>170</v>
      </c>
      <c r="B200" s="123" t="s">
        <v>171</v>
      </c>
      <c r="C200" s="124">
        <v>0.05</v>
      </c>
      <c r="D200" s="169">
        <f>+G199</f>
        <v>809937.5</v>
      </c>
      <c r="E200" s="169">
        <f t="shared" si="6"/>
        <v>0</v>
      </c>
      <c r="F200" s="169">
        <f>+D200*C200</f>
        <v>40496.875</v>
      </c>
      <c r="G200" s="171">
        <f>+D200*C200</f>
        <v>40496.875</v>
      </c>
      <c r="H200" s="161"/>
    </row>
    <row r="201" spans="1:12" ht="8.1" customHeight="1" thickBot="1">
      <c r="A201" s="179"/>
      <c r="B201" s="123"/>
      <c r="C201" s="124"/>
      <c r="D201" s="172"/>
      <c r="E201" s="173"/>
      <c r="F201" s="172"/>
      <c r="G201" s="91"/>
      <c r="H201" s="110"/>
      <c r="I201" s="122"/>
    </row>
    <row r="202" spans="1:12" ht="13.5" customHeight="1" thickTop="1" thickBot="1">
      <c r="A202" s="92" t="s">
        <v>204</v>
      </c>
      <c r="B202" s="174"/>
      <c r="C202" s="175"/>
      <c r="D202" s="177"/>
      <c r="E202" s="177"/>
      <c r="F202" s="93">
        <f>SUM(F193:F201)</f>
        <v>14051360.537868349</v>
      </c>
      <c r="G202" s="94">
        <f>SUM(G193:G200)</f>
        <v>16559536.508813333</v>
      </c>
      <c r="H202" s="161"/>
      <c r="I202" s="142"/>
    </row>
    <row r="203" spans="1:12" ht="13.5" customHeight="1" thickTop="1" thickBot="1">
      <c r="A203" s="113"/>
      <c r="B203" s="163"/>
      <c r="C203" s="168"/>
      <c r="D203" s="173"/>
      <c r="E203" s="173"/>
      <c r="F203" s="161"/>
      <c r="G203" s="121"/>
    </row>
    <row r="204" spans="1:12" ht="36.6" customHeight="1" thickTop="1">
      <c r="A204" s="818" t="s">
        <v>238</v>
      </c>
      <c r="B204" s="819"/>
      <c r="C204" s="819"/>
      <c r="D204" s="819"/>
      <c r="E204" s="819"/>
      <c r="F204" s="819"/>
      <c r="G204" s="820"/>
      <c r="H204" s="161"/>
    </row>
    <row r="205" spans="1:12" ht="26.4">
      <c r="A205" s="198" t="s">
        <v>239</v>
      </c>
      <c r="B205" s="199" t="s">
        <v>12</v>
      </c>
      <c r="C205" s="200">
        <v>1</v>
      </c>
      <c r="D205" s="201">
        <f>+'VALOR UNITARIO SS Y TG'!D23</f>
        <v>2153819.68242</v>
      </c>
      <c r="E205" s="202">
        <f>G205-F205</f>
        <v>343887.17618470569</v>
      </c>
      <c r="F205" s="202">
        <f>C205*(D205/1.19)</f>
        <v>1809932.5062352943</v>
      </c>
      <c r="G205" s="203">
        <f>+C205*(D205)</f>
        <v>2153819.68242</v>
      </c>
      <c r="H205" s="161"/>
    </row>
    <row r="206" spans="1:12">
      <c r="A206" s="198"/>
      <c r="B206" s="199"/>
      <c r="C206" s="200"/>
      <c r="D206" s="202"/>
      <c r="E206" s="202"/>
      <c r="F206" s="202"/>
      <c r="G206" s="208"/>
      <c r="H206" s="161"/>
    </row>
    <row r="207" spans="1:12">
      <c r="A207" s="162" t="s">
        <v>211</v>
      </c>
      <c r="B207" s="163" t="s">
        <v>12</v>
      </c>
      <c r="C207" s="168">
        <v>2</v>
      </c>
      <c r="D207" s="169">
        <f>'Actualizacion de precios'!C26</f>
        <v>5768.74</v>
      </c>
      <c r="E207" s="169">
        <f>G207-F207</f>
        <v>1842.1186554621836</v>
      </c>
      <c r="F207" s="169">
        <f>+C207*D207/1.19</f>
        <v>9695.361344537816</v>
      </c>
      <c r="G207" s="204">
        <f>+C207*(D207)</f>
        <v>11537.48</v>
      </c>
      <c r="H207" s="161"/>
    </row>
    <row r="208" spans="1:12">
      <c r="A208" s="162" t="s">
        <v>222</v>
      </c>
      <c r="B208" s="163" t="s">
        <v>12</v>
      </c>
      <c r="C208" s="168">
        <v>1</v>
      </c>
      <c r="D208" s="151">
        <f>'Actualizacion de precios'!C38</f>
        <v>5446.9649999999992</v>
      </c>
      <c r="E208" s="169">
        <f>G208-F208</f>
        <v>869.68348739495741</v>
      </c>
      <c r="F208" s="169">
        <f>+C208*D208/1.19</f>
        <v>4577.2815126050418</v>
      </c>
      <c r="G208" s="204">
        <f>+C208*(D208)</f>
        <v>5446.9649999999992</v>
      </c>
      <c r="H208" s="161"/>
    </row>
    <row r="209" spans="1:12">
      <c r="A209" s="179" t="s">
        <v>214</v>
      </c>
      <c r="B209" s="123" t="s">
        <v>12</v>
      </c>
      <c r="C209" s="433">
        <v>5</v>
      </c>
      <c r="D209" s="242">
        <f>'Salarios y transporte'!C28</f>
        <v>190082.34681625391</v>
      </c>
      <c r="E209" s="170"/>
      <c r="F209" s="169">
        <f>+D209/C209</f>
        <v>38016.469363250784</v>
      </c>
      <c r="G209" s="204">
        <f>+D209/C209</f>
        <v>38016.469363250784</v>
      </c>
      <c r="H209" s="161"/>
    </row>
    <row r="210" spans="1:12">
      <c r="A210" s="106" t="s">
        <v>215</v>
      </c>
      <c r="B210" s="123"/>
      <c r="C210" s="168"/>
      <c r="D210" s="169"/>
      <c r="E210" s="170"/>
      <c r="F210" s="107">
        <f>SUM(F205:F209)</f>
        <v>1862221.618455688</v>
      </c>
      <c r="G210" s="108">
        <f>SUM(G205:G209)</f>
        <v>2208820.5967832506</v>
      </c>
      <c r="H210" s="161"/>
      <c r="I210" s="200">
        <f>'[96]ppto sistema septico'!V33</f>
        <v>0</v>
      </c>
      <c r="J210" s="190">
        <f>I210*(F205+F208+F207)</f>
        <v>0</v>
      </c>
      <c r="K210" s="190">
        <f>I210*(G205+G207+G208)</f>
        <v>0</v>
      </c>
      <c r="L210" s="142">
        <f>K210-J210</f>
        <v>0</v>
      </c>
    </row>
    <row r="211" spans="1:12">
      <c r="A211" s="179" t="s">
        <v>203</v>
      </c>
      <c r="B211" s="123" t="s">
        <v>217</v>
      </c>
      <c r="C211" s="164">
        <v>2</v>
      </c>
      <c r="D211" s="165">
        <f>'Salarios y transporte'!C2</f>
        <v>158065</v>
      </c>
      <c r="E211" s="166"/>
      <c r="F211" s="165">
        <f>+D211/C211</f>
        <v>79032.5</v>
      </c>
      <c r="G211" s="167">
        <f>+D211/C211</f>
        <v>79032.5</v>
      </c>
      <c r="H211" s="161"/>
    </row>
    <row r="212" spans="1:12">
      <c r="A212" s="162" t="s">
        <v>170</v>
      </c>
      <c r="B212" s="123" t="s">
        <v>171</v>
      </c>
      <c r="C212" s="124">
        <v>0.05</v>
      </c>
      <c r="D212" s="169">
        <f>+G211</f>
        <v>79032.5</v>
      </c>
      <c r="E212" s="170"/>
      <c r="F212" s="169">
        <f>+D212*C212</f>
        <v>3951.625</v>
      </c>
      <c r="G212" s="171">
        <f>+D212*C212</f>
        <v>3951.625</v>
      </c>
      <c r="H212" s="161"/>
    </row>
    <row r="213" spans="1:12" ht="13.8" thickBot="1">
      <c r="A213" s="109" t="s">
        <v>218</v>
      </c>
      <c r="B213" s="123"/>
      <c r="C213" s="124"/>
      <c r="D213" s="172"/>
      <c r="E213" s="173"/>
      <c r="F213" s="172">
        <f>SUM(F211:F212)</f>
        <v>82984.125</v>
      </c>
      <c r="G213" s="172">
        <f>SUM(G211:G212)</f>
        <v>82984.125</v>
      </c>
      <c r="H213" s="161"/>
    </row>
    <row r="214" spans="1:12" ht="14.4" thickTop="1" thickBot="1">
      <c r="A214" s="111" t="s">
        <v>204</v>
      </c>
      <c r="B214" s="174"/>
      <c r="C214" s="175"/>
      <c r="D214" s="176"/>
      <c r="E214" s="177"/>
      <c r="F214" s="93">
        <f>F210+F211+F212</f>
        <v>1945205.743455688</v>
      </c>
      <c r="G214" s="94">
        <f>G210+G211+G212</f>
        <v>2291804.7217832506</v>
      </c>
      <c r="H214" s="161"/>
    </row>
    <row r="215" spans="1:12" ht="14.4" thickTop="1" thickBot="1">
      <c r="A215" s="106"/>
      <c r="B215" s="163"/>
      <c r="C215" s="168"/>
      <c r="D215" s="172"/>
      <c r="E215" s="173"/>
      <c r="F215" s="89"/>
      <c r="G215" s="120"/>
      <c r="H215" s="161"/>
    </row>
    <row r="216" spans="1:12" ht="69" customHeight="1" thickTop="1">
      <c r="A216" s="815" t="s">
        <v>240</v>
      </c>
      <c r="B216" s="816"/>
      <c r="C216" s="816"/>
      <c r="D216" s="816"/>
      <c r="E216" s="816"/>
      <c r="F216" s="816"/>
      <c r="G216" s="817"/>
      <c r="H216" s="161"/>
    </row>
    <row r="217" spans="1:12" ht="66">
      <c r="A217" s="198" t="s">
        <v>241</v>
      </c>
      <c r="B217" s="199" t="s">
        <v>12</v>
      </c>
      <c r="C217" s="200">
        <v>1</v>
      </c>
      <c r="D217" s="201">
        <f>+'VALOR UNITARIO SS Y TG'!D10</f>
        <v>21622998.663149998</v>
      </c>
      <c r="E217" s="202">
        <f>G217-F217</f>
        <v>3452411.551259242</v>
      </c>
      <c r="F217" s="202">
        <f>C217*(D217/1.19)</f>
        <v>18170587.111890756</v>
      </c>
      <c r="G217" s="203">
        <f>+C217*(D217)</f>
        <v>21622998.663149998</v>
      </c>
      <c r="H217" s="161"/>
      <c r="I217" s="209">
        <f>+'[96]ppto sistema septico'!V34</f>
        <v>0</v>
      </c>
      <c r="J217" s="190">
        <f>I217*(F217+F220+F218)</f>
        <v>0</v>
      </c>
      <c r="K217" s="190">
        <f>I217*(G217+G220+G218)</f>
        <v>0</v>
      </c>
      <c r="L217" s="190">
        <f>K217-J217</f>
        <v>0</v>
      </c>
    </row>
    <row r="218" spans="1:12">
      <c r="A218" s="179" t="s">
        <v>183</v>
      </c>
      <c r="B218" s="123" t="s">
        <v>9</v>
      </c>
      <c r="C218" s="168">
        <v>1</v>
      </c>
      <c r="D218" s="151">
        <f>'Actualizacion de precios'!C31</f>
        <v>17548.518333333333</v>
      </c>
      <c r="E218" s="202">
        <f>G218-F218</f>
        <v>2801.8642717086823</v>
      </c>
      <c r="F218" s="202">
        <f>C218*(D218/1.19)</f>
        <v>14746.654061624651</v>
      </c>
      <c r="G218" s="204">
        <f>+C218*(D218)</f>
        <v>17548.518333333333</v>
      </c>
      <c r="H218" s="161"/>
      <c r="I218" s="142"/>
    </row>
    <row r="219" spans="1:12">
      <c r="A219" s="162" t="s">
        <v>211</v>
      </c>
      <c r="B219" s="163" t="s">
        <v>12</v>
      </c>
      <c r="C219" s="168">
        <v>2</v>
      </c>
      <c r="D219" s="151">
        <v>0</v>
      </c>
      <c r="E219" s="202">
        <f>G219-F219</f>
        <v>0</v>
      </c>
      <c r="F219" s="202">
        <f>C219*(D219/1.19)</f>
        <v>0</v>
      </c>
      <c r="G219" s="204">
        <f>+C219*(D219)</f>
        <v>0</v>
      </c>
      <c r="H219" s="161"/>
    </row>
    <row r="220" spans="1:12">
      <c r="A220" s="162" t="s">
        <v>212</v>
      </c>
      <c r="B220" s="163" t="s">
        <v>12</v>
      </c>
      <c r="C220" s="168">
        <v>0</v>
      </c>
      <c r="D220" s="151">
        <f>'Actualizacion de precios'!C12</f>
        <v>13996.684999999999</v>
      </c>
      <c r="E220" s="202">
        <f>G220-F220</f>
        <v>0</v>
      </c>
      <c r="F220" s="202">
        <f>C220*(D220/1.19)</f>
        <v>0</v>
      </c>
      <c r="G220" s="204">
        <f>+C220*(D220)</f>
        <v>0</v>
      </c>
      <c r="H220" s="161"/>
    </row>
    <row r="221" spans="1:12">
      <c r="A221" s="179" t="s">
        <v>213</v>
      </c>
      <c r="B221" s="123" t="s">
        <v>12</v>
      </c>
      <c r="C221" s="124">
        <v>2</v>
      </c>
      <c r="D221" s="151">
        <f>+'Actualizacion de precios'!C15</f>
        <v>0</v>
      </c>
      <c r="E221" s="202">
        <f>G221-F221</f>
        <v>0</v>
      </c>
      <c r="F221" s="202">
        <f>C221*(D221/1.19)</f>
        <v>0</v>
      </c>
      <c r="G221" s="204">
        <f>+C221*(D221)</f>
        <v>0</v>
      </c>
    </row>
    <row r="222" spans="1:12" ht="12.75" customHeight="1">
      <c r="A222" s="179" t="s">
        <v>214</v>
      </c>
      <c r="B222" s="123" t="s">
        <v>12</v>
      </c>
      <c r="C222" s="168">
        <v>1</v>
      </c>
      <c r="D222" s="242" t="str">
        <f>'Salarios y transporte'!H26</f>
        <v>0</v>
      </c>
      <c r="E222" s="170"/>
      <c r="F222" s="169">
        <f>+D222/C222</f>
        <v>0</v>
      </c>
      <c r="G222" s="204">
        <f>+D222/C222</f>
        <v>0</v>
      </c>
      <c r="H222" s="161"/>
      <c r="I222" s="142"/>
    </row>
    <row r="223" spans="1:12" ht="12.75" customHeight="1">
      <c r="A223" s="179" t="s">
        <v>216</v>
      </c>
      <c r="B223" s="123" t="s">
        <v>217</v>
      </c>
      <c r="C223" s="164">
        <v>0.4</v>
      </c>
      <c r="D223" s="165">
        <f>+'Salarios y transporte'!C6</f>
        <v>323975</v>
      </c>
      <c r="E223" s="166"/>
      <c r="F223" s="165">
        <f>+D223/C223</f>
        <v>809937.5</v>
      </c>
      <c r="G223" s="167">
        <f>+D223/C223</f>
        <v>809937.5</v>
      </c>
      <c r="H223" s="161"/>
    </row>
    <row r="224" spans="1:12" ht="12.75" customHeight="1">
      <c r="A224" s="162" t="s">
        <v>170</v>
      </c>
      <c r="B224" s="123" t="s">
        <v>171</v>
      </c>
      <c r="C224" s="124">
        <v>0.05</v>
      </c>
      <c r="D224" s="169">
        <f>+G223</f>
        <v>809937.5</v>
      </c>
      <c r="E224" s="170"/>
      <c r="F224" s="169">
        <f>+D224*C224</f>
        <v>40496.875</v>
      </c>
      <c r="G224" s="171">
        <f>+D224*C224</f>
        <v>40496.875</v>
      </c>
      <c r="H224" s="161"/>
    </row>
    <row r="225" spans="1:12" ht="15.75" customHeight="1" thickBot="1">
      <c r="A225" s="179"/>
      <c r="B225" s="123"/>
      <c r="C225" s="124"/>
      <c r="D225" s="172"/>
      <c r="E225" s="173"/>
      <c r="F225" s="172"/>
      <c r="G225" s="91"/>
      <c r="H225" s="110"/>
      <c r="I225" s="122"/>
    </row>
    <row r="226" spans="1:12" ht="13.5" customHeight="1" thickTop="1" thickBot="1">
      <c r="A226" s="92" t="s">
        <v>242</v>
      </c>
      <c r="B226" s="174"/>
      <c r="C226" s="175"/>
      <c r="D226" s="176"/>
      <c r="E226" s="177"/>
      <c r="F226" s="93">
        <f>SUM(F217:F225)</f>
        <v>19035768.140952379</v>
      </c>
      <c r="G226" s="94">
        <f>SUM(G217:G225)</f>
        <v>22490981.556483332</v>
      </c>
      <c r="H226" s="161"/>
      <c r="I226" s="142"/>
    </row>
    <row r="227" spans="1:12" ht="13.5" customHeight="1" thickTop="1" thickBot="1">
      <c r="A227" s="95"/>
      <c r="B227" s="163"/>
      <c r="C227" s="168"/>
      <c r="D227" s="172"/>
      <c r="E227" s="173"/>
      <c r="F227" s="98"/>
      <c r="G227" s="105"/>
      <c r="H227" s="161"/>
      <c r="I227" s="142"/>
    </row>
    <row r="228" spans="1:12" ht="36.6" customHeight="1" thickTop="1">
      <c r="A228" s="818" t="s">
        <v>243</v>
      </c>
      <c r="B228" s="819"/>
      <c r="C228" s="819"/>
      <c r="D228" s="819"/>
      <c r="E228" s="819"/>
      <c r="F228" s="819"/>
      <c r="G228" s="820"/>
      <c r="H228" s="161"/>
    </row>
    <row r="229" spans="1:12" ht="26.4">
      <c r="A229" s="198" t="s">
        <v>244</v>
      </c>
      <c r="B229" s="199" t="s">
        <v>12</v>
      </c>
      <c r="C229" s="200">
        <v>1</v>
      </c>
      <c r="D229" s="201">
        <f>'VALOR UNITARIO SS Y TG'!D24</f>
        <v>2605162.2096299999</v>
      </c>
      <c r="E229" s="202">
        <f>G229-F229</f>
        <v>415950.26876445347</v>
      </c>
      <c r="F229" s="202">
        <f>C229*(D229/1.19)</f>
        <v>2189211.9408655465</v>
      </c>
      <c r="G229" s="203">
        <f>+C229*(D229)</f>
        <v>2605162.2096299999</v>
      </c>
      <c r="H229" s="161"/>
    </row>
    <row r="230" spans="1:12">
      <c r="A230" s="198"/>
      <c r="B230" s="199"/>
      <c r="C230" s="200"/>
      <c r="D230" s="202"/>
      <c r="E230" s="202"/>
      <c r="F230" s="202"/>
      <c r="G230" s="208"/>
      <c r="H230" s="161"/>
    </row>
    <row r="231" spans="1:12">
      <c r="A231" s="162" t="s">
        <v>211</v>
      </c>
      <c r="B231" s="163" t="s">
        <v>12</v>
      </c>
      <c r="C231" s="168">
        <v>2</v>
      </c>
      <c r="D231" s="169">
        <f>'Actualizacion de precios'!C26</f>
        <v>5768.74</v>
      </c>
      <c r="E231" s="169">
        <f>G231-F231</f>
        <v>1842.1186554621836</v>
      </c>
      <c r="F231" s="169">
        <f>+C231*D231/1.19</f>
        <v>9695.361344537816</v>
      </c>
      <c r="G231" s="204">
        <f>+C231*(D231)</f>
        <v>11537.48</v>
      </c>
      <c r="H231" s="161"/>
    </row>
    <row r="232" spans="1:12">
      <c r="A232" s="162" t="s">
        <v>222</v>
      </c>
      <c r="B232" s="163" t="s">
        <v>12</v>
      </c>
      <c r="C232" s="168">
        <v>1</v>
      </c>
      <c r="D232" s="151">
        <f>'Actualizacion de precios'!C38</f>
        <v>5446.9649999999992</v>
      </c>
      <c r="E232" s="169">
        <f>G232-F232</f>
        <v>869.68348739495741</v>
      </c>
      <c r="F232" s="169">
        <f>+C232*D232/1.19</f>
        <v>4577.2815126050418</v>
      </c>
      <c r="G232" s="204">
        <f>+C232*(D232)</f>
        <v>5446.9649999999992</v>
      </c>
      <c r="H232" s="161"/>
    </row>
    <row r="233" spans="1:12">
      <c r="A233" s="179" t="s">
        <v>214</v>
      </c>
      <c r="B233" s="123" t="s">
        <v>12</v>
      </c>
      <c r="C233" s="433">
        <v>5</v>
      </c>
      <c r="D233" s="242">
        <f>'Salarios y transporte'!C28</f>
        <v>190082.34681625391</v>
      </c>
      <c r="E233" s="170"/>
      <c r="F233" s="169">
        <f>+D233/C233</f>
        <v>38016.469363250784</v>
      </c>
      <c r="G233" s="204">
        <f>+D233/C233</f>
        <v>38016.469363250784</v>
      </c>
      <c r="H233" s="161"/>
    </row>
    <row r="234" spans="1:12">
      <c r="A234" s="106" t="s">
        <v>215</v>
      </c>
      <c r="B234" s="123"/>
      <c r="C234" s="168"/>
      <c r="D234" s="169"/>
      <c r="E234" s="170"/>
      <c r="F234" s="107">
        <f>SUM(F229:F233)</f>
        <v>2241501.05308594</v>
      </c>
      <c r="G234" s="108">
        <f>SUM(G229:G233)</f>
        <v>2660163.1239932505</v>
      </c>
      <c r="H234" s="161"/>
      <c r="I234" s="200">
        <f>'[96]ppto sistema septico'!V35</f>
        <v>0</v>
      </c>
      <c r="J234" s="190">
        <f>I234*(F229+F232+F231)</f>
        <v>0</v>
      </c>
      <c r="K234" s="190">
        <f>I234*(G229+G231+G232)</f>
        <v>0</v>
      </c>
      <c r="L234" s="142">
        <f>K234-J234</f>
        <v>0</v>
      </c>
    </row>
    <row r="235" spans="1:12">
      <c r="A235" s="179" t="s">
        <v>203</v>
      </c>
      <c r="B235" s="123" t="s">
        <v>217</v>
      </c>
      <c r="C235" s="164">
        <v>2</v>
      </c>
      <c r="D235" s="165">
        <f>'Salarios y transporte'!C2</f>
        <v>158065</v>
      </c>
      <c r="E235" s="166"/>
      <c r="F235" s="165">
        <f>+D235/C235</f>
        <v>79032.5</v>
      </c>
      <c r="G235" s="167">
        <f>+D235/C235</f>
        <v>79032.5</v>
      </c>
      <c r="H235" s="161"/>
    </row>
    <row r="236" spans="1:12">
      <c r="A236" s="162" t="s">
        <v>170</v>
      </c>
      <c r="B236" s="123" t="s">
        <v>171</v>
      </c>
      <c r="C236" s="124">
        <v>0.05</v>
      </c>
      <c r="D236" s="169">
        <f>+G235</f>
        <v>79032.5</v>
      </c>
      <c r="E236" s="170"/>
      <c r="F236" s="169">
        <f>+D236*C236</f>
        <v>3951.625</v>
      </c>
      <c r="G236" s="171">
        <f>+D236*C236</f>
        <v>3951.625</v>
      </c>
      <c r="H236" s="161"/>
    </row>
    <row r="237" spans="1:12" ht="13.8" thickBot="1">
      <c r="A237" s="109" t="s">
        <v>218</v>
      </c>
      <c r="B237" s="123"/>
      <c r="C237" s="124"/>
      <c r="D237" s="172"/>
      <c r="E237" s="173"/>
      <c r="F237" s="172">
        <f>SUM(F235:F236)</f>
        <v>82984.125</v>
      </c>
      <c r="G237" s="172">
        <f>SUM(G235:G236)</f>
        <v>82984.125</v>
      </c>
      <c r="H237" s="161"/>
    </row>
    <row r="238" spans="1:12" ht="14.4" thickTop="1" thickBot="1">
      <c r="A238" s="111" t="s">
        <v>204</v>
      </c>
      <c r="B238" s="174"/>
      <c r="C238" s="175"/>
      <c r="D238" s="176"/>
      <c r="E238" s="177"/>
      <c r="F238" s="93">
        <f>F234+F235+F236</f>
        <v>2324485.17808594</v>
      </c>
      <c r="G238" s="94">
        <f>G234+G235+G236</f>
        <v>2743147.2489932505</v>
      </c>
      <c r="H238" s="161"/>
    </row>
    <row r="239" spans="1:12" ht="93" customHeight="1" thickTop="1">
      <c r="A239" s="815" t="s">
        <v>245</v>
      </c>
      <c r="B239" s="816"/>
      <c r="C239" s="816"/>
      <c r="D239" s="816"/>
      <c r="E239" s="816"/>
      <c r="F239" s="816"/>
      <c r="G239" s="817"/>
      <c r="H239" s="161"/>
      <c r="I239" s="142"/>
    </row>
    <row r="240" spans="1:12" ht="71.099999999999994" customHeight="1">
      <c r="A240" s="198" t="s">
        <v>246</v>
      </c>
      <c r="B240" s="199" t="s">
        <v>12</v>
      </c>
      <c r="C240" s="200">
        <v>1</v>
      </c>
      <c r="D240" s="201">
        <f>+'VALOR UNITARIO SS Y TG'!D11</f>
        <v>24433567.899999999</v>
      </c>
      <c r="E240" s="202">
        <f>G240-F240</f>
        <v>3901157.8999999985</v>
      </c>
      <c r="F240" s="202">
        <f>C240*(D240/1.19)</f>
        <v>20532410</v>
      </c>
      <c r="G240" s="203">
        <f>+C240*(D240)</f>
        <v>24433567.899999999</v>
      </c>
      <c r="H240" s="161"/>
      <c r="I240" s="209">
        <f>+'[96]ppto sistema septico'!V36</f>
        <v>0</v>
      </c>
      <c r="J240" s="190">
        <f>I240*(F240+F243+F241)</f>
        <v>0</v>
      </c>
      <c r="K240" s="190">
        <f>I240*(G240+G243+G241)</f>
        <v>0</v>
      </c>
      <c r="L240" s="142">
        <f>K240-J240</f>
        <v>0</v>
      </c>
    </row>
    <row r="241" spans="1:9" ht="13.5" customHeight="1">
      <c r="A241" s="179" t="s">
        <v>183</v>
      </c>
      <c r="B241" s="123" t="s">
        <v>9</v>
      </c>
      <c r="C241" s="168">
        <v>1</v>
      </c>
      <c r="D241" s="235">
        <f>'Actualizacion de precios'!C31</f>
        <v>17548.518333333333</v>
      </c>
      <c r="E241" s="202">
        <f>G241-F241</f>
        <v>2801.8642717086823</v>
      </c>
      <c r="F241" s="202">
        <f>C241*(D241/1.19)</f>
        <v>14746.654061624651</v>
      </c>
      <c r="G241" s="208">
        <f>+C241*(D241)</f>
        <v>17548.518333333333</v>
      </c>
      <c r="H241" s="161"/>
      <c r="I241" s="142"/>
    </row>
    <row r="242" spans="1:9" ht="13.5" customHeight="1">
      <c r="A242" s="162" t="s">
        <v>211</v>
      </c>
      <c r="B242" s="163" t="s">
        <v>12</v>
      </c>
      <c r="C242" s="168">
        <v>2</v>
      </c>
      <c r="D242" s="151">
        <v>0</v>
      </c>
      <c r="E242" s="202">
        <f>G242-F242</f>
        <v>0</v>
      </c>
      <c r="F242" s="202">
        <f>C242*(D242/1.19)</f>
        <v>0</v>
      </c>
      <c r="G242" s="208">
        <f>+C242*(D242)</f>
        <v>0</v>
      </c>
      <c r="H242" s="161"/>
      <c r="I242" s="142"/>
    </row>
    <row r="243" spans="1:9" ht="13.5" customHeight="1">
      <c r="A243" s="162" t="s">
        <v>212</v>
      </c>
      <c r="B243" s="163" t="s">
        <v>12</v>
      </c>
      <c r="C243" s="168">
        <v>0</v>
      </c>
      <c r="D243" s="151">
        <f>'Actualizacion de precios'!C12</f>
        <v>13996.684999999999</v>
      </c>
      <c r="E243" s="202">
        <f>G243-F243</f>
        <v>0</v>
      </c>
      <c r="F243" s="202">
        <f>C243*(D243/1.19)</f>
        <v>0</v>
      </c>
      <c r="G243" s="208">
        <f>+C243*(D243)</f>
        <v>0</v>
      </c>
      <c r="H243" s="161"/>
      <c r="I243" s="142"/>
    </row>
    <row r="244" spans="1:9" ht="13.5" customHeight="1">
      <c r="A244" s="179" t="s">
        <v>213</v>
      </c>
      <c r="B244" s="123" t="s">
        <v>12</v>
      </c>
      <c r="C244" s="124">
        <v>2</v>
      </c>
      <c r="D244" s="151">
        <f>+'Actualizacion de precios'!C15</f>
        <v>0</v>
      </c>
      <c r="E244" s="202">
        <f>G244-F244</f>
        <v>0</v>
      </c>
      <c r="F244" s="202">
        <f>C244*(D244/1.19)</f>
        <v>0</v>
      </c>
      <c r="G244" s="208">
        <f>+C244*(D244)</f>
        <v>0</v>
      </c>
      <c r="H244" s="161"/>
      <c r="I244" s="142"/>
    </row>
    <row r="245" spans="1:9" ht="13.5" customHeight="1">
      <c r="A245" s="179" t="s">
        <v>214</v>
      </c>
      <c r="B245" s="123" t="s">
        <v>12</v>
      </c>
      <c r="C245" s="168">
        <v>1</v>
      </c>
      <c r="D245" s="242" t="str">
        <f>'Salarios y transporte'!I26</f>
        <v>0</v>
      </c>
      <c r="E245" s="170"/>
      <c r="F245" s="169">
        <f>+D245/C245</f>
        <v>0</v>
      </c>
      <c r="G245" s="204">
        <f>+D245/C245</f>
        <v>0</v>
      </c>
      <c r="H245" s="161"/>
      <c r="I245" s="142"/>
    </row>
    <row r="246" spans="1:9" ht="13.5" customHeight="1">
      <c r="A246" s="179" t="s">
        <v>216</v>
      </c>
      <c r="B246" s="123" t="s">
        <v>217</v>
      </c>
      <c r="C246" s="164">
        <v>0.3</v>
      </c>
      <c r="D246" s="165">
        <f>+'Salarios y transporte'!C6</f>
        <v>323975</v>
      </c>
      <c r="E246" s="166"/>
      <c r="F246" s="165">
        <f>+D246/C246</f>
        <v>1079916.6666666667</v>
      </c>
      <c r="G246" s="167">
        <f>+D246/C246</f>
        <v>1079916.6666666667</v>
      </c>
      <c r="H246" s="161"/>
      <c r="I246" s="142"/>
    </row>
    <row r="247" spans="1:9" ht="13.5" customHeight="1">
      <c r="A247" s="162" t="s">
        <v>170</v>
      </c>
      <c r="B247" s="123" t="s">
        <v>171</v>
      </c>
      <c r="C247" s="124">
        <v>0.05</v>
      </c>
      <c r="D247" s="169">
        <f>+G246</f>
        <v>1079916.6666666667</v>
      </c>
      <c r="E247" s="170"/>
      <c r="F247" s="169">
        <f>+D247*C247</f>
        <v>53995.833333333343</v>
      </c>
      <c r="G247" s="171">
        <f>+D247*C247</f>
        <v>53995.833333333343</v>
      </c>
      <c r="H247" s="161"/>
      <c r="I247" s="142"/>
    </row>
    <row r="248" spans="1:9" ht="13.5" customHeight="1" thickBot="1">
      <c r="A248" s="179"/>
      <c r="B248" s="123"/>
      <c r="C248" s="124"/>
      <c r="D248" s="172"/>
      <c r="E248" s="173"/>
      <c r="F248" s="172"/>
      <c r="G248" s="91"/>
      <c r="H248" s="161"/>
      <c r="I248" s="142"/>
    </row>
    <row r="249" spans="1:9" ht="13.5" customHeight="1" thickTop="1" thickBot="1">
      <c r="A249" s="92" t="s">
        <v>242</v>
      </c>
      <c r="B249" s="174"/>
      <c r="C249" s="175"/>
      <c r="D249" s="176"/>
      <c r="E249" s="177"/>
      <c r="F249" s="93">
        <f>SUM(F240:F248)</f>
        <v>21681069.154061623</v>
      </c>
      <c r="G249" s="94">
        <f>SUM(G240:G248)</f>
        <v>25585028.918333333</v>
      </c>
      <c r="H249" s="161"/>
      <c r="I249" s="142"/>
    </row>
    <row r="250" spans="1:9" ht="13.5" customHeight="1" thickTop="1" thickBot="1">
      <c r="A250" s="95"/>
      <c r="B250" s="163"/>
      <c r="C250" s="168"/>
      <c r="D250" s="172"/>
      <c r="E250" s="173"/>
      <c r="F250" s="98"/>
      <c r="G250" s="105"/>
      <c r="H250" s="161"/>
      <c r="I250" s="142"/>
    </row>
    <row r="251" spans="1:9" ht="36.6" customHeight="1" thickTop="1">
      <c r="A251" s="818" t="s">
        <v>247</v>
      </c>
      <c r="B251" s="819"/>
      <c r="C251" s="819"/>
      <c r="D251" s="819"/>
      <c r="E251" s="819"/>
      <c r="F251" s="819"/>
      <c r="G251" s="820"/>
      <c r="H251" s="161"/>
    </row>
    <row r="252" spans="1:9" ht="26.4">
      <c r="A252" s="198" t="s">
        <v>248</v>
      </c>
      <c r="B252" s="199" t="s">
        <v>12</v>
      </c>
      <c r="C252" s="200">
        <v>1</v>
      </c>
      <c r="D252" s="201">
        <f>'VALOR UNITARIO SS Y TG'!C25*1.052</f>
        <v>2227525.4228109294</v>
      </c>
      <c r="E252" s="202">
        <f>G252-F252</f>
        <v>355655.31960846763</v>
      </c>
      <c r="F252" s="202">
        <f>C252*(D252/1.19)</f>
        <v>1871870.1032024617</v>
      </c>
      <c r="G252" s="203">
        <f>+C252*(D252)</f>
        <v>2227525.4228109294</v>
      </c>
      <c r="H252" s="161"/>
    </row>
    <row r="253" spans="1:9">
      <c r="A253" s="198"/>
      <c r="B253" s="199"/>
      <c r="C253" s="200"/>
      <c r="D253" s="202"/>
      <c r="E253" s="202"/>
      <c r="F253" s="202"/>
      <c r="G253" s="208"/>
      <c r="H253" s="161"/>
    </row>
    <row r="254" spans="1:9">
      <c r="A254" s="162" t="s">
        <v>211</v>
      </c>
      <c r="B254" s="163" t="s">
        <v>12</v>
      </c>
      <c r="C254" s="168">
        <v>2</v>
      </c>
      <c r="D254" s="169">
        <f>'Actualizacion de precios'!C26</f>
        <v>5768.74</v>
      </c>
      <c r="E254" s="169">
        <f>G254-F254</f>
        <v>1842.1186554621836</v>
      </c>
      <c r="F254" s="169">
        <f>+C254*D254/1.19</f>
        <v>9695.361344537816</v>
      </c>
      <c r="G254" s="204">
        <f>+C254*(D254)</f>
        <v>11537.48</v>
      </c>
      <c r="H254" s="161"/>
    </row>
    <row r="255" spans="1:9">
      <c r="A255" s="162" t="s">
        <v>222</v>
      </c>
      <c r="B255" s="163" t="s">
        <v>12</v>
      </c>
      <c r="C255" s="168">
        <v>1</v>
      </c>
      <c r="D255" s="151">
        <f>'Actualizacion de precios'!C38</f>
        <v>5446.9649999999992</v>
      </c>
      <c r="E255" s="169">
        <f>G255-F255</f>
        <v>869.68348739495741</v>
      </c>
      <c r="F255" s="169">
        <f>+C255*D255/1.19</f>
        <v>4577.2815126050418</v>
      </c>
      <c r="G255" s="204">
        <f>+C255*(D255)</f>
        <v>5446.9649999999992</v>
      </c>
      <c r="H255" s="161"/>
    </row>
    <row r="256" spans="1:9">
      <c r="A256" s="179" t="s">
        <v>214</v>
      </c>
      <c r="B256" s="123" t="s">
        <v>12</v>
      </c>
      <c r="C256" s="433">
        <v>5</v>
      </c>
      <c r="D256" s="242">
        <f>'Salarios y transporte'!C28</f>
        <v>190082.34681625391</v>
      </c>
      <c r="E256" s="170"/>
      <c r="F256" s="169">
        <f>+D256/C256</f>
        <v>38016.469363250784</v>
      </c>
      <c r="G256" s="204">
        <f>+D256/C256</f>
        <v>38016.469363250784</v>
      </c>
      <c r="H256" s="161"/>
    </row>
    <row r="257" spans="1:12">
      <c r="A257" s="106" t="s">
        <v>215</v>
      </c>
      <c r="B257" s="123"/>
      <c r="C257" s="168"/>
      <c r="D257" s="169"/>
      <c r="E257" s="170"/>
      <c r="F257" s="107">
        <f>SUM(F252:F256)</f>
        <v>1924159.2154228555</v>
      </c>
      <c r="G257" s="108">
        <f>SUM(G252:G256)</f>
        <v>2282526.33717418</v>
      </c>
      <c r="H257" s="161"/>
      <c r="I257" s="200">
        <f>'[96]ppto sistema septico'!V37</f>
        <v>0</v>
      </c>
      <c r="J257" s="190">
        <f>I257*(F252+F255+F254)</f>
        <v>0</v>
      </c>
      <c r="K257" s="190">
        <f>I257*(G252+G254+G255)</f>
        <v>0</v>
      </c>
      <c r="L257" s="142">
        <f>K257-J257</f>
        <v>0</v>
      </c>
    </row>
    <row r="258" spans="1:12">
      <c r="A258" s="179" t="s">
        <v>203</v>
      </c>
      <c r="B258" s="123" t="s">
        <v>217</v>
      </c>
      <c r="C258" s="164">
        <v>2</v>
      </c>
      <c r="D258" s="165">
        <f>'Salarios y transporte'!C2</f>
        <v>158065</v>
      </c>
      <c r="E258" s="166"/>
      <c r="F258" s="165">
        <f>+D258/C258</f>
        <v>79032.5</v>
      </c>
      <c r="G258" s="167">
        <f>+D258/C258</f>
        <v>79032.5</v>
      </c>
      <c r="H258" s="161"/>
    </row>
    <row r="259" spans="1:12">
      <c r="A259" s="162" t="s">
        <v>170</v>
      </c>
      <c r="B259" s="123" t="s">
        <v>171</v>
      </c>
      <c r="C259" s="124">
        <v>0.05</v>
      </c>
      <c r="D259" s="169">
        <f>+G258</f>
        <v>79032.5</v>
      </c>
      <c r="E259" s="170"/>
      <c r="F259" s="169">
        <f>+D259*C259</f>
        <v>3951.625</v>
      </c>
      <c r="G259" s="171">
        <f>+D259*C259</f>
        <v>3951.625</v>
      </c>
      <c r="H259" s="161"/>
    </row>
    <row r="260" spans="1:12" ht="13.8" thickBot="1">
      <c r="A260" s="109" t="s">
        <v>218</v>
      </c>
      <c r="B260" s="123"/>
      <c r="C260" s="124"/>
      <c r="D260" s="172"/>
      <c r="E260" s="173"/>
      <c r="F260" s="172">
        <f>SUM(F258:F259)</f>
        <v>82984.125</v>
      </c>
      <c r="G260" s="172">
        <f>SUM(G258:G259)</f>
        <v>82984.125</v>
      </c>
      <c r="H260" s="161"/>
    </row>
    <row r="261" spans="1:12" ht="14.4" thickTop="1" thickBot="1">
      <c r="A261" s="111" t="s">
        <v>204</v>
      </c>
      <c r="B261" s="174"/>
      <c r="C261" s="175"/>
      <c r="D261" s="176"/>
      <c r="E261" s="177"/>
      <c r="F261" s="93">
        <f>F257+F258+F259</f>
        <v>2007143.3404228555</v>
      </c>
      <c r="G261" s="94">
        <f>G257+G258+G259</f>
        <v>2365510.46217418</v>
      </c>
      <c r="H261" s="161"/>
    </row>
    <row r="262" spans="1:12" ht="13.5" customHeight="1" thickTop="1" thickBot="1">
      <c r="A262" s="95"/>
      <c r="B262" s="163"/>
      <c r="C262" s="168"/>
      <c r="D262" s="172"/>
      <c r="E262" s="173"/>
      <c r="F262" s="98"/>
      <c r="G262" s="105"/>
      <c r="H262" s="161"/>
      <c r="I262" s="142"/>
    </row>
    <row r="263" spans="1:12" ht="93" customHeight="1" thickTop="1">
      <c r="A263" s="815" t="s">
        <v>249</v>
      </c>
      <c r="B263" s="816"/>
      <c r="C263" s="816"/>
      <c r="D263" s="816"/>
      <c r="E263" s="816"/>
      <c r="F263" s="816"/>
      <c r="G263" s="817"/>
      <c r="H263" s="161"/>
      <c r="I263" s="142"/>
    </row>
    <row r="264" spans="1:12" ht="85.5" customHeight="1">
      <c r="A264" s="198" t="s">
        <v>250</v>
      </c>
      <c r="B264" s="199" t="s">
        <v>12</v>
      </c>
      <c r="C264" s="200">
        <v>1</v>
      </c>
      <c r="D264" s="201">
        <f>+'VALOR UNITARIO SS Y TG'!C12*1.052</f>
        <v>26363700.348514233</v>
      </c>
      <c r="E264" s="202">
        <f>G264-F264</f>
        <v>4209330.3077459708</v>
      </c>
      <c r="F264" s="202">
        <f>C264*(D264/1.19)</f>
        <v>22154370.040768262</v>
      </c>
      <c r="G264" s="203">
        <f>+C264*(D264)</f>
        <v>26363700.348514233</v>
      </c>
      <c r="H264" s="161"/>
      <c r="I264" s="209">
        <f>+'[96]ppto sistema septico'!V38</f>
        <v>0</v>
      </c>
      <c r="J264" s="190">
        <f>I264*(F264+F267)</f>
        <v>0</v>
      </c>
      <c r="K264" s="210">
        <f>I264*(G264+G267)</f>
        <v>0</v>
      </c>
      <c r="L264" s="142">
        <f>K264-J264</f>
        <v>0</v>
      </c>
    </row>
    <row r="265" spans="1:12" ht="13.5" customHeight="1">
      <c r="A265" s="179" t="s">
        <v>183</v>
      </c>
      <c r="B265" s="123" t="s">
        <v>9</v>
      </c>
      <c r="C265" s="168">
        <v>1</v>
      </c>
      <c r="D265" s="235">
        <f>'Actualizacion de precios'!C31</f>
        <v>17548.518333333333</v>
      </c>
      <c r="E265" s="202">
        <f>G265-F265</f>
        <v>2801.8642717086823</v>
      </c>
      <c r="F265" s="202">
        <f>C265*(D265/1.19)</f>
        <v>14746.654061624651</v>
      </c>
      <c r="G265" s="208">
        <f>+C265*(D265)</f>
        <v>17548.518333333333</v>
      </c>
      <c r="H265" s="161"/>
      <c r="I265" s="142"/>
    </row>
    <row r="266" spans="1:12" ht="13.5" customHeight="1">
      <c r="A266" s="162" t="s">
        <v>211</v>
      </c>
      <c r="B266" s="163" t="s">
        <v>12</v>
      </c>
      <c r="C266" s="168">
        <v>2</v>
      </c>
      <c r="D266" s="151">
        <v>0</v>
      </c>
      <c r="E266" s="202">
        <f>G266-F266</f>
        <v>0</v>
      </c>
      <c r="F266" s="202">
        <f>C266*(D266/1.19)</f>
        <v>0</v>
      </c>
      <c r="G266" s="208">
        <f>+C266*(D266)</f>
        <v>0</v>
      </c>
      <c r="H266" s="161"/>
      <c r="I266" s="142"/>
    </row>
    <row r="267" spans="1:12" ht="13.5" customHeight="1">
      <c r="A267" s="162" t="s">
        <v>212</v>
      </c>
      <c r="B267" s="163" t="s">
        <v>12</v>
      </c>
      <c r="C267" s="168">
        <v>0</v>
      </c>
      <c r="D267" s="151">
        <f>'Actualizacion de precios'!C12</f>
        <v>13996.684999999999</v>
      </c>
      <c r="E267" s="202">
        <f>G267-F267</f>
        <v>0</v>
      </c>
      <c r="F267" s="202">
        <f>C267*(D267/1.19)</f>
        <v>0</v>
      </c>
      <c r="G267" s="208">
        <f>+C267*(D267)</f>
        <v>0</v>
      </c>
      <c r="H267" s="161"/>
      <c r="I267" s="142"/>
    </row>
    <row r="268" spans="1:12" ht="13.5" customHeight="1">
      <c r="A268" s="179" t="s">
        <v>213</v>
      </c>
      <c r="B268" s="123" t="s">
        <v>12</v>
      </c>
      <c r="C268" s="124">
        <v>2</v>
      </c>
      <c r="D268" s="151">
        <f>+'Actualizacion de precios'!C15</f>
        <v>0</v>
      </c>
      <c r="E268" s="202">
        <f>G268-F268</f>
        <v>0</v>
      </c>
      <c r="F268" s="202">
        <f>C268*(D268/1.19)</f>
        <v>0</v>
      </c>
      <c r="G268" s="208">
        <f>+C268*(D268)</f>
        <v>0</v>
      </c>
      <c r="H268" s="161"/>
      <c r="I268" s="142"/>
    </row>
    <row r="269" spans="1:12" ht="13.5" customHeight="1">
      <c r="A269" s="179" t="s">
        <v>214</v>
      </c>
      <c r="B269" s="123" t="s">
        <v>12</v>
      </c>
      <c r="C269" s="168">
        <v>1</v>
      </c>
      <c r="D269" s="242" t="str">
        <f>'Salarios y transporte'!J26</f>
        <v>0</v>
      </c>
      <c r="E269" s="170"/>
      <c r="F269" s="169">
        <f>+D269/C269</f>
        <v>0</v>
      </c>
      <c r="G269" s="204">
        <f>+D269/C269</f>
        <v>0</v>
      </c>
      <c r="H269" s="161"/>
      <c r="I269" s="142"/>
    </row>
    <row r="270" spans="1:12" ht="13.5" customHeight="1">
      <c r="A270" s="179" t="s">
        <v>216</v>
      </c>
      <c r="B270" s="123" t="s">
        <v>217</v>
      </c>
      <c r="C270" s="164">
        <v>0.3</v>
      </c>
      <c r="D270" s="165">
        <f>+'Salarios y transporte'!C6</f>
        <v>323975</v>
      </c>
      <c r="E270" s="166"/>
      <c r="F270" s="165">
        <f>+D270/C270</f>
        <v>1079916.6666666667</v>
      </c>
      <c r="G270" s="167">
        <f>+D270/C270</f>
        <v>1079916.6666666667</v>
      </c>
      <c r="H270" s="161"/>
      <c r="I270" s="142"/>
    </row>
    <row r="271" spans="1:12" ht="13.5" customHeight="1">
      <c r="A271" s="162" t="s">
        <v>170</v>
      </c>
      <c r="B271" s="123" t="s">
        <v>171</v>
      </c>
      <c r="C271" s="124">
        <v>0.05</v>
      </c>
      <c r="D271" s="169">
        <f>+G270</f>
        <v>1079916.6666666667</v>
      </c>
      <c r="E271" s="170"/>
      <c r="F271" s="169">
        <f>+D271*C271</f>
        <v>53995.833333333343</v>
      </c>
      <c r="G271" s="171">
        <f>+D271*C271</f>
        <v>53995.833333333343</v>
      </c>
      <c r="H271" s="161"/>
      <c r="I271" s="142"/>
    </row>
    <row r="272" spans="1:12" ht="13.5" customHeight="1" thickBot="1">
      <c r="A272" s="179"/>
      <c r="B272" s="123"/>
      <c r="C272" s="124"/>
      <c r="D272" s="172"/>
      <c r="E272" s="173"/>
      <c r="F272" s="172"/>
      <c r="G272" s="91"/>
      <c r="H272" s="161"/>
      <c r="I272" s="142"/>
    </row>
    <row r="273" spans="1:12" ht="13.5" customHeight="1" thickTop="1" thickBot="1">
      <c r="A273" s="92" t="s">
        <v>242</v>
      </c>
      <c r="B273" s="174"/>
      <c r="C273" s="175"/>
      <c r="D273" s="176"/>
      <c r="E273" s="177"/>
      <c r="F273" s="93">
        <f>SUM(F264:F272)</f>
        <v>23303029.194829885</v>
      </c>
      <c r="G273" s="94">
        <f>SUM(G264:G272)</f>
        <v>27515161.366847567</v>
      </c>
      <c r="H273" s="161"/>
      <c r="I273" s="142"/>
    </row>
    <row r="274" spans="1:12" ht="13.5" customHeight="1" thickTop="1" thickBot="1">
      <c r="A274" s="95"/>
      <c r="B274" s="163"/>
      <c r="C274" s="168"/>
      <c r="D274" s="172"/>
      <c r="E274" s="173"/>
      <c r="F274" s="98"/>
      <c r="G274" s="245"/>
      <c r="H274" s="161"/>
      <c r="I274" s="142"/>
    </row>
    <row r="275" spans="1:12" ht="36.6" customHeight="1" thickTop="1">
      <c r="A275" s="818" t="s">
        <v>251</v>
      </c>
      <c r="B275" s="819"/>
      <c r="C275" s="819"/>
      <c r="D275" s="819"/>
      <c r="E275" s="819"/>
      <c r="F275" s="819"/>
      <c r="G275" s="820"/>
      <c r="H275" s="161"/>
    </row>
    <row r="276" spans="1:12" ht="26.4">
      <c r="A276" s="198" t="s">
        <v>252</v>
      </c>
      <c r="B276" s="199" t="s">
        <v>12</v>
      </c>
      <c r="C276" s="200">
        <v>1</v>
      </c>
      <c r="D276" s="201">
        <f>'VALOR UNITARIO SS Y TG'!C26*1.052</f>
        <v>3772875.7672608937</v>
      </c>
      <c r="E276" s="202">
        <f>G276-F276</f>
        <v>602391.92922652932</v>
      </c>
      <c r="F276" s="202">
        <f>C276*(D276/1.19)</f>
        <v>3170483.8380343644</v>
      </c>
      <c r="G276" s="203">
        <f>+C276*(D276)</f>
        <v>3772875.7672608937</v>
      </c>
      <c r="H276" s="161"/>
    </row>
    <row r="277" spans="1:12">
      <c r="A277" s="198"/>
      <c r="B277" s="199"/>
      <c r="C277" s="200"/>
      <c r="D277" s="202"/>
      <c r="E277" s="202"/>
      <c r="F277" s="202"/>
      <c r="G277" s="208"/>
      <c r="H277" s="161"/>
    </row>
    <row r="278" spans="1:12">
      <c r="A278" s="162" t="s">
        <v>211</v>
      </c>
      <c r="B278" s="163" t="s">
        <v>12</v>
      </c>
      <c r="C278" s="168">
        <v>2</v>
      </c>
      <c r="D278" s="169">
        <f>'Actualizacion de precios'!C26</f>
        <v>5768.74</v>
      </c>
      <c r="E278" s="169">
        <f>G278-F278</f>
        <v>1842.1186554621836</v>
      </c>
      <c r="F278" s="169">
        <f>+C278*D278/1.19</f>
        <v>9695.361344537816</v>
      </c>
      <c r="G278" s="204">
        <f>+C278*(D278)</f>
        <v>11537.48</v>
      </c>
      <c r="H278" s="161"/>
    </row>
    <row r="279" spans="1:12">
      <c r="A279" s="162" t="s">
        <v>222</v>
      </c>
      <c r="B279" s="163" t="s">
        <v>12</v>
      </c>
      <c r="C279" s="168">
        <v>1</v>
      </c>
      <c r="D279" s="151">
        <f>'Actualizacion de precios'!C38</f>
        <v>5446.9649999999992</v>
      </c>
      <c r="E279" s="169">
        <f>G279-F279</f>
        <v>869.68348739495741</v>
      </c>
      <c r="F279" s="169">
        <f>+C279*D279/1.19</f>
        <v>4577.2815126050418</v>
      </c>
      <c r="G279" s="204">
        <f>+C279*(D279)</f>
        <v>5446.9649999999992</v>
      </c>
      <c r="H279" s="161"/>
    </row>
    <row r="280" spans="1:12">
      <c r="A280" s="179" t="s">
        <v>214</v>
      </c>
      <c r="B280" s="123" t="s">
        <v>12</v>
      </c>
      <c r="C280" s="433">
        <v>5</v>
      </c>
      <c r="D280" s="242">
        <f>'Salarios y transporte'!C28</f>
        <v>190082.34681625391</v>
      </c>
      <c r="E280" s="170"/>
      <c r="F280" s="169">
        <f>+D280/C280</f>
        <v>38016.469363250784</v>
      </c>
      <c r="G280" s="204">
        <f>+D280/C280</f>
        <v>38016.469363250784</v>
      </c>
      <c r="H280" s="161"/>
    </row>
    <row r="281" spans="1:12">
      <c r="A281" s="106" t="s">
        <v>215</v>
      </c>
      <c r="B281" s="123"/>
      <c r="C281" s="168"/>
      <c r="D281" s="169"/>
      <c r="E281" s="170"/>
      <c r="F281" s="107">
        <f>SUM(F276:F280)</f>
        <v>3222772.9502547579</v>
      </c>
      <c r="G281" s="108">
        <f>SUM(G276:G280)</f>
        <v>3827876.6816241443</v>
      </c>
      <c r="H281" s="161"/>
    </row>
    <row r="282" spans="1:12">
      <c r="A282" s="179" t="s">
        <v>203</v>
      </c>
      <c r="B282" s="123" t="s">
        <v>217</v>
      </c>
      <c r="C282" s="164">
        <v>2</v>
      </c>
      <c r="D282" s="165">
        <f>'Salarios y transporte'!C2</f>
        <v>158065</v>
      </c>
      <c r="E282" s="166"/>
      <c r="F282" s="165">
        <f>+D282/C282</f>
        <v>79032.5</v>
      </c>
      <c r="G282" s="167">
        <f>+D282/C282</f>
        <v>79032.5</v>
      </c>
      <c r="H282" s="161"/>
      <c r="I282" s="200">
        <f>'[96]ppto sistema septico'!V39</f>
        <v>0</v>
      </c>
      <c r="J282" s="190">
        <f>I282*(F276+F278+F279)</f>
        <v>0</v>
      </c>
      <c r="K282" s="190">
        <f>I282*(G276+G278+G279)</f>
        <v>0</v>
      </c>
      <c r="L282" s="142">
        <f>K282-J282</f>
        <v>0</v>
      </c>
    </row>
    <row r="283" spans="1:12">
      <c r="A283" s="162" t="s">
        <v>170</v>
      </c>
      <c r="B283" s="123" t="s">
        <v>171</v>
      </c>
      <c r="C283" s="124">
        <v>0.05</v>
      </c>
      <c r="D283" s="169">
        <f>+G282</f>
        <v>79032.5</v>
      </c>
      <c r="E283" s="170"/>
      <c r="F283" s="169">
        <f>+D283*C283</f>
        <v>3951.625</v>
      </c>
      <c r="G283" s="171">
        <f>+D283*C283</f>
        <v>3951.625</v>
      </c>
      <c r="H283" s="161"/>
    </row>
    <row r="284" spans="1:12" ht="13.8" thickBot="1">
      <c r="A284" s="109" t="s">
        <v>218</v>
      </c>
      <c r="B284" s="123"/>
      <c r="C284" s="124"/>
      <c r="D284" s="172"/>
      <c r="E284" s="173"/>
      <c r="F284" s="172">
        <f>SUM(F282:F283)</f>
        <v>82984.125</v>
      </c>
      <c r="G284" s="172">
        <f>SUM(G282:G283)</f>
        <v>82984.125</v>
      </c>
      <c r="H284" s="161"/>
    </row>
    <row r="285" spans="1:12" ht="14.4" thickTop="1" thickBot="1">
      <c r="A285" s="111" t="s">
        <v>204</v>
      </c>
      <c r="B285" s="174"/>
      <c r="C285" s="175"/>
      <c r="D285" s="176"/>
      <c r="E285" s="177"/>
      <c r="F285" s="93">
        <f>F281+F282+F283</f>
        <v>3305757.0752547579</v>
      </c>
      <c r="G285" s="94">
        <f>G281+G282+G283</f>
        <v>3910860.8066241443</v>
      </c>
      <c r="H285" s="161"/>
    </row>
    <row r="286" spans="1:12" ht="13.5" customHeight="1" thickTop="1" thickBot="1">
      <c r="A286" s="95"/>
      <c r="B286" s="163"/>
      <c r="C286" s="168"/>
      <c r="D286" s="172"/>
      <c r="E286" s="173"/>
      <c r="F286" s="98"/>
      <c r="G286" s="105"/>
      <c r="H286" s="161"/>
      <c r="K286" s="104"/>
    </row>
    <row r="287" spans="1:12" ht="33" customHeight="1" thickTop="1">
      <c r="A287" s="815" t="s">
        <v>253</v>
      </c>
      <c r="B287" s="816"/>
      <c r="C287" s="816"/>
      <c r="D287" s="816"/>
      <c r="E287" s="816"/>
      <c r="F287" s="816"/>
      <c r="G287" s="817"/>
      <c r="H287" s="161"/>
      <c r="I287" s="142"/>
    </row>
    <row r="288" spans="1:12" ht="45.75" customHeight="1">
      <c r="A288" s="198" t="s">
        <v>254</v>
      </c>
      <c r="B288" s="199" t="s">
        <v>12</v>
      </c>
      <c r="C288" s="200">
        <v>1</v>
      </c>
      <c r="D288" s="201">
        <f>+'VALOR UNITARIO SS Y TG'!D13</f>
        <v>7237707.6878699996</v>
      </c>
      <c r="E288" s="202">
        <f>G288-F288</f>
        <v>1155600.3871389069</v>
      </c>
      <c r="F288" s="202">
        <f>C288*(D288/1.19)</f>
        <v>6082107.3007310927</v>
      </c>
      <c r="G288" s="203">
        <f>+C288*(D288)</f>
        <v>7237707.6878699996</v>
      </c>
      <c r="H288" s="161"/>
      <c r="I288" s="209">
        <f>'[96]ppto sistema septico'!V40</f>
        <v>0</v>
      </c>
      <c r="J288" s="190">
        <f>I288*F288</f>
        <v>0</v>
      </c>
      <c r="K288" s="190">
        <f>I288*G288</f>
        <v>0</v>
      </c>
      <c r="L288" s="142">
        <f>K288-J288</f>
        <v>0</v>
      </c>
    </row>
    <row r="289" spans="1:12" ht="13.5" customHeight="1">
      <c r="A289" s="179" t="s">
        <v>214</v>
      </c>
      <c r="B289" s="123" t="s">
        <v>12</v>
      </c>
      <c r="C289" s="168">
        <v>1</v>
      </c>
      <c r="D289" s="242">
        <f>'Salarios y transporte'!C28</f>
        <v>190082.34681625391</v>
      </c>
      <c r="E289" s="170"/>
      <c r="F289" s="169">
        <f>+D289/C289</f>
        <v>190082.34681625391</v>
      </c>
      <c r="G289" s="204">
        <f>+D289/C289</f>
        <v>190082.34681625391</v>
      </c>
      <c r="H289" s="161"/>
      <c r="K289" s="142"/>
    </row>
    <row r="290" spans="1:12" ht="13.5" customHeight="1">
      <c r="A290" s="179" t="s">
        <v>255</v>
      </c>
      <c r="B290" s="123" t="s">
        <v>217</v>
      </c>
      <c r="C290" s="164">
        <v>1</v>
      </c>
      <c r="D290" s="165">
        <f>'Salarios y transporte'!C5</f>
        <v>241020</v>
      </c>
      <c r="E290" s="166"/>
      <c r="F290" s="165">
        <f>+D290/C290</f>
        <v>241020</v>
      </c>
      <c r="G290" s="167">
        <f>+D290/C290</f>
        <v>241020</v>
      </c>
      <c r="H290" s="161"/>
      <c r="K290" s="142"/>
    </row>
    <row r="291" spans="1:12" ht="13.5" customHeight="1">
      <c r="A291" s="162" t="s">
        <v>170</v>
      </c>
      <c r="B291" s="123" t="s">
        <v>171</v>
      </c>
      <c r="C291" s="124">
        <v>0.05</v>
      </c>
      <c r="D291" s="169">
        <f>+G290</f>
        <v>241020</v>
      </c>
      <c r="E291" s="170"/>
      <c r="F291" s="169">
        <f>+D291*C291</f>
        <v>12051</v>
      </c>
      <c r="G291" s="171">
        <f>+D291*C291</f>
        <v>12051</v>
      </c>
      <c r="H291" s="161"/>
      <c r="K291" s="142"/>
    </row>
    <row r="292" spans="1:12" ht="13.5" customHeight="1" thickBot="1">
      <c r="A292" s="179"/>
      <c r="B292" s="123"/>
      <c r="C292" s="124"/>
      <c r="D292" s="172"/>
      <c r="E292" s="173"/>
      <c r="F292" s="172"/>
      <c r="G292" s="91"/>
      <c r="H292" s="161"/>
      <c r="K292" s="142"/>
    </row>
    <row r="293" spans="1:12" ht="13.5" customHeight="1" thickTop="1" thickBot="1">
      <c r="A293" s="92" t="s">
        <v>242</v>
      </c>
      <c r="B293" s="174"/>
      <c r="C293" s="175"/>
      <c r="D293" s="176"/>
      <c r="E293" s="177"/>
      <c r="F293" s="93">
        <f>SUM(F288:F292)</f>
        <v>6525260.6475473465</v>
      </c>
      <c r="G293" s="94">
        <f>SUM(G288:G292)</f>
        <v>7680861.0346862534</v>
      </c>
      <c r="H293" s="161"/>
      <c r="K293" s="142"/>
    </row>
    <row r="294" spans="1:12" ht="13.5" customHeight="1" thickTop="1" thickBot="1">
      <c r="A294" s="95"/>
      <c r="B294" s="163"/>
      <c r="C294" s="168"/>
      <c r="D294" s="172"/>
      <c r="E294" s="173"/>
      <c r="F294" s="98"/>
      <c r="G294" s="105"/>
      <c r="H294" s="161"/>
      <c r="K294" s="104"/>
    </row>
    <row r="295" spans="1:12" ht="33.75" customHeight="1" thickTop="1">
      <c r="A295" s="815" t="s">
        <v>256</v>
      </c>
      <c r="B295" s="816"/>
      <c r="C295" s="816"/>
      <c r="D295" s="816"/>
      <c r="E295" s="816"/>
      <c r="F295" s="816"/>
      <c r="G295" s="817"/>
      <c r="H295" s="161"/>
    </row>
    <row r="296" spans="1:12" ht="55.5" customHeight="1">
      <c r="A296" s="198" t="s">
        <v>257</v>
      </c>
      <c r="B296" s="199" t="s">
        <v>12</v>
      </c>
      <c r="C296" s="200">
        <v>1</v>
      </c>
      <c r="D296" s="201">
        <f>+'VALOR UNITARIO SS Y TG'!D14</f>
        <v>6280108.4043399999</v>
      </c>
      <c r="E296" s="202">
        <f t="shared" ref="E296:E303" si="7">G296-F296</f>
        <v>1002706.3838862181</v>
      </c>
      <c r="F296" s="202">
        <f t="shared" ref="F296:F302" si="8">C296*(D296/1.19)</f>
        <v>5277402.0204537818</v>
      </c>
      <c r="G296" s="203">
        <f t="shared" ref="G296:G303" si="9">+C296*(D296)</f>
        <v>6280108.4043399999</v>
      </c>
      <c r="H296" s="161"/>
      <c r="I296" s="209">
        <f>+'[96]ppto sistema septico'!V41</f>
        <v>0</v>
      </c>
      <c r="J296" s="190">
        <f>I296*SUM(F296:F303)</f>
        <v>0</v>
      </c>
      <c r="K296" s="190">
        <f>I296*SUM(G296:G303)</f>
        <v>0</v>
      </c>
      <c r="L296" s="142">
        <f>K296-J296</f>
        <v>0</v>
      </c>
    </row>
    <row r="297" spans="1:12" ht="13.5" customHeight="1">
      <c r="A297" s="179" t="s">
        <v>258</v>
      </c>
      <c r="B297" s="123" t="s">
        <v>12</v>
      </c>
      <c r="C297" s="168">
        <v>1</v>
      </c>
      <c r="D297" s="151">
        <f>'Actualizacion de precios'!C52</f>
        <v>348044.5</v>
      </c>
      <c r="E297" s="202">
        <f t="shared" si="7"/>
        <v>55570.130252100818</v>
      </c>
      <c r="F297" s="202">
        <f t="shared" si="8"/>
        <v>292474.36974789918</v>
      </c>
      <c r="G297" s="208">
        <f t="shared" si="9"/>
        <v>348044.5</v>
      </c>
      <c r="H297" s="161"/>
    </row>
    <row r="298" spans="1:12" ht="13.5" customHeight="1">
      <c r="A298" s="162" t="s">
        <v>259</v>
      </c>
      <c r="B298" s="163" t="s">
        <v>12</v>
      </c>
      <c r="C298" s="168">
        <v>4</v>
      </c>
      <c r="D298" s="151">
        <f>+'Actualizacion de precios'!C45</f>
        <v>122466.42192397392</v>
      </c>
      <c r="E298" s="202">
        <f t="shared" si="7"/>
        <v>78213.849295983324</v>
      </c>
      <c r="F298" s="202">
        <f t="shared" si="8"/>
        <v>411651.83839991235</v>
      </c>
      <c r="G298" s="208">
        <f t="shared" si="9"/>
        <v>489865.68769589567</v>
      </c>
      <c r="H298" s="161"/>
      <c r="I298" s="161"/>
      <c r="J298" s="142"/>
      <c r="K298" s="142"/>
      <c r="L298" s="142"/>
    </row>
    <row r="299" spans="1:12" s="116" customFormat="1" ht="13.5" customHeight="1">
      <c r="A299" s="162" t="s">
        <v>640</v>
      </c>
      <c r="B299" s="163" t="s">
        <v>4</v>
      </c>
      <c r="C299" s="168">
        <f>1*1.2*0.2</f>
        <v>0.24</v>
      </c>
      <c r="D299" s="151">
        <f>+'Actualizacion de precios'!C46</f>
        <v>189900</v>
      </c>
      <c r="E299" s="202">
        <f t="shared" si="7"/>
        <v>7276.8403361344535</v>
      </c>
      <c r="F299" s="202">
        <f t="shared" si="8"/>
        <v>38299.159663865546</v>
      </c>
      <c r="G299" s="208">
        <f t="shared" si="9"/>
        <v>45576</v>
      </c>
      <c r="H299" s="114"/>
      <c r="I299" s="114"/>
      <c r="J299" s="115"/>
      <c r="K299" s="115"/>
      <c r="L299" s="115"/>
    </row>
    <row r="300" spans="1:12" ht="13.5" customHeight="1">
      <c r="A300" s="179" t="s">
        <v>260</v>
      </c>
      <c r="B300" s="123" t="s">
        <v>12</v>
      </c>
      <c r="C300" s="124">
        <v>0.5</v>
      </c>
      <c r="D300" s="151">
        <f>+'Actualizacion de precios'!C36</f>
        <v>42539.661026047892</v>
      </c>
      <c r="E300" s="202">
        <f t="shared" si="7"/>
        <v>3396.0233592223085</v>
      </c>
      <c r="F300" s="202">
        <f t="shared" si="8"/>
        <v>17873.807153801637</v>
      </c>
      <c r="G300" s="208">
        <f t="shared" si="9"/>
        <v>21269.830513023946</v>
      </c>
      <c r="H300" s="161"/>
      <c r="I300" s="161"/>
      <c r="J300" s="142"/>
      <c r="K300" s="142"/>
      <c r="L300" s="142"/>
    </row>
    <row r="301" spans="1:12" ht="13.5" customHeight="1">
      <c r="A301" s="179" t="s">
        <v>261</v>
      </c>
      <c r="B301" s="123" t="s">
        <v>12</v>
      </c>
      <c r="C301" s="124">
        <v>1</v>
      </c>
      <c r="D301" s="151">
        <f>+'Actualizacion de precios'!C13</f>
        <v>18841.244999999999</v>
      </c>
      <c r="E301" s="202">
        <f t="shared" si="7"/>
        <v>3008.2660084033596</v>
      </c>
      <c r="F301" s="202">
        <f t="shared" si="8"/>
        <v>15832.978991596639</v>
      </c>
      <c r="G301" s="208">
        <f t="shared" si="9"/>
        <v>18841.244999999999</v>
      </c>
      <c r="H301" s="161"/>
      <c r="I301" s="161"/>
      <c r="J301" s="142"/>
      <c r="K301" s="142"/>
      <c r="L301" s="142"/>
    </row>
    <row r="302" spans="1:12" ht="13.5" customHeight="1">
      <c r="A302" s="179" t="s">
        <v>262</v>
      </c>
      <c r="B302" s="123" t="s">
        <v>12</v>
      </c>
      <c r="C302" s="124">
        <v>1</v>
      </c>
      <c r="D302" s="151">
        <f>+'Actualizacion de precios'!C35</f>
        <v>24956.024999999998</v>
      </c>
      <c r="E302" s="202">
        <f t="shared" si="7"/>
        <v>3984.5754201680647</v>
      </c>
      <c r="F302" s="202">
        <f t="shared" si="8"/>
        <v>20971.449579831933</v>
      </c>
      <c r="G302" s="208">
        <f t="shared" si="9"/>
        <v>24956.024999999998</v>
      </c>
      <c r="H302" s="161"/>
      <c r="I302" s="161"/>
      <c r="J302" s="142"/>
      <c r="K302" s="142"/>
      <c r="L302" s="142"/>
    </row>
    <row r="303" spans="1:12">
      <c r="A303" s="179" t="s">
        <v>187</v>
      </c>
      <c r="B303" s="123" t="s">
        <v>188</v>
      </c>
      <c r="C303" s="180">
        <v>0.5</v>
      </c>
      <c r="D303" s="151">
        <f>'Actualizacion de precios'!C19</f>
        <v>12780.269999999999</v>
      </c>
      <c r="E303" s="169">
        <f t="shared" si="7"/>
        <v>1020.2736554621843</v>
      </c>
      <c r="F303" s="169">
        <f>C303*(D303/1.19)</f>
        <v>5369.8613445378151</v>
      </c>
      <c r="G303" s="211">
        <f t="shared" si="9"/>
        <v>6390.1349999999993</v>
      </c>
      <c r="H303" s="161"/>
      <c r="K303" s="142"/>
    </row>
    <row r="304" spans="1:12" ht="13.5" customHeight="1">
      <c r="A304" s="179" t="s">
        <v>214</v>
      </c>
      <c r="B304" s="123" t="s">
        <v>12</v>
      </c>
      <c r="C304" s="168">
        <v>1</v>
      </c>
      <c r="D304" s="242">
        <f>'Salarios y transporte'!C28</f>
        <v>190082.34681625391</v>
      </c>
      <c r="E304" s="170"/>
      <c r="F304" s="169">
        <f>+D304/C304</f>
        <v>190082.34681625391</v>
      </c>
      <c r="G304" s="204">
        <f>+D304/C304</f>
        <v>190082.34681625391</v>
      </c>
      <c r="H304" s="161"/>
      <c r="I304" s="161"/>
      <c r="J304" s="142"/>
      <c r="K304" s="142"/>
      <c r="L304" s="142"/>
    </row>
    <row r="305" spans="1:17" ht="13.5" customHeight="1">
      <c r="A305" s="179" t="s">
        <v>216</v>
      </c>
      <c r="B305" s="123" t="s">
        <v>217</v>
      </c>
      <c r="C305" s="164">
        <v>0.5</v>
      </c>
      <c r="D305" s="165">
        <f>+'Salarios y transporte'!C6</f>
        <v>323975</v>
      </c>
      <c r="E305" s="166"/>
      <c r="F305" s="165">
        <f>+D305/C305</f>
        <v>647950</v>
      </c>
      <c r="G305" s="167">
        <f>+D305/C305</f>
        <v>647950</v>
      </c>
      <c r="H305" s="161"/>
      <c r="K305" s="142"/>
    </row>
    <row r="306" spans="1:17" ht="13.5" customHeight="1">
      <c r="A306" s="162" t="s">
        <v>170</v>
      </c>
      <c r="B306" s="123" t="s">
        <v>171</v>
      </c>
      <c r="C306" s="124">
        <v>0.05</v>
      </c>
      <c r="D306" s="169">
        <f>+G305</f>
        <v>647950</v>
      </c>
      <c r="E306" s="170"/>
      <c r="F306" s="169">
        <f>+D306*C306</f>
        <v>32397.5</v>
      </c>
      <c r="G306" s="171">
        <f>+D306*C306</f>
        <v>32397.5</v>
      </c>
      <c r="H306" s="161"/>
      <c r="K306" s="142"/>
    </row>
    <row r="307" spans="1:17" ht="13.5" customHeight="1" thickBot="1">
      <c r="A307" s="179"/>
      <c r="B307" s="123"/>
      <c r="C307" s="124"/>
      <c r="D307" s="172"/>
      <c r="E307" s="173"/>
      <c r="F307" s="172"/>
      <c r="G307" s="91"/>
      <c r="H307" s="161"/>
      <c r="K307" s="142"/>
    </row>
    <row r="308" spans="1:17" ht="13.5" customHeight="1" thickTop="1" thickBot="1">
      <c r="A308" s="92" t="s">
        <v>242</v>
      </c>
      <c r="B308" s="174"/>
      <c r="C308" s="175"/>
      <c r="D308" s="176"/>
      <c r="E308" s="177"/>
      <c r="F308" s="93">
        <f>SUM(F296:F307)</f>
        <v>6950305.332151481</v>
      </c>
      <c r="G308" s="94">
        <f>SUM(G296:G307)</f>
        <v>8105481.6743651731</v>
      </c>
      <c r="H308" s="161"/>
      <c r="K308" s="142"/>
    </row>
    <row r="309" spans="1:17" ht="13.5" customHeight="1" thickTop="1">
      <c r="A309" s="95"/>
      <c r="B309" s="163"/>
      <c r="C309" s="168"/>
      <c r="D309" s="172"/>
      <c r="E309" s="173"/>
      <c r="F309" s="98"/>
      <c r="G309" s="105"/>
      <c r="H309" s="161"/>
      <c r="K309" s="142"/>
    </row>
    <row r="310" spans="1:17" ht="12.75" customHeight="1" thickBot="1">
      <c r="A310" s="187"/>
      <c r="B310" s="123"/>
      <c r="C310" s="168"/>
      <c r="D310" s="172"/>
      <c r="E310" s="173"/>
      <c r="F310" s="172"/>
      <c r="H310" s="161"/>
      <c r="K310" s="142"/>
    </row>
    <row r="311" spans="1:17" ht="25.5" customHeight="1" thickTop="1">
      <c r="A311" s="821" t="s">
        <v>263</v>
      </c>
      <c r="B311" s="822"/>
      <c r="C311" s="822"/>
      <c r="D311" s="822"/>
      <c r="E311" s="822"/>
      <c r="F311" s="822"/>
      <c r="G311" s="823"/>
      <c r="H311" s="161"/>
      <c r="K311" s="104"/>
    </row>
    <row r="312" spans="1:17">
      <c r="A312" s="212" t="s">
        <v>264</v>
      </c>
      <c r="B312" s="123" t="s">
        <v>12</v>
      </c>
      <c r="C312" s="180">
        <v>1</v>
      </c>
      <c r="D312" s="227">
        <f>+'Actualizacion de precios'!C34</f>
        <v>72177.824999999997</v>
      </c>
      <c r="E312" s="151">
        <f>G312-F312</f>
        <v>11524.190546218488</v>
      </c>
      <c r="F312" s="151">
        <f>C312*(D312/1.19)</f>
        <v>60653.634453781509</v>
      </c>
      <c r="G312" s="228">
        <f t="shared" ref="G312:G320" si="10">+C312*(D312)</f>
        <v>72177.824999999997</v>
      </c>
      <c r="H312" s="161"/>
      <c r="I312" s="209">
        <f>'[96]ppto sistema septico'!V42</f>
        <v>15</v>
      </c>
      <c r="J312" s="190">
        <f>I312*(F312+F315+F316+F317+F318+F319)</f>
        <v>1489183.0336134455</v>
      </c>
      <c r="K312" s="190">
        <f>I312*(G312+G315+G316+G317+G318+G319)</f>
        <v>1772127.81</v>
      </c>
      <c r="L312" s="142">
        <f>K312-J312</f>
        <v>282944.77638655459</v>
      </c>
    </row>
    <row r="313" spans="1:17">
      <c r="A313" s="179" t="s">
        <v>185</v>
      </c>
      <c r="B313" s="123" t="s">
        <v>186</v>
      </c>
      <c r="C313" s="180">
        <v>30</v>
      </c>
      <c r="D313" s="242">
        <f>'Salarios y transporte'!C28</f>
        <v>190082.34681625391</v>
      </c>
      <c r="E313" s="151">
        <f t="shared" ref="E313:E319" si="11">G313-F313</f>
        <v>0</v>
      </c>
      <c r="F313" s="151">
        <f>+D313/C313</f>
        <v>6336.0782272084634</v>
      </c>
      <c r="G313" s="229">
        <f>+D313/C313</f>
        <v>6336.0782272084634</v>
      </c>
      <c r="H313" s="161"/>
    </row>
    <row r="314" spans="1:17">
      <c r="A314" s="179" t="s">
        <v>265</v>
      </c>
      <c r="B314" s="123" t="s">
        <v>176</v>
      </c>
      <c r="C314" s="180">
        <v>4</v>
      </c>
      <c r="D314" s="151">
        <f>'Salarios y transporte'!C2</f>
        <v>158065</v>
      </c>
      <c r="E314" s="151">
        <f t="shared" si="11"/>
        <v>0</v>
      </c>
      <c r="F314" s="151">
        <f>+D314/C314</f>
        <v>39516.25</v>
      </c>
      <c r="G314" s="230">
        <f>+D314/C314</f>
        <v>39516.25</v>
      </c>
      <c r="H314" s="161"/>
    </row>
    <row r="315" spans="1:17">
      <c r="A315" s="179" t="s">
        <v>266</v>
      </c>
      <c r="B315" s="123" t="s">
        <v>12</v>
      </c>
      <c r="C315" s="180">
        <v>1</v>
      </c>
      <c r="D315" s="151">
        <f>'Actualizacion de precios'!C11</f>
        <v>7945.2049999999999</v>
      </c>
      <c r="E315" s="151">
        <f>G315-F315</f>
        <v>1268.5621428571421</v>
      </c>
      <c r="F315" s="151">
        <f>C315*(D315/1.19)</f>
        <v>6676.6428571428578</v>
      </c>
      <c r="G315" s="229">
        <f t="shared" si="10"/>
        <v>7945.2049999999999</v>
      </c>
      <c r="H315" s="161"/>
    </row>
    <row r="316" spans="1:17">
      <c r="A316" s="179" t="s">
        <v>267</v>
      </c>
      <c r="B316" s="123" t="s">
        <v>12</v>
      </c>
      <c r="C316" s="180">
        <v>2</v>
      </c>
      <c r="D316" s="151">
        <f>'Actualizacion de precios'!C17</f>
        <v>5599.94</v>
      </c>
      <c r="E316" s="151">
        <f>G316-F316</f>
        <v>1788.2161344537817</v>
      </c>
      <c r="F316" s="151">
        <f>C316*(D316/1.19)</f>
        <v>9411.6638655462175</v>
      </c>
      <c r="G316" s="229">
        <f t="shared" si="10"/>
        <v>11199.88</v>
      </c>
      <c r="H316" s="161"/>
    </row>
    <row r="317" spans="1:17">
      <c r="A317" s="179" t="s">
        <v>268</v>
      </c>
      <c r="B317" s="123" t="s">
        <v>12</v>
      </c>
      <c r="C317" s="180">
        <v>2</v>
      </c>
      <c r="D317" s="151">
        <f>+'Actualizacion de precios'!C10</f>
        <v>8358.7649999999994</v>
      </c>
      <c r="E317" s="151">
        <f t="shared" si="11"/>
        <v>2669.1854621848724</v>
      </c>
      <c r="F317" s="151">
        <f>C317*(D317/1.19)</f>
        <v>14048.344537815126</v>
      </c>
      <c r="G317" s="229">
        <f t="shared" si="10"/>
        <v>16717.53</v>
      </c>
      <c r="H317" s="161"/>
      <c r="J317" s="217"/>
      <c r="K317" s="142"/>
      <c r="L317" s="217"/>
      <c r="M317" s="217"/>
      <c r="N317" s="217"/>
      <c r="O317" s="217"/>
      <c r="P317" s="217"/>
      <c r="Q317" s="217"/>
    </row>
    <row r="318" spans="1:17">
      <c r="A318" s="179" t="s">
        <v>269</v>
      </c>
      <c r="B318" s="123" t="s">
        <v>12</v>
      </c>
      <c r="C318" s="180">
        <v>2</v>
      </c>
      <c r="D318" s="151">
        <f>'Actualizacion de precios'!C37</f>
        <v>3772.68</v>
      </c>
      <c r="E318" s="151">
        <f t="shared" si="11"/>
        <v>1204.7213445378147</v>
      </c>
      <c r="F318" s="151">
        <f>C318*(D318/1.19)</f>
        <v>6340.6386554621849</v>
      </c>
      <c r="G318" s="229">
        <f t="shared" si="10"/>
        <v>7545.36</v>
      </c>
      <c r="H318" s="161"/>
      <c r="J318" s="217"/>
      <c r="K318" s="142"/>
      <c r="L318" s="217"/>
      <c r="M318" s="217"/>
      <c r="N318" s="217"/>
      <c r="O318" s="217"/>
      <c r="P318" s="217"/>
      <c r="Q318" s="217"/>
    </row>
    <row r="319" spans="1:17">
      <c r="A319" s="179" t="s">
        <v>187</v>
      </c>
      <c r="B319" s="123" t="s">
        <v>188</v>
      </c>
      <c r="C319" s="180">
        <v>0.2</v>
      </c>
      <c r="D319" s="151">
        <f>'Actualizacion de precios'!C19</f>
        <v>12780.269999999999</v>
      </c>
      <c r="E319" s="151">
        <f t="shared" si="11"/>
        <v>408.10946218487379</v>
      </c>
      <c r="F319" s="151">
        <f>C319*(D319/1.19)</f>
        <v>2147.9445378151263</v>
      </c>
      <c r="G319" s="229">
        <f t="shared" si="10"/>
        <v>2556.0540000000001</v>
      </c>
      <c r="H319" s="161"/>
      <c r="K319" s="142"/>
    </row>
    <row r="320" spans="1:17">
      <c r="A320" s="179" t="s">
        <v>170</v>
      </c>
      <c r="B320" s="123" t="s">
        <v>171</v>
      </c>
      <c r="C320" s="124">
        <v>0.05</v>
      </c>
      <c r="D320" s="151">
        <f>+G314</f>
        <v>39516.25</v>
      </c>
      <c r="E320" s="231"/>
      <c r="F320" s="151">
        <f>+D320*C320</f>
        <v>1975.8125</v>
      </c>
      <c r="G320" s="226">
        <f t="shared" si="10"/>
        <v>1975.8125</v>
      </c>
      <c r="H320" s="161"/>
      <c r="K320" s="104"/>
    </row>
    <row r="321" spans="1:12" ht="8.1" customHeight="1" thickBot="1">
      <c r="A321" s="162"/>
      <c r="B321" s="232"/>
      <c r="C321" s="168"/>
      <c r="D321" s="172"/>
      <c r="E321" s="173"/>
      <c r="F321" s="172"/>
      <c r="G321" s="233"/>
      <c r="H321" s="161"/>
    </row>
    <row r="322" spans="1:12" ht="13.5" customHeight="1" thickTop="1" thickBot="1">
      <c r="A322" s="92" t="s">
        <v>242</v>
      </c>
      <c r="B322" s="174"/>
      <c r="C322" s="175"/>
      <c r="D322" s="176"/>
      <c r="E322" s="177"/>
      <c r="F322" s="93">
        <f>SUM(F312:F321)</f>
        <v>147107.00963477147</v>
      </c>
      <c r="G322" s="156">
        <f>SUM(G312:G321)</f>
        <v>165969.99472720845</v>
      </c>
      <c r="H322" s="161"/>
    </row>
    <row r="323" spans="1:12" ht="13.5" customHeight="1" thickTop="1" thickBot="1">
      <c r="A323" s="95"/>
      <c r="B323" s="163"/>
      <c r="C323" s="168"/>
      <c r="D323" s="172"/>
      <c r="E323" s="173"/>
      <c r="F323" s="98"/>
      <c r="G323" s="105"/>
      <c r="H323" s="161"/>
    </row>
    <row r="324" spans="1:12" ht="25.5" customHeight="1" thickTop="1">
      <c r="A324" s="815" t="s">
        <v>270</v>
      </c>
      <c r="B324" s="816"/>
      <c r="C324" s="816"/>
      <c r="D324" s="816"/>
      <c r="E324" s="816"/>
      <c r="F324" s="816"/>
      <c r="G324" s="817"/>
      <c r="H324" s="161"/>
    </row>
    <row r="325" spans="1:12">
      <c r="A325" s="212" t="s">
        <v>271</v>
      </c>
      <c r="B325" s="123" t="s">
        <v>12</v>
      </c>
      <c r="C325" s="180">
        <v>1</v>
      </c>
      <c r="D325" s="227">
        <f>+'Actualizacion de precios'!C50</f>
        <v>107610</v>
      </c>
      <c r="E325" s="169">
        <f t="shared" ref="E325:E331" si="12">G325-F325</f>
        <v>17181.428571428565</v>
      </c>
      <c r="F325" s="169">
        <f>C325*(D325/1.19)</f>
        <v>90428.571428571435</v>
      </c>
      <c r="G325" s="213">
        <f>+C325*(D325)</f>
        <v>107610</v>
      </c>
      <c r="H325" s="161"/>
      <c r="I325" s="209">
        <f>'[96]ppto sistema septico'!V43</f>
        <v>0</v>
      </c>
      <c r="J325" s="190">
        <f>I325*(F325+SUM(F328:F331))</f>
        <v>0</v>
      </c>
      <c r="K325" s="190">
        <f>I325*(G325+SUM(G328:G331))</f>
        <v>0</v>
      </c>
      <c r="L325" s="142">
        <f>K325-J325</f>
        <v>0</v>
      </c>
    </row>
    <row r="326" spans="1:12">
      <c r="A326" s="179" t="s">
        <v>185</v>
      </c>
      <c r="B326" s="123" t="s">
        <v>186</v>
      </c>
      <c r="C326" s="180">
        <v>30</v>
      </c>
      <c r="D326" s="242">
        <f>'Salarios y transporte'!C28</f>
        <v>190082.34681625391</v>
      </c>
      <c r="E326" s="169">
        <f t="shared" si="12"/>
        <v>0</v>
      </c>
      <c r="F326" s="169">
        <f>+D326/C326</f>
        <v>6336.0782272084634</v>
      </c>
      <c r="G326" s="171">
        <f>+D326/C326</f>
        <v>6336.0782272084634</v>
      </c>
      <c r="H326" s="161"/>
      <c r="K326" s="142"/>
    </row>
    <row r="327" spans="1:12">
      <c r="A327" s="179" t="s">
        <v>265</v>
      </c>
      <c r="B327" s="123" t="s">
        <v>176</v>
      </c>
      <c r="C327" s="188">
        <v>4</v>
      </c>
      <c r="D327" s="165">
        <f>'Salarios y transporte'!C2</f>
        <v>158065</v>
      </c>
      <c r="E327" s="165">
        <f t="shared" si="12"/>
        <v>0</v>
      </c>
      <c r="F327" s="165">
        <f>+D327/C327</f>
        <v>39516.25</v>
      </c>
      <c r="G327" s="167">
        <f>+D327/C327</f>
        <v>39516.25</v>
      </c>
      <c r="H327" s="161"/>
      <c r="K327" s="142"/>
    </row>
    <row r="328" spans="1:12">
      <c r="A328" s="179" t="s">
        <v>272</v>
      </c>
      <c r="B328" s="123" t="s">
        <v>12</v>
      </c>
      <c r="C328" s="180">
        <v>2</v>
      </c>
      <c r="D328" s="151">
        <f>+'Actualizacion de precios'!C9</f>
        <v>32857.974999999999</v>
      </c>
      <c r="E328" s="169">
        <f t="shared" si="12"/>
        <v>51910.078151260503</v>
      </c>
      <c r="F328" s="169">
        <f>+D328/C328/1.19</f>
        <v>13805.871848739496</v>
      </c>
      <c r="G328" s="171">
        <f>+D328*C328</f>
        <v>65715.95</v>
      </c>
      <c r="H328" s="161"/>
    </row>
    <row r="329" spans="1:12">
      <c r="A329" s="179" t="s">
        <v>273</v>
      </c>
      <c r="B329" s="123" t="s">
        <v>12</v>
      </c>
      <c r="C329" s="180">
        <v>2</v>
      </c>
      <c r="D329" s="151">
        <f>'Actualizacion de precios'!C18</f>
        <v>12035.439999999999</v>
      </c>
      <c r="E329" s="169">
        <f t="shared" si="12"/>
        <v>19013.972436974786</v>
      </c>
      <c r="F329" s="169">
        <f>+D329/C329/1.19</f>
        <v>5056.90756302521</v>
      </c>
      <c r="G329" s="171">
        <f>+D329*C329</f>
        <v>24070.879999999997</v>
      </c>
      <c r="H329" s="161"/>
    </row>
    <row r="330" spans="1:12">
      <c r="A330" s="179" t="s">
        <v>222</v>
      </c>
      <c r="B330" s="123" t="s">
        <v>12</v>
      </c>
      <c r="C330" s="180">
        <v>2</v>
      </c>
      <c r="D330" s="151">
        <f>'Actualizacion de precios'!C38</f>
        <v>5446.9649999999992</v>
      </c>
      <c r="E330" s="169">
        <f t="shared" si="12"/>
        <v>1739.3669747899148</v>
      </c>
      <c r="F330" s="169">
        <f>C330*(D330/1.19)</f>
        <v>9154.5630252100837</v>
      </c>
      <c r="G330" s="171">
        <f>+D330*C330</f>
        <v>10893.929999999998</v>
      </c>
      <c r="H330" s="161"/>
    </row>
    <row r="331" spans="1:12">
      <c r="A331" s="179" t="s">
        <v>187</v>
      </c>
      <c r="B331" s="123" t="s">
        <v>188</v>
      </c>
      <c r="C331" s="180">
        <v>0.2</v>
      </c>
      <c r="D331" s="151">
        <f>'Actualizacion de precios'!C19</f>
        <v>12780.269999999999</v>
      </c>
      <c r="E331" s="169">
        <f t="shared" si="12"/>
        <v>408.10946218487379</v>
      </c>
      <c r="F331" s="169">
        <f>+D331*C331/1.19</f>
        <v>2147.9445378151263</v>
      </c>
      <c r="G331" s="171">
        <f>+D331*C331</f>
        <v>2556.0540000000001</v>
      </c>
      <c r="H331" s="161"/>
    </row>
    <row r="332" spans="1:12">
      <c r="A332" s="179" t="s">
        <v>170</v>
      </c>
      <c r="B332" s="123" t="s">
        <v>171</v>
      </c>
      <c r="C332" s="124">
        <v>0.05</v>
      </c>
      <c r="D332" s="169">
        <f>+G327</f>
        <v>39516.25</v>
      </c>
      <c r="E332" s="170"/>
      <c r="F332" s="169">
        <f>+D332*C332</f>
        <v>1975.8125</v>
      </c>
      <c r="G332" s="171">
        <f>+D332*C332</f>
        <v>1975.8125</v>
      </c>
      <c r="H332" s="161"/>
    </row>
    <row r="333" spans="1:12" ht="16.5" customHeight="1" thickBot="1">
      <c r="A333" s="179"/>
      <c r="B333" s="123"/>
      <c r="C333" s="124"/>
      <c r="D333" s="172"/>
      <c r="E333" s="173"/>
      <c r="F333" s="172"/>
      <c r="G333" s="117"/>
      <c r="H333" s="161"/>
      <c r="I333" s="161"/>
      <c r="J333" s="142"/>
      <c r="K333" s="142"/>
      <c r="L333" s="142"/>
    </row>
    <row r="334" spans="1:12" ht="13.5" customHeight="1" thickTop="1" thickBot="1">
      <c r="A334" s="92" t="s">
        <v>242</v>
      </c>
      <c r="B334" s="174"/>
      <c r="C334" s="175"/>
      <c r="D334" s="176"/>
      <c r="E334" s="177"/>
      <c r="F334" s="93">
        <f>SUM(F325:F333)</f>
        <v>168421.99913056981</v>
      </c>
      <c r="G334" s="94">
        <f>SUM(G325:G333)</f>
        <v>258674.95472720847</v>
      </c>
      <c r="H334" s="161"/>
    </row>
    <row r="335" spans="1:12" ht="12.75" customHeight="1" thickTop="1" thickBot="1">
      <c r="A335" s="118"/>
      <c r="B335" s="87"/>
      <c r="C335" s="88"/>
      <c r="D335" s="98"/>
      <c r="E335" s="99"/>
      <c r="F335" s="98"/>
      <c r="G335" s="99"/>
      <c r="H335" s="161"/>
    </row>
    <row r="336" spans="1:12" ht="30" customHeight="1" thickTop="1">
      <c r="A336" s="818" t="s">
        <v>274</v>
      </c>
      <c r="B336" s="819"/>
      <c r="C336" s="819"/>
      <c r="D336" s="819"/>
      <c r="E336" s="819"/>
      <c r="F336" s="819"/>
      <c r="G336" s="820"/>
      <c r="H336" s="161"/>
    </row>
    <row r="337" spans="1:17">
      <c r="A337" s="162" t="s">
        <v>275</v>
      </c>
      <c r="B337" s="163" t="s">
        <v>9</v>
      </c>
      <c r="C337" s="205">
        <v>0.5</v>
      </c>
      <c r="D337" s="234">
        <f>+'Actualizacion de precios'!C14</f>
        <v>142269.62382000001</v>
      </c>
      <c r="E337" s="214">
        <f>G337-F337</f>
        <v>11357.65904445378</v>
      </c>
      <c r="F337" s="169">
        <f>C337*(D337/1.19)</f>
        <v>59777.152865546224</v>
      </c>
      <c r="G337" s="213">
        <f>+C337*(D337)</f>
        <v>71134.811910000004</v>
      </c>
      <c r="I337" s="209">
        <f>'[96]ppto sistema septico'!V44</f>
        <v>15</v>
      </c>
      <c r="J337" s="190">
        <f>I337*(F337+F338)</f>
        <v>2425964.0156722688</v>
      </c>
      <c r="K337" s="190">
        <f>I337*(G337+G338)</f>
        <v>2886897.1786499997</v>
      </c>
      <c r="L337" s="142">
        <f>K337-J337</f>
        <v>460933.16297773086</v>
      </c>
    </row>
    <row r="338" spans="1:17" s="217" customFormat="1">
      <c r="A338" s="215" t="s">
        <v>276</v>
      </c>
      <c r="B338" s="160" t="s">
        <v>12</v>
      </c>
      <c r="C338" s="216">
        <v>1</v>
      </c>
      <c r="D338" s="234">
        <f>+'Actualizacion de precios'!C51</f>
        <v>121325</v>
      </c>
      <c r="E338" s="214">
        <f>G338-F338</f>
        <v>19371.218487394959</v>
      </c>
      <c r="F338" s="169">
        <f>C338*(D338/1.19)</f>
        <v>101953.78151260504</v>
      </c>
      <c r="G338" s="204">
        <f>+C338*(D338)</f>
        <v>121325</v>
      </c>
      <c r="I338" s="121"/>
      <c r="J338" s="121"/>
      <c r="K338" s="121"/>
      <c r="L338" s="121"/>
      <c r="M338" s="121"/>
      <c r="N338" s="121"/>
      <c r="O338" s="121"/>
      <c r="P338" s="121"/>
      <c r="Q338" s="121"/>
    </row>
    <row r="339" spans="1:17" ht="13.5" customHeight="1">
      <c r="A339" s="179" t="s">
        <v>214</v>
      </c>
      <c r="B339" s="123" t="s">
        <v>12</v>
      </c>
      <c r="C339" s="168">
        <v>120</v>
      </c>
      <c r="D339" s="242">
        <f>'Salarios y transporte'!C28</f>
        <v>190082.34681625391</v>
      </c>
      <c r="E339" s="170"/>
      <c r="F339" s="169">
        <f>+D339/C339</f>
        <v>1584.0195568021159</v>
      </c>
      <c r="G339" s="204">
        <f>+D339/C339</f>
        <v>1584.0195568021159</v>
      </c>
      <c r="H339" s="161"/>
      <c r="I339" s="161"/>
      <c r="J339" s="142"/>
      <c r="K339" s="142"/>
      <c r="L339" s="142"/>
    </row>
    <row r="340" spans="1:17">
      <c r="A340" s="162" t="s">
        <v>277</v>
      </c>
      <c r="B340" s="163" t="s">
        <v>12</v>
      </c>
      <c r="C340" s="188">
        <v>12</v>
      </c>
      <c r="D340" s="165">
        <f>'Salarios y transporte'!C2</f>
        <v>158065</v>
      </c>
      <c r="E340" s="166"/>
      <c r="F340" s="165">
        <f>+D340/C340</f>
        <v>13172.083333333334</v>
      </c>
      <c r="G340" s="167">
        <f>+D340/C340</f>
        <v>13172.083333333334</v>
      </c>
    </row>
    <row r="341" spans="1:17">
      <c r="A341" s="162" t="s">
        <v>170</v>
      </c>
      <c r="B341" s="163" t="s">
        <v>171</v>
      </c>
      <c r="C341" s="180">
        <v>0.05</v>
      </c>
      <c r="D341" s="169">
        <f>+G340</f>
        <v>13172.083333333334</v>
      </c>
      <c r="E341" s="170"/>
      <c r="F341" s="169">
        <f>+C341*D341</f>
        <v>658.60416666666674</v>
      </c>
      <c r="G341" s="171">
        <f>+C341*D341</f>
        <v>658.60416666666674</v>
      </c>
    </row>
    <row r="342" spans="1:17" ht="13.8" thickBot="1">
      <c r="A342" s="162"/>
      <c r="B342" s="163"/>
      <c r="C342" s="168"/>
      <c r="D342" s="172"/>
      <c r="E342" s="173"/>
      <c r="F342" s="172"/>
      <c r="G342" s="91"/>
      <c r="K342" s="142"/>
    </row>
    <row r="343" spans="1:17" ht="24" customHeight="1" thickTop="1" thickBot="1">
      <c r="A343" s="92"/>
      <c r="B343" s="174"/>
      <c r="C343" s="175"/>
      <c r="D343" s="176"/>
      <c r="E343" s="177"/>
      <c r="F343" s="93"/>
      <c r="G343" s="94"/>
      <c r="K343" s="142"/>
    </row>
    <row r="344" spans="1:17" ht="13.5" customHeight="1" thickTop="1" thickBot="1">
      <c r="A344" s="92" t="s">
        <v>242</v>
      </c>
      <c r="B344" s="174"/>
      <c r="C344" s="175"/>
      <c r="D344" s="176"/>
      <c r="E344" s="177"/>
      <c r="F344" s="93">
        <f>SUM(F337:F343)</f>
        <v>177145.64143495337</v>
      </c>
      <c r="G344" s="94">
        <f>SUM(G337:G343)</f>
        <v>207874.5189668021</v>
      </c>
      <c r="H344" s="161"/>
      <c r="K344" s="142"/>
    </row>
    <row r="345" spans="1:17" ht="12.75" customHeight="1" thickTop="1" thickBot="1">
      <c r="A345" s="187"/>
      <c r="B345" s="123"/>
      <c r="C345" s="168"/>
      <c r="D345" s="172"/>
      <c r="E345" s="173"/>
      <c r="F345" s="172"/>
      <c r="H345" s="161"/>
      <c r="K345" s="104"/>
    </row>
    <row r="346" spans="1:17" ht="30" customHeight="1" thickTop="1">
      <c r="A346" s="818" t="s">
        <v>278</v>
      </c>
      <c r="B346" s="819"/>
      <c r="C346" s="819"/>
      <c r="D346" s="819"/>
      <c r="E346" s="819"/>
      <c r="F346" s="819"/>
      <c r="G346" s="820"/>
      <c r="H346" s="161"/>
    </row>
    <row r="347" spans="1:17" ht="12.75" customHeight="1">
      <c r="A347" s="179" t="s">
        <v>279</v>
      </c>
      <c r="B347" s="123" t="s">
        <v>9</v>
      </c>
      <c r="C347" s="168">
        <v>1</v>
      </c>
      <c r="D347" s="172">
        <f>+'Actualizacion de precios'!C48</f>
        <v>7973.4062108990393</v>
      </c>
      <c r="E347" s="214">
        <f>G347-F347</f>
        <v>1273.0648572023674</v>
      </c>
      <c r="F347" s="169">
        <f>C347*(D347/1.19)</f>
        <v>6700.3413536966718</v>
      </c>
      <c r="G347" s="213">
        <f>+C347*(D347)</f>
        <v>7973.4062108990393</v>
      </c>
      <c r="H347" s="161"/>
      <c r="I347" s="209">
        <f>+'[96]ppto sistema septico'!V45</f>
        <v>0</v>
      </c>
      <c r="J347" s="190">
        <f>I347*F347</f>
        <v>0</v>
      </c>
      <c r="K347" s="190">
        <f>I347*G347</f>
        <v>0</v>
      </c>
      <c r="L347" s="142">
        <f>K347-J347</f>
        <v>0</v>
      </c>
    </row>
    <row r="348" spans="1:17" ht="12.75" customHeight="1">
      <c r="A348" s="179" t="s">
        <v>185</v>
      </c>
      <c r="B348" s="123" t="s">
        <v>9</v>
      </c>
      <c r="C348" s="191">
        <f>1/(18*100)</f>
        <v>5.5555555555555556E-4</v>
      </c>
      <c r="D348" s="243">
        <f>'Salarios y transporte'!C28</f>
        <v>190082.34681625391</v>
      </c>
      <c r="E348" s="173"/>
      <c r="F348" s="172">
        <f>+(D348*C348)</f>
        <v>105.60130378680772</v>
      </c>
      <c r="G348" s="185">
        <f>+D348*C348</f>
        <v>105.60130378680772</v>
      </c>
      <c r="H348" s="161"/>
    </row>
    <row r="349" spans="1:17" ht="12.75" customHeight="1">
      <c r="A349" s="179" t="s">
        <v>280</v>
      </c>
      <c r="B349" s="123" t="s">
        <v>9</v>
      </c>
      <c r="C349" s="218">
        <v>0.05</v>
      </c>
      <c r="D349" s="219">
        <f>'Salarios y transporte'!C3</f>
        <v>82955</v>
      </c>
      <c r="E349" s="220"/>
      <c r="F349" s="219">
        <f>+(D349*C349)</f>
        <v>4147.75</v>
      </c>
      <c r="G349" s="221">
        <f>+D349*C349</f>
        <v>4147.75</v>
      </c>
      <c r="H349" s="161"/>
    </row>
    <row r="350" spans="1:17">
      <c r="A350" s="162" t="s">
        <v>170</v>
      </c>
      <c r="B350" s="163" t="s">
        <v>171</v>
      </c>
      <c r="C350" s="168">
        <v>0.05</v>
      </c>
      <c r="D350" s="172">
        <f>+G349</f>
        <v>4147.75</v>
      </c>
      <c r="E350" s="173"/>
      <c r="F350" s="172">
        <f>+D350*C350</f>
        <v>207.38750000000002</v>
      </c>
      <c r="G350" s="181">
        <f>+D350*C350</f>
        <v>207.38750000000002</v>
      </c>
    </row>
    <row r="351" spans="1:17" ht="14.25" customHeight="1" thickBot="1">
      <c r="A351" s="179"/>
      <c r="B351" s="123"/>
      <c r="C351" s="124"/>
      <c r="D351" s="172"/>
      <c r="E351" s="173"/>
      <c r="F351" s="172"/>
      <c r="G351" s="119"/>
      <c r="H351" s="161"/>
    </row>
    <row r="352" spans="1:17" ht="14.25" customHeight="1" thickTop="1" thickBot="1">
      <c r="A352" s="92" t="s">
        <v>197</v>
      </c>
      <c r="B352" s="174"/>
      <c r="C352" s="175"/>
      <c r="D352" s="176"/>
      <c r="E352" s="177"/>
      <c r="F352" s="93">
        <f>SUM(F347:F351)</f>
        <v>11161.08015748348</v>
      </c>
      <c r="G352" s="94">
        <f>SUM(G347:G351)</f>
        <v>12434.145014685848</v>
      </c>
      <c r="H352" s="161"/>
      <c r="K352" s="142"/>
    </row>
    <row r="353" spans="1:12" ht="12.75" customHeight="1" thickTop="1" thickBot="1">
      <c r="A353" s="187"/>
      <c r="B353" s="123"/>
      <c r="C353" s="168"/>
      <c r="D353" s="172"/>
      <c r="E353" s="173"/>
      <c r="F353" s="172"/>
      <c r="H353" s="161"/>
      <c r="K353" s="142"/>
    </row>
    <row r="354" spans="1:12" ht="30" customHeight="1" thickTop="1">
      <c r="A354" s="818" t="s">
        <v>281</v>
      </c>
      <c r="B354" s="819"/>
      <c r="C354" s="819"/>
      <c r="D354" s="819"/>
      <c r="E354" s="819"/>
      <c r="F354" s="819"/>
      <c r="G354" s="820"/>
      <c r="H354" s="161"/>
      <c r="K354" s="142"/>
    </row>
    <row r="355" spans="1:12" ht="12.75" customHeight="1">
      <c r="A355" s="179" t="s">
        <v>282</v>
      </c>
      <c r="B355" s="123" t="s">
        <v>9</v>
      </c>
      <c r="C355" s="168">
        <v>1</v>
      </c>
      <c r="D355" s="172">
        <f>+'Actualizacion de precios'!C49</f>
        <v>16297.727735327955</v>
      </c>
      <c r="E355" s="214">
        <f>G355-F355</f>
        <v>2602.1582098422787</v>
      </c>
      <c r="F355" s="169">
        <f>C355*(D355/1.19)</f>
        <v>13695.569525485676</v>
      </c>
      <c r="G355" s="213">
        <f>+C355*(D355)</f>
        <v>16297.727735327955</v>
      </c>
      <c r="H355" s="161"/>
      <c r="I355" s="209">
        <f>'[96]ppto sistema septico'!V46</f>
        <v>0</v>
      </c>
      <c r="J355" s="190">
        <f>I355*F355</f>
        <v>0</v>
      </c>
      <c r="K355" s="190">
        <f>I355*G355</f>
        <v>0</v>
      </c>
      <c r="L355" s="142">
        <f>K355-J355</f>
        <v>0</v>
      </c>
    </row>
    <row r="356" spans="1:12" ht="12.75" customHeight="1">
      <c r="A356" s="179" t="s">
        <v>185</v>
      </c>
      <c r="B356" s="123" t="s">
        <v>9</v>
      </c>
      <c r="C356" s="191">
        <f>1/(18*100)</f>
        <v>5.5555555555555556E-4</v>
      </c>
      <c r="D356" s="243">
        <f>'Salarios y transporte'!C28</f>
        <v>190082.34681625391</v>
      </c>
      <c r="E356" s="173"/>
      <c r="F356" s="172">
        <f>+D356*C356</f>
        <v>105.60130378680772</v>
      </c>
      <c r="G356" s="185">
        <f>+D356*C356</f>
        <v>105.60130378680772</v>
      </c>
      <c r="H356" s="161"/>
    </row>
    <row r="357" spans="1:12" ht="12.75" customHeight="1">
      <c r="A357" s="179" t="s">
        <v>280</v>
      </c>
      <c r="B357" s="123" t="s">
        <v>9</v>
      </c>
      <c r="C357" s="218">
        <v>0.1</v>
      </c>
      <c r="D357" s="219">
        <f>+'Salarios y transporte'!C3</f>
        <v>82955</v>
      </c>
      <c r="E357" s="220"/>
      <c r="F357" s="219">
        <f>+D357*C357</f>
        <v>8295.5</v>
      </c>
      <c r="G357" s="221">
        <f>+D357*C357</f>
        <v>8295.5</v>
      </c>
      <c r="H357" s="161"/>
    </row>
    <row r="358" spans="1:12">
      <c r="A358" s="162" t="s">
        <v>170</v>
      </c>
      <c r="B358" s="163" t="s">
        <v>171</v>
      </c>
      <c r="C358" s="168">
        <v>0.05</v>
      </c>
      <c r="D358" s="172">
        <f>+G357</f>
        <v>8295.5</v>
      </c>
      <c r="E358" s="173"/>
      <c r="F358" s="172">
        <f>+D358*C358</f>
        <v>414.77500000000003</v>
      </c>
      <c r="G358" s="181">
        <f>+D358*C358</f>
        <v>414.77500000000003</v>
      </c>
    </row>
    <row r="359" spans="1:12" ht="8.1" customHeight="1" thickBot="1">
      <c r="A359" s="179"/>
      <c r="B359" s="123"/>
      <c r="C359" s="124"/>
      <c r="D359" s="172"/>
      <c r="E359" s="173"/>
      <c r="F359" s="172"/>
      <c r="G359" s="119"/>
      <c r="H359" s="161"/>
    </row>
    <row r="360" spans="1:12" ht="13.5" customHeight="1" thickTop="1" thickBot="1">
      <c r="A360" s="92" t="s">
        <v>197</v>
      </c>
      <c r="B360" s="174"/>
      <c r="C360" s="175"/>
      <c r="D360" s="176"/>
      <c r="E360" s="177"/>
      <c r="F360" s="93">
        <f>SUM(F355:F359)</f>
        <v>22511.445829272485</v>
      </c>
      <c r="G360" s="94">
        <f>SUM(G355:G359)</f>
        <v>25113.604039114765</v>
      </c>
      <c r="H360" s="161"/>
    </row>
    <row r="361" spans="1:12" ht="12.75" customHeight="1" thickTop="1" thickBot="1">
      <c r="A361" s="187"/>
      <c r="B361" s="123"/>
      <c r="C361" s="168"/>
      <c r="D361" s="172"/>
      <c r="E361" s="173"/>
      <c r="F361" s="172"/>
      <c r="H361" s="161"/>
    </row>
    <row r="362" spans="1:12" ht="30" customHeight="1" thickTop="1">
      <c r="A362" s="818" t="s">
        <v>283</v>
      </c>
      <c r="B362" s="819"/>
      <c r="C362" s="819"/>
      <c r="D362" s="819"/>
      <c r="E362" s="819"/>
      <c r="F362" s="819"/>
      <c r="G362" s="820"/>
      <c r="H362" s="161"/>
    </row>
    <row r="363" spans="1:12" ht="12.75" customHeight="1">
      <c r="A363" s="179" t="s">
        <v>284</v>
      </c>
      <c r="B363" s="123" t="s">
        <v>12</v>
      </c>
      <c r="C363" s="168">
        <v>1</v>
      </c>
      <c r="D363" s="172">
        <f>+'Actualizacion de precios'!C44</f>
        <v>22367.036940639035</v>
      </c>
      <c r="E363" s="214">
        <f>G363-F363</f>
        <v>3571.2075787574904</v>
      </c>
      <c r="F363" s="169">
        <f>C363*(D363/1.19)</f>
        <v>18795.829361881544</v>
      </c>
      <c r="G363" s="213">
        <f>+C363*(D363)</f>
        <v>22367.036940639035</v>
      </c>
      <c r="H363" s="161"/>
      <c r="I363" s="209">
        <f>'[96]ppto sistema septico'!V47</f>
        <v>0</v>
      </c>
      <c r="J363" s="190">
        <f>I363*(F363+F364+F366)</f>
        <v>0</v>
      </c>
      <c r="K363" s="190">
        <f>I363*(G363+G364+G366)</f>
        <v>0</v>
      </c>
      <c r="L363" s="142">
        <f>K363-J363</f>
        <v>0</v>
      </c>
    </row>
    <row r="364" spans="1:12" ht="12.75" customHeight="1">
      <c r="A364" s="179" t="s">
        <v>285</v>
      </c>
      <c r="B364" s="123" t="s">
        <v>12</v>
      </c>
      <c r="C364" s="168">
        <v>1</v>
      </c>
      <c r="D364" s="172">
        <f>'Actualizacion de precios'!C21</f>
        <v>13980.859999999999</v>
      </c>
      <c r="E364" s="214">
        <f>G364-F364</f>
        <v>2232.2381512605043</v>
      </c>
      <c r="F364" s="169">
        <f>C364*(D364/1.19)</f>
        <v>11748.621848739494</v>
      </c>
      <c r="G364" s="204">
        <f>+C364*(D364)</f>
        <v>13980.859999999999</v>
      </c>
      <c r="H364" s="161"/>
    </row>
    <row r="365" spans="1:12" ht="12.75" customHeight="1">
      <c r="A365" s="179" t="s">
        <v>185</v>
      </c>
      <c r="B365" s="123" t="s">
        <v>171</v>
      </c>
      <c r="C365" s="191">
        <v>1E-3</v>
      </c>
      <c r="D365" s="243">
        <f>'Salarios y transporte'!C28</f>
        <v>190082.34681625391</v>
      </c>
      <c r="E365" s="173"/>
      <c r="F365" s="172">
        <f>+D365*C365</f>
        <v>190.0823468162539</v>
      </c>
      <c r="G365" s="185">
        <f>+D365*C365</f>
        <v>190.0823468162539</v>
      </c>
      <c r="H365" s="161"/>
    </row>
    <row r="366" spans="1:12" ht="12.75" customHeight="1">
      <c r="A366" s="179" t="s">
        <v>286</v>
      </c>
      <c r="B366" s="123" t="s">
        <v>171</v>
      </c>
      <c r="C366" s="168">
        <v>0.15</v>
      </c>
      <c r="D366" s="151">
        <f>+D376</f>
        <v>39593.095000000001</v>
      </c>
      <c r="E366" s="214">
        <f>G366-F366</f>
        <v>948.2379894957985</v>
      </c>
      <c r="F366" s="172">
        <f>+D366*C366/1.19</f>
        <v>4990.7262605042015</v>
      </c>
      <c r="G366" s="185">
        <f>+D366*C366</f>
        <v>5938.96425</v>
      </c>
      <c r="H366" s="161"/>
    </row>
    <row r="367" spans="1:12" ht="12.75" customHeight="1">
      <c r="A367" s="179" t="s">
        <v>203</v>
      </c>
      <c r="B367" s="123" t="s">
        <v>12</v>
      </c>
      <c r="C367" s="218">
        <v>3.3333300000000003E-2</v>
      </c>
      <c r="D367" s="219">
        <f>'Salarios y transporte'!C2</f>
        <v>158065</v>
      </c>
      <c r="E367" s="220"/>
      <c r="F367" s="219">
        <f>+D367/C367</f>
        <v>4741954.7419547411</v>
      </c>
      <c r="G367" s="221">
        <f>+D367*C367</f>
        <v>5268.8280645000004</v>
      </c>
      <c r="H367" s="161"/>
    </row>
    <row r="368" spans="1:12">
      <c r="A368" s="162" t="s">
        <v>170</v>
      </c>
      <c r="B368" s="163" t="s">
        <v>171</v>
      </c>
      <c r="C368" s="168">
        <v>0.05</v>
      </c>
      <c r="D368" s="172">
        <f>+G367</f>
        <v>5268.8280645000004</v>
      </c>
      <c r="E368" s="173"/>
      <c r="F368" s="172">
        <f>+D368*C368</f>
        <v>263.44140322500004</v>
      </c>
      <c r="G368" s="181">
        <f>+D368*C368</f>
        <v>263.44140322500004</v>
      </c>
    </row>
    <row r="369" spans="1:12" ht="8.1" customHeight="1" thickBot="1">
      <c r="A369" s="179"/>
      <c r="B369" s="123"/>
      <c r="C369" s="124"/>
      <c r="D369" s="172"/>
      <c r="E369" s="173"/>
      <c r="F369" s="172"/>
      <c r="G369" s="119"/>
      <c r="H369" s="161"/>
      <c r="K369" s="142"/>
    </row>
    <row r="370" spans="1:12" ht="13.5" customHeight="1" thickTop="1" thickBot="1">
      <c r="A370" s="92" t="s">
        <v>204</v>
      </c>
      <c r="B370" s="174"/>
      <c r="C370" s="175"/>
      <c r="D370" s="176"/>
      <c r="E370" s="177"/>
      <c r="F370" s="93">
        <f>SUM(F363:F369)</f>
        <v>4777943.4431759072</v>
      </c>
      <c r="G370" s="94">
        <f>SUM(G363:G369)</f>
        <v>48009.213005180281</v>
      </c>
      <c r="H370" s="161"/>
      <c r="K370" s="142"/>
    </row>
    <row r="371" spans="1:12" ht="12.75" customHeight="1" thickTop="1" thickBot="1">
      <c r="A371" s="187"/>
      <c r="B371" s="123"/>
      <c r="C371" s="168"/>
      <c r="D371" s="172"/>
      <c r="E371" s="173"/>
      <c r="F371" s="172"/>
      <c r="H371" s="161"/>
      <c r="K371" s="142"/>
    </row>
    <row r="372" spans="1:12" ht="30" customHeight="1" thickTop="1">
      <c r="A372" s="815" t="s">
        <v>287</v>
      </c>
      <c r="B372" s="816"/>
      <c r="C372" s="816"/>
      <c r="D372" s="816"/>
      <c r="E372" s="816"/>
      <c r="F372" s="816"/>
      <c r="G372" s="817"/>
      <c r="H372" s="161"/>
    </row>
    <row r="373" spans="1:12" ht="12.75" customHeight="1">
      <c r="A373" s="179" t="s">
        <v>288</v>
      </c>
      <c r="B373" s="123" t="s">
        <v>12</v>
      </c>
      <c r="C373" s="168">
        <v>1</v>
      </c>
      <c r="D373" s="172">
        <f>'Actualizacion de precios'!C23</f>
        <v>32857.974999999999</v>
      </c>
      <c r="E373" s="214">
        <f>G373-F373</f>
        <v>5246.231302521006</v>
      </c>
      <c r="F373" s="169">
        <f>C373*(D373/1.19)</f>
        <v>27611.743697478993</v>
      </c>
      <c r="G373" s="213">
        <f>+C373*(D373)</f>
        <v>32857.974999999999</v>
      </c>
      <c r="H373" s="161"/>
      <c r="I373" s="209">
        <f>'[96]ppto sistema septico'!V48</f>
        <v>0</v>
      </c>
      <c r="J373" s="190">
        <f>I373*(F373+F374+F376)</f>
        <v>0</v>
      </c>
      <c r="K373" s="190">
        <f>I373*(G373+G374+G376)</f>
        <v>0</v>
      </c>
      <c r="L373" s="142">
        <f>K373-J373</f>
        <v>0</v>
      </c>
    </row>
    <row r="374" spans="1:12" ht="12.75" customHeight="1">
      <c r="A374" s="179" t="s">
        <v>289</v>
      </c>
      <c r="B374" s="123" t="s">
        <v>12</v>
      </c>
      <c r="C374" s="168">
        <v>1</v>
      </c>
      <c r="D374" s="172">
        <f>'Actualizacion de precios'!C22</f>
        <v>41075.369999999995</v>
      </c>
      <c r="E374" s="214">
        <f>G374-F374</f>
        <v>6558.2523529411774</v>
      </c>
      <c r="F374" s="169">
        <f>C374*(D374/1.19)</f>
        <v>34517.117647058818</v>
      </c>
      <c r="G374" s="211">
        <f>+C374*(D374)</f>
        <v>41075.369999999995</v>
      </c>
      <c r="H374" s="161"/>
    </row>
    <row r="375" spans="1:12" ht="12.75" customHeight="1">
      <c r="A375" s="179" t="s">
        <v>185</v>
      </c>
      <c r="B375" s="123" t="s">
        <v>171</v>
      </c>
      <c r="C375" s="191">
        <v>1E-3</v>
      </c>
      <c r="D375" s="243">
        <f>'Salarios y transporte'!C28</f>
        <v>190082.34681625391</v>
      </c>
      <c r="E375" s="173"/>
      <c r="F375" s="172">
        <f>+D375*C375</f>
        <v>190.0823468162539</v>
      </c>
      <c r="G375" s="185">
        <f>+D375*C375</f>
        <v>190.0823468162539</v>
      </c>
      <c r="H375" s="161"/>
    </row>
    <row r="376" spans="1:12" ht="12.75" customHeight="1">
      <c r="A376" s="179" t="s">
        <v>286</v>
      </c>
      <c r="B376" s="123" t="s">
        <v>171</v>
      </c>
      <c r="C376" s="168">
        <v>0.2</v>
      </c>
      <c r="D376" s="151">
        <f>'Actualizacion de precios'!C20</f>
        <v>39593.095000000001</v>
      </c>
      <c r="E376" s="214">
        <f>G376-F376</f>
        <v>1264.3173193277307</v>
      </c>
      <c r="F376" s="172">
        <f>+D376*C376/1.19</f>
        <v>6654.3016806722699</v>
      </c>
      <c r="G376" s="185">
        <f>+D376*C376</f>
        <v>7918.6190000000006</v>
      </c>
      <c r="H376" s="161"/>
    </row>
    <row r="377" spans="1:12" ht="12.75" customHeight="1">
      <c r="A377" s="179" t="s">
        <v>203</v>
      </c>
      <c r="B377" s="123" t="s">
        <v>217</v>
      </c>
      <c r="C377" s="218">
        <v>0.04</v>
      </c>
      <c r="D377" s="219">
        <f>+'Salarios y transporte'!C2</f>
        <v>158065</v>
      </c>
      <c r="E377" s="220"/>
      <c r="F377" s="219">
        <f>+D377*C377</f>
        <v>6322.6</v>
      </c>
      <c r="G377" s="221">
        <f>+D377*C377</f>
        <v>6322.6</v>
      </c>
      <c r="H377" s="161"/>
    </row>
    <row r="378" spans="1:12">
      <c r="A378" s="162" t="s">
        <v>170</v>
      </c>
      <c r="B378" s="163" t="s">
        <v>171</v>
      </c>
      <c r="C378" s="168">
        <v>0.05</v>
      </c>
      <c r="D378" s="172">
        <f>+G377</f>
        <v>6322.6</v>
      </c>
      <c r="E378" s="173"/>
      <c r="F378" s="172">
        <f>+D378*C378</f>
        <v>316.13000000000005</v>
      </c>
      <c r="G378" s="181">
        <f>+D378*C378</f>
        <v>316.13000000000005</v>
      </c>
    </row>
    <row r="379" spans="1:12" ht="8.1" customHeight="1" thickBot="1">
      <c r="A379" s="179"/>
      <c r="B379" s="123"/>
      <c r="C379" s="124"/>
      <c r="D379" s="172"/>
      <c r="E379" s="173"/>
      <c r="F379" s="172"/>
      <c r="G379" s="119"/>
      <c r="H379" s="161"/>
    </row>
    <row r="380" spans="1:12" ht="13.5" customHeight="1" thickTop="1" thickBot="1">
      <c r="A380" s="92" t="s">
        <v>204</v>
      </c>
      <c r="B380" s="174"/>
      <c r="C380" s="175"/>
      <c r="D380" s="176"/>
      <c r="E380" s="177"/>
      <c r="F380" s="93">
        <f>SUM(F373:F379)</f>
        <v>75611.975372026354</v>
      </c>
      <c r="G380" s="94">
        <f>SUM(G373:G379)</f>
        <v>88680.776346816274</v>
      </c>
      <c r="H380" s="161"/>
    </row>
    <row r="381" spans="1:12" ht="12.75" customHeight="1" thickTop="1" thickBot="1">
      <c r="A381" s="95"/>
      <c r="B381" s="96"/>
      <c r="C381" s="97"/>
      <c r="D381" s="98"/>
      <c r="E381" s="99"/>
      <c r="F381" s="98"/>
      <c r="G381" s="99"/>
      <c r="H381" s="161"/>
    </row>
    <row r="382" spans="1:12" ht="30" customHeight="1" thickTop="1">
      <c r="A382" s="815" t="s">
        <v>73</v>
      </c>
      <c r="B382" s="816"/>
      <c r="C382" s="816"/>
      <c r="D382" s="816"/>
      <c r="E382" s="816"/>
      <c r="F382" s="816"/>
      <c r="G382" s="817"/>
      <c r="H382" s="161"/>
    </row>
    <row r="383" spans="1:12" ht="12.75" customHeight="1">
      <c r="A383" s="179" t="s">
        <v>194</v>
      </c>
      <c r="B383" s="123" t="s">
        <v>9</v>
      </c>
      <c r="C383" s="124">
        <v>1.05</v>
      </c>
      <c r="D383" s="151">
        <f>'Actualizacion de precios'!C32</f>
        <v>26211.123333333333</v>
      </c>
      <c r="E383" s="214">
        <f>G383-F383</f>
        <v>4394.217735294118</v>
      </c>
      <c r="F383" s="169">
        <f>C383*(D383/1.19)</f>
        <v>23127.461764705884</v>
      </c>
      <c r="G383" s="213">
        <f>+C383*(D383)</f>
        <v>27521.679500000002</v>
      </c>
      <c r="H383" s="161"/>
      <c r="I383" s="209">
        <f>+'[96]ppto sistema septico'!V49</f>
        <v>0</v>
      </c>
      <c r="J383" s="190">
        <f>I383*(F383+F384+F386)</f>
        <v>0</v>
      </c>
      <c r="K383" s="190">
        <f>I383*(G383+G384+G386)</f>
        <v>0</v>
      </c>
      <c r="L383" s="142">
        <f>K383-J383</f>
        <v>0</v>
      </c>
    </row>
    <row r="384" spans="1:12" ht="12.75" customHeight="1">
      <c r="A384" s="179" t="s">
        <v>290</v>
      </c>
      <c r="B384" s="123" t="s">
        <v>12</v>
      </c>
      <c r="C384" s="168">
        <v>1</v>
      </c>
      <c r="D384" s="172">
        <f>'Actualizacion de precios'!C27</f>
        <v>12543.949999999999</v>
      </c>
      <c r="E384" s="214">
        <f>G384-F384</f>
        <v>2002.8155462184859</v>
      </c>
      <c r="F384" s="169">
        <f>C384*(D384/1.19)</f>
        <v>10541.134453781513</v>
      </c>
      <c r="G384" s="211">
        <f>+C384*(D384)</f>
        <v>12543.949999999999</v>
      </c>
      <c r="H384" s="161"/>
    </row>
    <row r="385" spans="1:12" ht="12.75" customHeight="1">
      <c r="A385" s="179" t="s">
        <v>185</v>
      </c>
      <c r="B385" s="123" t="s">
        <v>171</v>
      </c>
      <c r="C385" s="191">
        <v>1E-3</v>
      </c>
      <c r="D385" s="243">
        <f>'Salarios y transporte'!C28</f>
        <v>190082.34681625391</v>
      </c>
      <c r="E385" s="173"/>
      <c r="F385" s="172">
        <f>+D385*C385</f>
        <v>190.0823468162539</v>
      </c>
      <c r="G385" s="185">
        <f>+D385*C385</f>
        <v>190.0823468162539</v>
      </c>
      <c r="H385" s="161"/>
    </row>
    <row r="386" spans="1:12" ht="12.75" customHeight="1">
      <c r="A386" s="179" t="s">
        <v>286</v>
      </c>
      <c r="B386" s="123" t="s">
        <v>171</v>
      </c>
      <c r="C386" s="168">
        <v>0.2</v>
      </c>
      <c r="D386" s="151">
        <f>'Actualizacion de precios'!C20</f>
        <v>39593.095000000001</v>
      </c>
      <c r="E386" s="214">
        <f>G386-F386</f>
        <v>1264.3173193277307</v>
      </c>
      <c r="F386" s="172">
        <f>+D386*C386/1.19</f>
        <v>6654.3016806722699</v>
      </c>
      <c r="G386" s="185">
        <f>+D386*C386</f>
        <v>7918.6190000000006</v>
      </c>
      <c r="H386" s="161"/>
    </row>
    <row r="387" spans="1:12" ht="12.75" customHeight="1">
      <c r="A387" s="179" t="s">
        <v>203</v>
      </c>
      <c r="B387" s="123" t="s">
        <v>217</v>
      </c>
      <c r="C387" s="218">
        <v>0.04</v>
      </c>
      <c r="D387" s="219">
        <f>+'Salarios y transporte'!C2</f>
        <v>158065</v>
      </c>
      <c r="E387" s="220"/>
      <c r="F387" s="219">
        <f>+D387*C387</f>
        <v>6322.6</v>
      </c>
      <c r="G387" s="221">
        <f>+D387*C387</f>
        <v>6322.6</v>
      </c>
      <c r="H387" s="161"/>
    </row>
    <row r="388" spans="1:12">
      <c r="A388" s="162" t="s">
        <v>170</v>
      </c>
      <c r="B388" s="163" t="s">
        <v>171</v>
      </c>
      <c r="C388" s="168">
        <v>0.05</v>
      </c>
      <c r="D388" s="172">
        <f>+G387</f>
        <v>6322.6</v>
      </c>
      <c r="E388" s="173"/>
      <c r="F388" s="172">
        <f>+D388*C388</f>
        <v>316.13000000000005</v>
      </c>
      <c r="G388" s="181">
        <f>+D388*C388</f>
        <v>316.13000000000005</v>
      </c>
    </row>
    <row r="389" spans="1:12" ht="8.1" customHeight="1" thickBot="1">
      <c r="A389" s="179"/>
      <c r="B389" s="123"/>
      <c r="C389" s="124"/>
      <c r="D389" s="172"/>
      <c r="E389" s="173"/>
      <c r="F389" s="172"/>
      <c r="G389" s="119"/>
      <c r="H389" s="161"/>
    </row>
    <row r="390" spans="1:12" ht="13.5" customHeight="1" thickTop="1" thickBot="1">
      <c r="A390" s="92" t="s">
        <v>204</v>
      </c>
      <c r="B390" s="174"/>
      <c r="C390" s="175"/>
      <c r="D390" s="176"/>
      <c r="E390" s="177"/>
      <c r="F390" s="93">
        <f>SUM(F383:F389)</f>
        <v>47151.710245975919</v>
      </c>
      <c r="G390" s="94">
        <f>SUM(G383:G389)</f>
        <v>54813.060846816254</v>
      </c>
      <c r="H390" s="161"/>
    </row>
    <row r="391" spans="1:12" ht="13.5" customHeight="1" thickTop="1" thickBot="1">
      <c r="A391" s="113"/>
      <c r="B391" s="163"/>
      <c r="C391" s="168"/>
      <c r="D391" s="172"/>
      <c r="E391" s="173"/>
      <c r="F391" s="89"/>
      <c r="G391" s="120"/>
      <c r="H391" s="161"/>
    </row>
    <row r="392" spans="1:12" ht="25.5" customHeight="1" thickTop="1">
      <c r="A392" s="818" t="s">
        <v>291</v>
      </c>
      <c r="B392" s="819"/>
      <c r="C392" s="819"/>
      <c r="D392" s="819"/>
      <c r="E392" s="819"/>
      <c r="F392" s="819"/>
      <c r="G392" s="820"/>
      <c r="H392" s="161"/>
    </row>
    <row r="393" spans="1:12">
      <c r="A393" s="162" t="s">
        <v>292</v>
      </c>
      <c r="B393" s="163" t="s">
        <v>40</v>
      </c>
      <c r="C393" s="168">
        <v>1</v>
      </c>
      <c r="D393" s="172">
        <f>+'Actualizacion de precios'!C42</f>
        <v>3888.7299999999996</v>
      </c>
      <c r="E393" s="214">
        <f>G393-F393</f>
        <v>620.88966386554603</v>
      </c>
      <c r="F393" s="169">
        <f>+D393*C393/1.19</f>
        <v>3267.8403361344535</v>
      </c>
      <c r="G393" s="185">
        <f>+C393*(D393)</f>
        <v>3888.7299999999996</v>
      </c>
      <c r="H393" s="161"/>
      <c r="I393" s="209">
        <f>'[96]ppto sistema septico'!V53</f>
        <v>67.5</v>
      </c>
      <c r="J393" s="190">
        <f>I393*F393</f>
        <v>220579.22268907563</v>
      </c>
      <c r="K393" s="190">
        <f>I393*G393</f>
        <v>262489.27499999997</v>
      </c>
      <c r="L393" s="142">
        <f>K393-J393</f>
        <v>41910.052310924337</v>
      </c>
    </row>
    <row r="394" spans="1:12">
      <c r="A394" s="162" t="s">
        <v>185</v>
      </c>
      <c r="B394" s="163" t="s">
        <v>186</v>
      </c>
      <c r="C394" s="168">
        <v>5.0000000000000001E-3</v>
      </c>
      <c r="D394" s="243">
        <f>'Salarios y transporte'!C28</f>
        <v>190082.34681625391</v>
      </c>
      <c r="E394" s="173"/>
      <c r="F394" s="172">
        <f>+C394*D394</f>
        <v>950.41173408126951</v>
      </c>
      <c r="G394" s="171">
        <f>+C394*D394</f>
        <v>950.41173408126951</v>
      </c>
      <c r="H394" s="161"/>
    </row>
    <row r="395" spans="1:12" ht="12.75" customHeight="1">
      <c r="A395" s="179" t="s">
        <v>293</v>
      </c>
      <c r="B395" s="123" t="s">
        <v>40</v>
      </c>
      <c r="C395" s="222">
        <v>3.3333333333333333E-2</v>
      </c>
      <c r="D395" s="219">
        <f>'Salarios y transporte'!C5</f>
        <v>241020</v>
      </c>
      <c r="E395" s="220"/>
      <c r="F395" s="219">
        <f>+D395*C395</f>
        <v>8034</v>
      </c>
      <c r="G395" s="221">
        <f>+D395*C395</f>
        <v>8034</v>
      </c>
      <c r="H395" s="161"/>
    </row>
    <row r="396" spans="1:12">
      <c r="A396" s="162" t="s">
        <v>170</v>
      </c>
      <c r="B396" s="163" t="s">
        <v>171</v>
      </c>
      <c r="C396" s="168">
        <v>0.05</v>
      </c>
      <c r="D396" s="172">
        <f>+G395</f>
        <v>8034</v>
      </c>
      <c r="E396" s="173"/>
      <c r="F396" s="172">
        <f>+D396*C396</f>
        <v>401.70000000000005</v>
      </c>
      <c r="G396" s="171">
        <f>+D396*C396</f>
        <v>401.70000000000005</v>
      </c>
      <c r="H396" s="161"/>
    </row>
    <row r="397" spans="1:12" ht="18" customHeight="1" thickBot="1">
      <c r="A397" s="162"/>
      <c r="B397" s="163"/>
      <c r="C397" s="168"/>
      <c r="D397" s="172"/>
      <c r="E397" s="173"/>
      <c r="F397" s="172"/>
      <c r="G397" s="91"/>
      <c r="H397" s="161"/>
    </row>
    <row r="398" spans="1:12" ht="15.75" customHeight="1" thickTop="1" thickBot="1">
      <c r="A398" s="92" t="s">
        <v>294</v>
      </c>
      <c r="B398" s="174"/>
      <c r="C398" s="175"/>
      <c r="D398" s="176"/>
      <c r="E398" s="177"/>
      <c r="F398" s="93">
        <f>SUM(F393:F397)</f>
        <v>12653.952070215724</v>
      </c>
      <c r="G398" s="94">
        <f>SUM(G393:G397)</f>
        <v>13274.84173408127</v>
      </c>
      <c r="H398" s="161"/>
    </row>
    <row r="399" spans="1:12" ht="12.75" customHeight="1" thickTop="1" thickBot="1">
      <c r="A399" s="187"/>
      <c r="B399" s="123"/>
      <c r="C399" s="168"/>
      <c r="D399" s="172"/>
      <c r="E399" s="173"/>
      <c r="F399" s="172"/>
      <c r="H399" s="161"/>
    </row>
    <row r="400" spans="1:12" ht="30" customHeight="1" thickTop="1">
      <c r="A400" s="815" t="s">
        <v>295</v>
      </c>
      <c r="B400" s="816"/>
      <c r="C400" s="816"/>
      <c r="D400" s="816"/>
      <c r="E400" s="816"/>
      <c r="F400" s="816"/>
      <c r="G400" s="817"/>
      <c r="H400" s="161"/>
    </row>
    <row r="401" spans="1:12">
      <c r="A401" s="212" t="s">
        <v>292</v>
      </c>
      <c r="B401" s="123" t="s">
        <v>12</v>
      </c>
      <c r="C401" s="180">
        <v>1</v>
      </c>
      <c r="D401" s="234">
        <f>+'Actualizacion de precios'!C43</f>
        <v>13994.212167505919</v>
      </c>
      <c r="E401" s="214"/>
      <c r="F401" s="169">
        <f>+D401*C401/1.19</f>
        <v>11759.842157568</v>
      </c>
      <c r="G401" s="223">
        <f>+C401*(D401)</f>
        <v>13994.212167505919</v>
      </c>
      <c r="H401" s="161"/>
      <c r="I401" s="161"/>
      <c r="J401" s="190"/>
      <c r="K401" s="190"/>
      <c r="L401" s="142"/>
    </row>
    <row r="402" spans="1:12">
      <c r="A402" s="179" t="s">
        <v>185</v>
      </c>
      <c r="B402" s="123" t="s">
        <v>296</v>
      </c>
      <c r="C402" s="224">
        <f>1/I403*3</f>
        <v>7.4074074074074077E-3</v>
      </c>
      <c r="D402" s="243">
        <f>'Salarios y transporte'!C28</f>
        <v>190082.34681625391</v>
      </c>
      <c r="E402" s="173"/>
      <c r="F402" s="172">
        <f>+C402*D402</f>
        <v>1408.017383824103</v>
      </c>
      <c r="G402" s="181">
        <f>+D402*C402</f>
        <v>1408.017383824103</v>
      </c>
      <c r="H402" s="161"/>
    </row>
    <row r="403" spans="1:12">
      <c r="A403" s="179" t="s">
        <v>297</v>
      </c>
      <c r="B403" s="123" t="s">
        <v>176</v>
      </c>
      <c r="C403" s="218">
        <v>3.7037037037037035E-2</v>
      </c>
      <c r="D403" s="219">
        <f>'Salarios y transporte'!C3</f>
        <v>82955</v>
      </c>
      <c r="E403" s="220"/>
      <c r="F403" s="219">
        <f>+D403*C403</f>
        <v>3072.4074074074074</v>
      </c>
      <c r="G403" s="225">
        <f>+D403*C403</f>
        <v>3072.4074074074074</v>
      </c>
      <c r="H403" s="161"/>
      <c r="I403" s="209">
        <f>'[96]ppto sistema septico'!V54</f>
        <v>405</v>
      </c>
      <c r="J403" s="190">
        <f>I403*F401</f>
        <v>4762736.0738150403</v>
      </c>
      <c r="K403" s="190">
        <f>I403*G401</f>
        <v>5667655.9278398976</v>
      </c>
      <c r="L403" s="190">
        <f>K403-J403</f>
        <v>904919.85402485728</v>
      </c>
    </row>
    <row r="404" spans="1:12">
      <c r="A404" s="179" t="s">
        <v>170</v>
      </c>
      <c r="B404" s="123" t="s">
        <v>171</v>
      </c>
      <c r="C404" s="124">
        <v>0.05</v>
      </c>
      <c r="D404" s="172">
        <f>+G403</f>
        <v>3072.4074074074074</v>
      </c>
      <c r="E404" s="173"/>
      <c r="F404" s="172">
        <f>+D404*C404</f>
        <v>153.62037037037038</v>
      </c>
      <c r="G404" s="181">
        <f>+D404*C404</f>
        <v>153.62037037037038</v>
      </c>
      <c r="H404" s="161"/>
    </row>
    <row r="405" spans="1:12" ht="8.1" customHeight="1" thickBot="1">
      <c r="A405" s="179"/>
      <c r="B405" s="123"/>
      <c r="C405" s="124"/>
      <c r="D405" s="172"/>
      <c r="E405" s="173"/>
      <c r="F405" s="172"/>
      <c r="G405" s="91"/>
      <c r="H405" s="161"/>
    </row>
    <row r="406" spans="1:12" ht="24.75" customHeight="1" thickTop="1" thickBot="1">
      <c r="A406" s="92" t="s">
        <v>298</v>
      </c>
      <c r="B406" s="174"/>
      <c r="C406" s="175"/>
      <c r="D406" s="176"/>
      <c r="E406" s="177"/>
      <c r="F406" s="93">
        <f>SUM(F401:F405)</f>
        <v>16393.88731916988</v>
      </c>
      <c r="G406" s="94">
        <f>SUM(G401:G405)</f>
        <v>18628.257329107797</v>
      </c>
      <c r="H406" s="161"/>
    </row>
    <row r="407" spans="1:12" ht="14.4" thickTop="1" thickBot="1"/>
    <row r="408" spans="1:12" ht="30" customHeight="1" thickTop="1">
      <c r="A408" s="815" t="s">
        <v>299</v>
      </c>
      <c r="B408" s="816"/>
      <c r="C408" s="816"/>
      <c r="D408" s="816"/>
      <c r="E408" s="816"/>
      <c r="F408" s="816"/>
      <c r="G408" s="817"/>
      <c r="H408" s="161"/>
    </row>
    <row r="409" spans="1:12">
      <c r="A409" s="212" t="s">
        <v>300</v>
      </c>
      <c r="B409" s="123" t="s">
        <v>9</v>
      </c>
      <c r="C409" s="180">
        <v>1.05</v>
      </c>
      <c r="D409" s="234">
        <f>+'Actualizacion de precios'!C39</f>
        <v>18346.137755283249</v>
      </c>
      <c r="E409" s="214"/>
      <c r="F409" s="169">
        <f>+D409*C409/1.19</f>
        <v>16187.768607602868</v>
      </c>
      <c r="G409" s="223">
        <f>+C409*(D409)</f>
        <v>19263.444643047413</v>
      </c>
      <c r="H409" s="161"/>
      <c r="I409" s="209">
        <f>'[96]ppto sistema septico'!V55</f>
        <v>45</v>
      </c>
      <c r="J409" s="190">
        <f>I409*(F409+F412+F413+F414)</f>
        <v>4839351.4420840265</v>
      </c>
      <c r="K409" s="190">
        <f>I409*(G409+G412+G413+G414)</f>
        <v>5758828.2160799904</v>
      </c>
      <c r="L409" s="142">
        <f>K409-J409</f>
        <v>919476.77399596386</v>
      </c>
    </row>
    <row r="410" spans="1:12">
      <c r="A410" s="179" t="s">
        <v>185</v>
      </c>
      <c r="B410" s="123" t="s">
        <v>296</v>
      </c>
      <c r="C410" s="224">
        <v>1.001001001001001E-3</v>
      </c>
      <c r="D410" s="243">
        <f>'Salarios y transporte'!C28</f>
        <v>190082.34681625391</v>
      </c>
      <c r="E410" s="173"/>
      <c r="F410" s="172">
        <f>+C410*D410</f>
        <v>190.27261943568959</v>
      </c>
      <c r="G410" s="181">
        <f>+D410*C410</f>
        <v>190.27261943568959</v>
      </c>
      <c r="H410" s="161"/>
    </row>
    <row r="411" spans="1:12">
      <c r="A411" s="179" t="s">
        <v>301</v>
      </c>
      <c r="B411" s="123" t="s">
        <v>176</v>
      </c>
      <c r="C411" s="218">
        <v>3.7037037037037035E-2</v>
      </c>
      <c r="D411" s="219">
        <f>'Salarios y transporte'!C5</f>
        <v>241020</v>
      </c>
      <c r="E411" s="220"/>
      <c r="F411" s="219">
        <f>+D411*C411</f>
        <v>8926.6666666666661</v>
      </c>
      <c r="G411" s="225">
        <f>+D411*C411</f>
        <v>8926.6666666666661</v>
      </c>
      <c r="H411" s="161"/>
    </row>
    <row r="412" spans="1:12">
      <c r="A412" s="179" t="s">
        <v>302</v>
      </c>
      <c r="B412" s="123" t="s">
        <v>12</v>
      </c>
      <c r="C412" s="180">
        <v>2</v>
      </c>
      <c r="D412" s="172">
        <f>+'Actualizacion de precios'!C8</f>
        <v>4677.87</v>
      </c>
      <c r="E412" s="173"/>
      <c r="F412" s="172">
        <f>+D412*C412/1.19</f>
        <v>7861.9663865546217</v>
      </c>
      <c r="G412" s="181">
        <f>+D412*C412</f>
        <v>9355.74</v>
      </c>
      <c r="H412" s="161"/>
    </row>
    <row r="413" spans="1:12">
      <c r="A413" s="179" t="s">
        <v>303</v>
      </c>
      <c r="B413" s="123" t="s">
        <v>12</v>
      </c>
      <c r="C413" s="180">
        <v>2</v>
      </c>
      <c r="D413" s="172">
        <f>+'Actualizacion de precios'!C7</f>
        <v>43591.544999999998</v>
      </c>
      <c r="E413" s="173"/>
      <c r="F413" s="172">
        <f>+D413*C413/1.19</f>
        <v>73263.100840336134</v>
      </c>
      <c r="G413" s="181">
        <f>+D413*C413</f>
        <v>87183.09</v>
      </c>
      <c r="H413" s="161"/>
    </row>
    <row r="414" spans="1:12">
      <c r="A414" s="179" t="s">
        <v>187</v>
      </c>
      <c r="B414" s="123" t="s">
        <v>188</v>
      </c>
      <c r="C414" s="180">
        <v>1.05</v>
      </c>
      <c r="D414" s="151">
        <f>'Actualizacion de precios'!C19</f>
        <v>12780.269999999999</v>
      </c>
      <c r="E414" s="169">
        <f>G414-F414</f>
        <v>1943.3783913565421</v>
      </c>
      <c r="F414" s="169">
        <f>+D414/C414/1.19</f>
        <v>10228.307322929169</v>
      </c>
      <c r="G414" s="181">
        <f>+D414/C414</f>
        <v>12171.685714285712</v>
      </c>
      <c r="H414" s="161"/>
      <c r="K414" s="142"/>
    </row>
    <row r="415" spans="1:12">
      <c r="A415" s="179" t="s">
        <v>170</v>
      </c>
      <c r="B415" s="123" t="s">
        <v>171</v>
      </c>
      <c r="C415" s="124">
        <v>0.05</v>
      </c>
      <c r="D415" s="172">
        <f>+G411</f>
        <v>8926.6666666666661</v>
      </c>
      <c r="E415" s="173"/>
      <c r="F415" s="172">
        <f>+D415*C415</f>
        <v>446.33333333333331</v>
      </c>
      <c r="G415" s="181">
        <f>+D415*C415</f>
        <v>446.33333333333331</v>
      </c>
      <c r="H415" s="161"/>
    </row>
    <row r="416" spans="1:12" ht="15" customHeight="1" thickBot="1">
      <c r="A416" s="179"/>
      <c r="B416" s="123"/>
      <c r="C416" s="124"/>
      <c r="D416" s="172"/>
      <c r="E416" s="173"/>
      <c r="F416" s="172"/>
      <c r="G416" s="91"/>
      <c r="H416" s="161"/>
    </row>
    <row r="417" spans="1:12" ht="24.75" customHeight="1" thickTop="1" thickBot="1">
      <c r="A417" s="92" t="s">
        <v>298</v>
      </c>
      <c r="B417" s="174"/>
      <c r="C417" s="175"/>
      <c r="D417" s="176"/>
      <c r="E417" s="177"/>
      <c r="F417" s="93">
        <f>SUM(F409:F416)</f>
        <v>117104.41577685847</v>
      </c>
      <c r="G417" s="94">
        <f>SUM(G409:G416)</f>
        <v>137537.23297676881</v>
      </c>
      <c r="H417" s="161"/>
    </row>
    <row r="418" spans="1:12" ht="14.4" thickTop="1" thickBot="1"/>
    <row r="419" spans="1:12" ht="30" customHeight="1" thickTop="1">
      <c r="A419" s="815" t="s">
        <v>304</v>
      </c>
      <c r="B419" s="816"/>
      <c r="C419" s="816"/>
      <c r="D419" s="816"/>
      <c r="E419" s="816"/>
      <c r="F419" s="816"/>
      <c r="G419" s="817"/>
      <c r="H419" s="161"/>
    </row>
    <row r="420" spans="1:12">
      <c r="A420" s="212" t="s">
        <v>305</v>
      </c>
      <c r="B420" s="123" t="s">
        <v>306</v>
      </c>
      <c r="C420" s="180">
        <v>1.05</v>
      </c>
      <c r="D420" s="234">
        <f>+'Actualizacion de precios'!C47</f>
        <v>226719.5</v>
      </c>
      <c r="E420" s="214"/>
      <c r="F420" s="169">
        <f>+D420*C420/1.19</f>
        <v>200046.61764705883</v>
      </c>
      <c r="G420" s="223">
        <f>+C420*(D420)</f>
        <v>238055.47500000001</v>
      </c>
      <c r="H420" s="161"/>
      <c r="I420" s="161"/>
      <c r="J420" s="190"/>
      <c r="K420" s="190"/>
      <c r="L420" s="142"/>
    </row>
    <row r="421" spans="1:12">
      <c r="A421" s="179" t="s">
        <v>185</v>
      </c>
      <c r="B421" s="123" t="s">
        <v>296</v>
      </c>
      <c r="C421" s="224">
        <v>1.001001001001001E-3</v>
      </c>
      <c r="D421" s="243">
        <f>'Salarios y transporte'!C28</f>
        <v>190082.34681625391</v>
      </c>
      <c r="E421" s="173"/>
      <c r="F421" s="172">
        <f>+C421*D421</f>
        <v>190.27261943568959</v>
      </c>
      <c r="G421" s="181">
        <f>+D421*C421</f>
        <v>190.27261943568959</v>
      </c>
      <c r="H421" s="161"/>
    </row>
    <row r="422" spans="1:12">
      <c r="A422" s="179" t="s">
        <v>297</v>
      </c>
      <c r="B422" s="123" t="s">
        <v>176</v>
      </c>
      <c r="C422" s="218">
        <v>3.7037037037037035E-2</v>
      </c>
      <c r="D422" s="219">
        <f>+'Salarios y transporte'!C3</f>
        <v>82955</v>
      </c>
      <c r="E422" s="220"/>
      <c r="F422" s="219">
        <f>+D422*C422</f>
        <v>3072.4074074074074</v>
      </c>
      <c r="G422" s="225">
        <f>+D422*C422</f>
        <v>3072.4074074074074</v>
      </c>
      <c r="H422" s="161"/>
      <c r="I422" s="209">
        <f>'[96]ppto sistema septico'!V56</f>
        <v>1</v>
      </c>
      <c r="J422" s="190">
        <f>I422*F420</f>
        <v>200046.61764705883</v>
      </c>
      <c r="K422" s="190">
        <f>I422*G420</f>
        <v>238055.47500000001</v>
      </c>
      <c r="L422" s="142">
        <f>K422-J422</f>
        <v>38008.857352941181</v>
      </c>
    </row>
    <row r="423" spans="1:12">
      <c r="A423" s="179" t="s">
        <v>170</v>
      </c>
      <c r="B423" s="123" t="s">
        <v>171</v>
      </c>
      <c r="C423" s="124">
        <v>0.05</v>
      </c>
      <c r="D423" s="172">
        <f>+G422</f>
        <v>3072.4074074074074</v>
      </c>
      <c r="E423" s="173"/>
      <c r="F423" s="172">
        <f>+D423*C423</f>
        <v>153.62037037037038</v>
      </c>
      <c r="G423" s="181">
        <f>+D423*C423</f>
        <v>153.62037037037038</v>
      </c>
      <c r="H423" s="161"/>
    </row>
    <row r="424" spans="1:12" ht="8.1" customHeight="1" thickBot="1">
      <c r="A424" s="179"/>
      <c r="B424" s="123"/>
      <c r="C424" s="124"/>
      <c r="D424" s="172"/>
      <c r="E424" s="173"/>
      <c r="F424" s="172"/>
      <c r="G424" s="91"/>
      <c r="H424" s="161"/>
    </row>
    <row r="425" spans="1:12" ht="24.75" customHeight="1" thickTop="1" thickBot="1">
      <c r="A425" s="92" t="s">
        <v>298</v>
      </c>
      <c r="B425" s="174"/>
      <c r="C425" s="175"/>
      <c r="D425" s="176"/>
      <c r="E425" s="177"/>
      <c r="F425" s="93">
        <f>SUM(F420:F424)</f>
        <v>203462.91804427229</v>
      </c>
      <c r="G425" s="94">
        <f>SUM(G420:G424)</f>
        <v>241471.77539721347</v>
      </c>
      <c r="H425" s="161"/>
    </row>
    <row r="426" spans="1:12" ht="24.75" customHeight="1" thickTop="1" thickBot="1">
      <c r="A426" s="95"/>
      <c r="B426" s="163"/>
      <c r="C426" s="168"/>
      <c r="D426" s="172"/>
      <c r="E426" s="173"/>
      <c r="F426" s="98"/>
      <c r="G426" s="245"/>
      <c r="H426" s="161"/>
    </row>
    <row r="427" spans="1:12" ht="45" customHeight="1" thickTop="1">
      <c r="A427" s="837" t="s">
        <v>570</v>
      </c>
      <c r="B427" s="838"/>
      <c r="C427" s="839"/>
      <c r="D427" s="838"/>
      <c r="E427" s="838"/>
      <c r="F427" s="838"/>
      <c r="G427" s="840"/>
      <c r="H427" s="161"/>
    </row>
    <row r="428" spans="1:12">
      <c r="A428" s="121" t="s">
        <v>535</v>
      </c>
      <c r="B428" s="121" t="s">
        <v>190</v>
      </c>
      <c r="C428" s="205">
        <v>1.4</v>
      </c>
      <c r="D428" s="142">
        <f>+'Actualizacion de precios'!C63</f>
        <v>11675.333333333332</v>
      </c>
      <c r="E428" s="142">
        <f>+G428-F428</f>
        <v>2609.7803921568611</v>
      </c>
      <c r="F428" s="142">
        <f>+C428*(D428/1.19)</f>
        <v>13735.686274509802</v>
      </c>
      <c r="G428" s="142">
        <f>+C428*D428</f>
        <v>16345.466666666664</v>
      </c>
      <c r="I428" s="161">
        <f>+'[96]ppto sistema septico'!V59</f>
        <v>0</v>
      </c>
      <c r="J428" s="142">
        <f>+I428*(F428+F429+F430+F431+F432+F433+F434+F435+F436+F437)</f>
        <v>0</v>
      </c>
      <c r="K428" s="142">
        <f>+I428*(G428+G429+G430+G431+G432+G433+G434+G435+G436+G437)</f>
        <v>0</v>
      </c>
      <c r="L428" s="142">
        <f>+K428-J428</f>
        <v>0</v>
      </c>
    </row>
    <row r="429" spans="1:12">
      <c r="A429" s="121" t="s">
        <v>523</v>
      </c>
      <c r="B429" s="121" t="s">
        <v>524</v>
      </c>
      <c r="C429" s="205">
        <v>1.7999999999999999E-2</v>
      </c>
      <c r="D429" s="142">
        <f>+'Actualizacion de precios'!C65</f>
        <v>543589.45052000007</v>
      </c>
      <c r="E429" s="142">
        <f t="shared" ref="E429:E437" si="13">+G429-F429</f>
        <v>1562.2486729230259</v>
      </c>
      <c r="F429" s="142">
        <f t="shared" ref="F429:F437" si="14">+C429*(D429/1.19)</f>
        <v>8222.3614364369751</v>
      </c>
      <c r="G429" s="142">
        <f t="shared" ref="G429:G441" si="15">+C429*D429</f>
        <v>9784.6101093600009</v>
      </c>
    </row>
    <row r="430" spans="1:12">
      <c r="A430" s="121" t="s">
        <v>525</v>
      </c>
      <c r="B430" s="121" t="s">
        <v>524</v>
      </c>
      <c r="C430" s="362">
        <v>3.5999999999999997E-2</v>
      </c>
      <c r="D430" s="142">
        <f>+'Actualizacion de precios'!C66</f>
        <v>599569.67905999988</v>
      </c>
      <c r="E430" s="142">
        <f t="shared" si="13"/>
        <v>3446.2660544289065</v>
      </c>
      <c r="F430" s="142">
        <f t="shared" si="14"/>
        <v>18138.242391731088</v>
      </c>
      <c r="G430" s="142">
        <f t="shared" si="15"/>
        <v>21584.508446159994</v>
      </c>
    </row>
    <row r="431" spans="1:12">
      <c r="A431" s="121" t="s">
        <v>526</v>
      </c>
      <c r="B431" s="121" t="s">
        <v>524</v>
      </c>
      <c r="C431" s="362">
        <v>0.13200000000000001</v>
      </c>
      <c r="D431" s="142">
        <f>+'Actualizacion de precios'!C66</f>
        <v>599569.67905999988</v>
      </c>
      <c r="E431" s="142">
        <f t="shared" si="13"/>
        <v>12636.308866239327</v>
      </c>
      <c r="F431" s="142">
        <f t="shared" si="14"/>
        <v>66506.888769680663</v>
      </c>
      <c r="G431" s="142">
        <f t="shared" si="15"/>
        <v>79143.197635919991</v>
      </c>
    </row>
    <row r="432" spans="1:12">
      <c r="A432" s="121" t="s">
        <v>561</v>
      </c>
      <c r="B432" s="121" t="s">
        <v>524</v>
      </c>
      <c r="C432" s="362">
        <v>1.0125000000000002E-2</v>
      </c>
      <c r="D432" s="142">
        <f>+'Actualizacion de precios'!C66</f>
        <v>599569.67905999988</v>
      </c>
      <c r="E432" s="142">
        <f t="shared" si="13"/>
        <v>969.26232780812916</v>
      </c>
      <c r="F432" s="142">
        <f t="shared" si="14"/>
        <v>5101.3806726743705</v>
      </c>
      <c r="G432" s="142">
        <f t="shared" si="15"/>
        <v>6070.6430004824997</v>
      </c>
    </row>
    <row r="433" spans="1:7">
      <c r="A433" s="121" t="s">
        <v>527</v>
      </c>
      <c r="B433" s="121" t="s">
        <v>524</v>
      </c>
      <c r="C433" s="362">
        <v>3.2000000000000006E-3</v>
      </c>
      <c r="D433" s="142">
        <f>+'Actualizacion de precios'!C64</f>
        <v>596103.58627999993</v>
      </c>
      <c r="E433" s="142">
        <f t="shared" si="13"/>
        <v>304.56384912457156</v>
      </c>
      <c r="F433" s="142">
        <f t="shared" si="14"/>
        <v>1602.9676269714287</v>
      </c>
      <c r="G433" s="142">
        <f t="shared" si="15"/>
        <v>1907.5314760960002</v>
      </c>
    </row>
    <row r="434" spans="1:7">
      <c r="A434" s="121" t="s">
        <v>534</v>
      </c>
      <c r="B434" s="121" t="s">
        <v>174</v>
      </c>
      <c r="C434" s="362">
        <v>7.1680000000000001</v>
      </c>
      <c r="D434" s="142">
        <f>+'Actualizacion de precios'!C61</f>
        <v>2280.558333333337</v>
      </c>
      <c r="E434" s="142">
        <f t="shared" si="13"/>
        <v>2610.0319372549056</v>
      </c>
      <c r="F434" s="142">
        <f t="shared" si="14"/>
        <v>13737.010196078454</v>
      </c>
      <c r="G434" s="142">
        <f t="shared" si="15"/>
        <v>16347.04213333336</v>
      </c>
    </row>
    <row r="435" spans="1:7">
      <c r="A435" s="121" t="s">
        <v>549</v>
      </c>
      <c r="B435" s="121" t="s">
        <v>174</v>
      </c>
      <c r="C435" s="362">
        <v>0.02</v>
      </c>
      <c r="D435" s="142">
        <f>+'Actualizacion de precios'!C59</f>
        <v>7700.4449999999997</v>
      </c>
      <c r="E435" s="142">
        <f t="shared" si="13"/>
        <v>24.589656302521007</v>
      </c>
      <c r="F435" s="142">
        <f t="shared" si="14"/>
        <v>129.419243697479</v>
      </c>
      <c r="G435" s="142">
        <f t="shared" si="15"/>
        <v>154.00890000000001</v>
      </c>
    </row>
    <row r="436" spans="1:7">
      <c r="A436" s="121" t="s">
        <v>533</v>
      </c>
      <c r="B436" s="121" t="s">
        <v>174</v>
      </c>
      <c r="C436" s="362">
        <v>1.1759999999999999</v>
      </c>
      <c r="D436" s="142">
        <f>+'Actualizacion de precios'!C61</f>
        <v>2280.558333333337</v>
      </c>
      <c r="E436" s="142">
        <f t="shared" si="13"/>
        <v>428.20836470588301</v>
      </c>
      <c r="F436" s="142">
        <f t="shared" si="14"/>
        <v>2253.7282352941211</v>
      </c>
      <c r="G436" s="142">
        <f t="shared" si="15"/>
        <v>2681.9366000000041</v>
      </c>
    </row>
    <row r="437" spans="1:7">
      <c r="A437" s="121" t="s">
        <v>557</v>
      </c>
      <c r="B437" s="121" t="s">
        <v>528</v>
      </c>
      <c r="C437" s="362">
        <v>2.08</v>
      </c>
      <c r="D437" s="142">
        <f>+'Actualizacion de precios'!C58</f>
        <v>5566.1799999999994</v>
      </c>
      <c r="E437" s="142">
        <f t="shared" si="13"/>
        <v>1848.5330554621851</v>
      </c>
      <c r="F437" s="142">
        <f t="shared" si="14"/>
        <v>9729.1213445378144</v>
      </c>
      <c r="G437" s="142">
        <f t="shared" si="15"/>
        <v>11577.654399999999</v>
      </c>
    </row>
    <row r="438" spans="1:7">
      <c r="A438" s="121" t="s">
        <v>529</v>
      </c>
      <c r="B438" s="121" t="s">
        <v>530</v>
      </c>
      <c r="C438" s="362">
        <v>0.5</v>
      </c>
      <c r="D438" s="142">
        <f>+G440</f>
        <v>150637.5</v>
      </c>
      <c r="F438" s="142">
        <f>+C438*D438</f>
        <v>75318.75</v>
      </c>
      <c r="G438" s="142">
        <f t="shared" si="15"/>
        <v>75318.75</v>
      </c>
    </row>
    <row r="439" spans="1:7">
      <c r="A439" s="121" t="s">
        <v>536</v>
      </c>
      <c r="B439" s="121" t="s">
        <v>217</v>
      </c>
      <c r="C439" s="362">
        <v>2.4</v>
      </c>
      <c r="D439" s="142">
        <v>20818</v>
      </c>
      <c r="F439" s="142">
        <f>+C439*D439</f>
        <v>49963.199999999997</v>
      </c>
      <c r="G439" s="142">
        <f t="shared" si="15"/>
        <v>49963.199999999997</v>
      </c>
    </row>
    <row r="440" spans="1:7">
      <c r="A440" s="179" t="s">
        <v>537</v>
      </c>
      <c r="B440" s="121" t="s">
        <v>531</v>
      </c>
      <c r="C440" s="363">
        <v>5</v>
      </c>
      <c r="D440" s="364">
        <f>+'Salarios y transporte'!C5/8</f>
        <v>30127.5</v>
      </c>
      <c r="E440" s="364"/>
      <c r="F440" s="364">
        <f t="shared" ref="F440:F441" si="16">+C440*D440</f>
        <v>150637.5</v>
      </c>
      <c r="G440" s="364">
        <f t="shared" si="15"/>
        <v>150637.5</v>
      </c>
    </row>
    <row r="441" spans="1:7">
      <c r="A441" s="124" t="s">
        <v>185</v>
      </c>
      <c r="B441" s="121" t="s">
        <v>186</v>
      </c>
      <c r="C441" s="205">
        <v>0.1</v>
      </c>
      <c r="D441" s="243">
        <f>+'Salarios y transporte'!C28</f>
        <v>190082.34681625391</v>
      </c>
      <c r="F441" s="142">
        <f t="shared" si="16"/>
        <v>19008.234681625392</v>
      </c>
      <c r="G441" s="142">
        <f t="shared" si="15"/>
        <v>19008.234681625392</v>
      </c>
    </row>
    <row r="442" spans="1:7" ht="13.8" thickBot="1">
      <c r="A442" s="124"/>
      <c r="C442" s="205"/>
    </row>
    <row r="443" spans="1:7" ht="16.8" thickTop="1" thickBot="1">
      <c r="A443" s="92" t="s">
        <v>298</v>
      </c>
      <c r="F443" s="93">
        <f>+SUM(F428:F440)</f>
        <v>415076.25619161216</v>
      </c>
      <c r="G443" s="93">
        <f>+SUM(G428:G441)</f>
        <v>460524.2840496439</v>
      </c>
    </row>
    <row r="444" spans="1:7" ht="13.8" thickTop="1">
      <c r="A444" s="129" t="s">
        <v>307</v>
      </c>
      <c r="B444" s="157"/>
      <c r="C444" s="129" t="s">
        <v>157</v>
      </c>
      <c r="D444" s="158" t="s">
        <v>158</v>
      </c>
    </row>
    <row r="445" spans="1:7">
      <c r="A445" s="129"/>
      <c r="B445" s="159"/>
      <c r="C445" s="129" t="s">
        <v>159</v>
      </c>
      <c r="D445" s="158" t="s">
        <v>160</v>
      </c>
    </row>
    <row r="448" spans="1:7" ht="13.8" thickBot="1"/>
    <row r="449" spans="1:12" ht="13.8" thickTop="1">
      <c r="A449" s="815" t="s">
        <v>641</v>
      </c>
      <c r="B449" s="816"/>
      <c r="C449" s="816"/>
      <c r="D449" s="816"/>
      <c r="E449" s="816"/>
      <c r="F449" s="816"/>
      <c r="G449" s="817"/>
      <c r="H449" s="161"/>
    </row>
    <row r="450" spans="1:12">
      <c r="A450" s="198" t="s">
        <v>642</v>
      </c>
      <c r="B450" s="199" t="s">
        <v>4</v>
      </c>
      <c r="C450" s="200">
        <v>1</v>
      </c>
      <c r="D450" s="201">
        <f>+'Actualizacion de precios'!C46</f>
        <v>189900</v>
      </c>
      <c r="E450" s="202">
        <f t="shared" ref="E450" si="17">G450-F450</f>
        <v>30320.168067226885</v>
      </c>
      <c r="F450" s="202">
        <f t="shared" ref="F450:F453" si="18">C450*(D450/1.19)</f>
        <v>159579.83193277312</v>
      </c>
      <c r="G450" s="203">
        <f t="shared" ref="G450:G453" si="19">+C450*(D450)</f>
        <v>189900</v>
      </c>
      <c r="H450" s="161"/>
      <c r="I450" s="209">
        <f>+'[96]ppto sistema septico'!V57</f>
        <v>2.2999999999999998</v>
      </c>
      <c r="J450" s="190">
        <f>I450*SUM(F450)</f>
        <v>367033.61344537814</v>
      </c>
      <c r="K450" s="190">
        <f>I450*SUM(G450)</f>
        <v>436769.99999999994</v>
      </c>
      <c r="L450" s="142">
        <f>K450-J450</f>
        <v>69736.3865546218</v>
      </c>
    </row>
    <row r="451" spans="1:12">
      <c r="A451" s="162" t="s">
        <v>185</v>
      </c>
      <c r="B451" s="123" t="s">
        <v>186</v>
      </c>
      <c r="C451" s="168">
        <v>0.16666666666666666</v>
      </c>
      <c r="D451" s="243">
        <f>+'Salarios y transporte'!C28</f>
        <v>190082.34681625391</v>
      </c>
      <c r="E451" s="202">
        <v>0</v>
      </c>
      <c r="F451" s="202">
        <f t="shared" si="18"/>
        <v>26622.177425245645</v>
      </c>
      <c r="G451" s="208">
        <f t="shared" si="19"/>
        <v>31680.391136042315</v>
      </c>
      <c r="H451" s="161"/>
    </row>
    <row r="452" spans="1:12">
      <c r="A452" s="179" t="s">
        <v>293</v>
      </c>
      <c r="B452" s="163" t="s">
        <v>531</v>
      </c>
      <c r="C452" s="168">
        <v>0.5</v>
      </c>
      <c r="D452" s="151">
        <f>+'Salarios y transporte'!C5</f>
        <v>241020</v>
      </c>
      <c r="E452" s="202">
        <v>0</v>
      </c>
      <c r="F452" s="202">
        <f t="shared" si="18"/>
        <v>101268.90756302522</v>
      </c>
      <c r="G452" s="208">
        <f t="shared" si="19"/>
        <v>120510</v>
      </c>
      <c r="H452" s="161"/>
      <c r="I452" s="161"/>
      <c r="J452" s="142"/>
      <c r="K452" s="142"/>
      <c r="L452" s="142"/>
    </row>
    <row r="453" spans="1:12">
      <c r="A453" s="162" t="s">
        <v>170</v>
      </c>
      <c r="B453" s="163" t="s">
        <v>171</v>
      </c>
      <c r="C453" s="168">
        <v>0.05</v>
      </c>
      <c r="D453" s="151">
        <f>+G452</f>
        <v>120510</v>
      </c>
      <c r="E453" s="202">
        <v>0</v>
      </c>
      <c r="F453" s="202">
        <f t="shared" si="18"/>
        <v>5063.4453781512611</v>
      </c>
      <c r="G453" s="208">
        <f t="shared" si="19"/>
        <v>6025.5</v>
      </c>
      <c r="H453" s="114"/>
      <c r="I453" s="114"/>
      <c r="J453" s="115"/>
      <c r="K453" s="115"/>
      <c r="L453" s="115"/>
    </row>
    <row r="455" spans="1:12" ht="13.8" thickBot="1">
      <c r="A455" s="179"/>
      <c r="B455" s="123"/>
      <c r="C455" s="124"/>
      <c r="D455" s="172"/>
      <c r="E455" s="173"/>
      <c r="F455" s="172"/>
      <c r="G455" s="91"/>
      <c r="H455" s="161"/>
      <c r="K455" s="142"/>
    </row>
    <row r="456" spans="1:12" ht="14.4" thickTop="1" thickBot="1">
      <c r="A456" s="92" t="s">
        <v>242</v>
      </c>
      <c r="B456" s="174"/>
      <c r="C456" s="175"/>
      <c r="D456" s="176"/>
      <c r="E456" s="177"/>
      <c r="F456" s="93">
        <f>SUM(F450:F455)</f>
        <v>292534.36229919526</v>
      </c>
      <c r="G456" s="94">
        <f>SUM(G450:G455)</f>
        <v>348115.89113604231</v>
      </c>
      <c r="H456" s="161"/>
      <c r="K456" s="142"/>
    </row>
    <row r="457" spans="1:12" ht="13.8" thickTop="1"/>
  </sheetData>
  <sheetProtection formatCells="0" formatColumns="0" formatRows="0" insertColumns="0" insertRows="0" insertHyperlinks="0" deleteColumns="0" deleteRows="0" sort="0" autoFilter="0" pivotTables="0"/>
  <mergeCells count="43">
    <mergeCell ref="A427:G427"/>
    <mergeCell ref="A419:G419"/>
    <mergeCell ref="A106:G106"/>
    <mergeCell ref="A131:G131"/>
    <mergeCell ref="A156:G156"/>
    <mergeCell ref="A180:G180"/>
    <mergeCell ref="A204:G204"/>
    <mergeCell ref="A118:G118"/>
    <mergeCell ref="A144:G144"/>
    <mergeCell ref="A168:G168"/>
    <mergeCell ref="A408:G408"/>
    <mergeCell ref="A392:G392"/>
    <mergeCell ref="A400:G400"/>
    <mergeCell ref="A324:G324"/>
    <mergeCell ref="A336:G336"/>
    <mergeCell ref="A346:G346"/>
    <mergeCell ref="A311:G311"/>
    <mergeCell ref="A239:G239"/>
    <mergeCell ref="A295:G295"/>
    <mergeCell ref="A263:G263"/>
    <mergeCell ref="A287:G287"/>
    <mergeCell ref="A275:G275"/>
    <mergeCell ref="A1:G1"/>
    <mergeCell ref="A5:G5"/>
    <mergeCell ref="A11:G11"/>
    <mergeCell ref="A19:G19"/>
    <mergeCell ref="A25:G25"/>
    <mergeCell ref="A449:G449"/>
    <mergeCell ref="A31:G31"/>
    <mergeCell ref="A51:G51"/>
    <mergeCell ref="A71:G71"/>
    <mergeCell ref="A82:G82"/>
    <mergeCell ref="A93:G93"/>
    <mergeCell ref="A61:G61"/>
    <mergeCell ref="A41:G41"/>
    <mergeCell ref="A192:G192"/>
    <mergeCell ref="A216:G216"/>
    <mergeCell ref="A228:G228"/>
    <mergeCell ref="A251:G251"/>
    <mergeCell ref="A362:G362"/>
    <mergeCell ref="A354:G354"/>
    <mergeCell ref="A372:G372"/>
    <mergeCell ref="A382:G382"/>
  </mergeCells>
  <printOptions horizontalCentered="1"/>
  <pageMargins left="0.78740157480314965" right="0.78740157480314965" top="1.1811023622047245" bottom="1.1811023622047245" header="0" footer="0"/>
  <pageSetup scale="57" fitToHeight="4" orientation="portrait" r:id="rId1"/>
  <headerFooter alignWithMargins="0">
    <oddFooter>&amp;R&amp;P/&amp;N</oddFooter>
  </headerFooter>
  <rowBreaks count="2" manualBreakCount="2">
    <brk id="81" max="6" man="1"/>
    <brk id="143" max="6" man="1"/>
  </rowBreaks>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3" tint="0.79998168889431442"/>
  </sheetPr>
  <dimension ref="A1:K110"/>
  <sheetViews>
    <sheetView showGridLines="0" defaultGridColor="0" topLeftCell="A47" colorId="22" zoomScaleNormal="100" workbookViewId="0">
      <selection activeCell="C34" sqref="C34"/>
    </sheetView>
  </sheetViews>
  <sheetFormatPr baseColWidth="10" defaultColWidth="12" defaultRowHeight="16.350000000000001" customHeight="1"/>
  <cols>
    <col min="1" max="1" width="58.109375" style="121" customWidth="1"/>
    <col min="2" max="2" width="12.6640625" style="121" customWidth="1"/>
    <col min="3" max="5" width="19.6640625" style="142" customWidth="1"/>
    <col min="6" max="6" width="41.33203125" style="121" customWidth="1"/>
    <col min="7" max="7" width="21.6640625" style="121" customWidth="1"/>
    <col min="8" max="8" width="21.33203125" style="121" customWidth="1"/>
    <col min="9" max="9" width="12" style="121"/>
    <col min="10" max="10" width="13.77734375" style="121" bestFit="1" customWidth="1"/>
    <col min="11" max="11" width="17" style="121" bestFit="1" customWidth="1"/>
    <col min="12" max="16384" width="12" style="121"/>
  </cols>
  <sheetData>
    <row r="1" spans="1:10" ht="16.350000000000001" customHeight="1">
      <c r="A1" s="843" t="s">
        <v>649</v>
      </c>
      <c r="B1" s="843"/>
      <c r="C1" s="843"/>
      <c r="D1" s="383"/>
      <c r="E1" s="383"/>
    </row>
    <row r="2" spans="1:10" ht="16.350000000000001" customHeight="1">
      <c r="A2" s="308"/>
    </row>
    <row r="3" spans="1:10" ht="16.350000000000001" customHeight="1">
      <c r="A3" s="842" t="s">
        <v>308</v>
      </c>
      <c r="B3" s="842"/>
      <c r="C3" s="842"/>
      <c r="D3" s="566"/>
      <c r="E3" s="566"/>
    </row>
    <row r="4" spans="1:10" s="130" customFormat="1" ht="48.75" customHeight="1">
      <c r="A4" s="138" t="s">
        <v>89</v>
      </c>
      <c r="B4" s="139" t="s">
        <v>162</v>
      </c>
      <c r="C4" s="140" t="s">
        <v>164</v>
      </c>
      <c r="D4" s="567"/>
      <c r="E4" s="567"/>
      <c r="G4" s="317"/>
      <c r="H4" s="130" t="s">
        <v>648</v>
      </c>
    </row>
    <row r="5" spans="1:10" ht="16.350000000000001" customHeight="1">
      <c r="A5" s="310" t="s">
        <v>184</v>
      </c>
      <c r="B5" s="311" t="s">
        <v>171</v>
      </c>
      <c r="C5" s="429">
        <f>20384.5316864*1.052*1.055</f>
        <v>22623.976337467906</v>
      </c>
      <c r="D5" s="568"/>
      <c r="E5" s="568"/>
      <c r="F5" s="246"/>
      <c r="G5" s="129"/>
      <c r="H5" s="121" t="s">
        <v>309</v>
      </c>
      <c r="J5" s="239"/>
    </row>
    <row r="6" spans="1:10" ht="16.350000000000001" customHeight="1">
      <c r="A6" s="310" t="s">
        <v>184</v>
      </c>
      <c r="B6" s="311" t="s">
        <v>195</v>
      </c>
      <c r="C6" s="429">
        <f>5533.12091136*1.052*1.055</f>
        <v>6140.9895746820093</v>
      </c>
      <c r="D6" s="568"/>
      <c r="E6" s="568"/>
      <c r="F6" s="246"/>
      <c r="J6" s="239"/>
    </row>
    <row r="7" spans="1:10" ht="16.350000000000001" customHeight="1">
      <c r="A7" s="312" t="s">
        <v>303</v>
      </c>
      <c r="B7" s="313" t="s">
        <v>12</v>
      </c>
      <c r="C7" s="375">
        <f>41319*1.055</f>
        <v>43591.544999999998</v>
      </c>
      <c r="D7" s="569"/>
      <c r="E7" s="569"/>
      <c r="F7" s="379"/>
      <c r="J7" s="239"/>
    </row>
    <row r="8" spans="1:10" ht="16.350000000000001" customHeight="1">
      <c r="A8" s="312" t="s">
        <v>302</v>
      </c>
      <c r="B8" s="313" t="s">
        <v>12</v>
      </c>
      <c r="C8" s="375">
        <f>4434*1.055</f>
        <v>4677.87</v>
      </c>
      <c r="D8" s="569"/>
      <c r="E8" s="569"/>
      <c r="F8" s="246"/>
      <c r="J8" s="239"/>
    </row>
    <row r="9" spans="1:10" ht="16.350000000000001" customHeight="1">
      <c r="A9" s="144" t="s">
        <v>272</v>
      </c>
      <c r="B9" s="145" t="s">
        <v>12</v>
      </c>
      <c r="C9" s="375">
        <f>31145*1.055</f>
        <v>32857.974999999999</v>
      </c>
      <c r="D9" s="569"/>
      <c r="E9" s="569"/>
      <c r="F9" s="246"/>
      <c r="J9" s="239"/>
    </row>
    <row r="10" spans="1:10" ht="16.350000000000001" customHeight="1">
      <c r="A10" s="144" t="s">
        <v>268</v>
      </c>
      <c r="B10" s="145" t="s">
        <v>12</v>
      </c>
      <c r="C10" s="375">
        <f>7923*1.055</f>
        <v>8358.7649999999994</v>
      </c>
      <c r="D10" s="569"/>
      <c r="E10" s="569"/>
      <c r="F10" s="246"/>
      <c r="J10" s="239"/>
    </row>
    <row r="11" spans="1:10" ht="16.350000000000001" customHeight="1">
      <c r="A11" s="144" t="s">
        <v>266</v>
      </c>
      <c r="B11" s="145" t="s">
        <v>12</v>
      </c>
      <c r="C11" s="375">
        <f>7531*1.055</f>
        <v>7945.2049999999999</v>
      </c>
      <c r="D11" s="569"/>
      <c r="E11" s="569"/>
      <c r="F11" s="246"/>
      <c r="J11" s="239"/>
    </row>
    <row r="12" spans="1:10" ht="16.350000000000001" customHeight="1">
      <c r="A12" s="128" t="s">
        <v>212</v>
      </c>
      <c r="B12" s="143" t="s">
        <v>12</v>
      </c>
      <c r="C12" s="375">
        <f>13267*1.055</f>
        <v>13996.684999999999</v>
      </c>
      <c r="D12" s="569"/>
      <c r="E12" s="569"/>
      <c r="F12" s="246"/>
    </row>
    <row r="13" spans="1:10" ht="16.350000000000001" customHeight="1">
      <c r="A13" s="312" t="s">
        <v>261</v>
      </c>
      <c r="B13" s="313" t="s">
        <v>12</v>
      </c>
      <c r="C13" s="375">
        <f>17859*1.055</f>
        <v>18841.244999999999</v>
      </c>
      <c r="D13" s="569"/>
      <c r="E13" s="569"/>
      <c r="F13" s="246"/>
      <c r="G13" s="142"/>
    </row>
    <row r="14" spans="1:10" ht="16.350000000000001" customHeight="1">
      <c r="A14" s="128" t="s">
        <v>275</v>
      </c>
      <c r="B14" s="143" t="s">
        <v>9</v>
      </c>
      <c r="C14" s="429">
        <f>128187*1.052*1.055</f>
        <v>142269.62382000001</v>
      </c>
      <c r="D14" s="568"/>
      <c r="E14" s="568"/>
      <c r="F14" s="246"/>
      <c r="G14" s="142"/>
    </row>
    <row r="15" spans="1:10" ht="16.350000000000001" customHeight="1">
      <c r="A15" s="144" t="s">
        <v>213</v>
      </c>
      <c r="B15" s="145" t="s">
        <v>12</v>
      </c>
      <c r="C15" s="375">
        <v>0</v>
      </c>
      <c r="D15" s="569"/>
      <c r="E15" s="569"/>
      <c r="F15" s="246"/>
    </row>
    <row r="16" spans="1:10" ht="38.25" customHeight="1">
      <c r="A16" s="144" t="s">
        <v>568</v>
      </c>
      <c r="B16" s="145" t="s">
        <v>174</v>
      </c>
      <c r="C16" s="376">
        <f>38590*1.055</f>
        <v>40712.449999999997</v>
      </c>
      <c r="D16" s="570"/>
      <c r="E16" s="570"/>
      <c r="F16" s="380" t="s">
        <v>573</v>
      </c>
      <c r="G16" s="142"/>
    </row>
    <row r="17" spans="1:6" ht="16.350000000000001" customHeight="1">
      <c r="A17" s="144" t="s">
        <v>267</v>
      </c>
      <c r="B17" s="145" t="s">
        <v>12</v>
      </c>
      <c r="C17" s="376">
        <f>5308*1.055</f>
        <v>5599.94</v>
      </c>
      <c r="D17" s="570"/>
      <c r="E17" s="570"/>
      <c r="F17" s="246"/>
    </row>
    <row r="18" spans="1:6" ht="16.350000000000001" customHeight="1">
      <c r="A18" s="144" t="s">
        <v>310</v>
      </c>
      <c r="B18" s="145" t="s">
        <v>12</v>
      </c>
      <c r="C18" s="376">
        <f>11408*1.055</f>
        <v>12035.439999999999</v>
      </c>
      <c r="D18" s="570"/>
      <c r="E18" s="570"/>
      <c r="F18" s="246"/>
    </row>
    <row r="19" spans="1:6" ht="16.350000000000001" customHeight="1">
      <c r="A19" s="144" t="s">
        <v>187</v>
      </c>
      <c r="B19" s="145" t="s">
        <v>188</v>
      </c>
      <c r="C19" s="376">
        <f>(4352+7762)*1.055</f>
        <v>12780.269999999999</v>
      </c>
      <c r="D19" s="570"/>
      <c r="E19" s="570"/>
      <c r="F19" s="246"/>
    </row>
    <row r="20" spans="1:6" ht="16.350000000000001" customHeight="1">
      <c r="A20" s="144" t="s">
        <v>286</v>
      </c>
      <c r="B20" s="145" t="s">
        <v>171</v>
      </c>
      <c r="C20" s="376">
        <f>(26032+11497)*1.055</f>
        <v>39593.095000000001</v>
      </c>
      <c r="D20" s="570"/>
      <c r="E20" s="570"/>
      <c r="F20" s="246"/>
    </row>
    <row r="21" spans="1:6" ht="16.350000000000001" customHeight="1">
      <c r="A21" s="144" t="s">
        <v>285</v>
      </c>
      <c r="B21" s="145" t="s">
        <v>12</v>
      </c>
      <c r="C21" s="376">
        <f>13252*1.055</f>
        <v>13980.859999999999</v>
      </c>
      <c r="D21" s="570"/>
      <c r="E21" s="570"/>
      <c r="F21" s="246"/>
    </row>
    <row r="22" spans="1:6" ht="16.350000000000001" customHeight="1">
      <c r="A22" s="144" t="s">
        <v>289</v>
      </c>
      <c r="B22" s="145" t="s">
        <v>12</v>
      </c>
      <c r="C22" s="375">
        <f>38934*1.055</f>
        <v>41075.369999999995</v>
      </c>
      <c r="D22" s="569"/>
      <c r="E22" s="569"/>
      <c r="F22" s="246"/>
    </row>
    <row r="23" spans="1:6" ht="16.350000000000001" customHeight="1">
      <c r="A23" s="144" t="s">
        <v>288</v>
      </c>
      <c r="B23" s="145" t="s">
        <v>12</v>
      </c>
      <c r="C23" s="377">
        <f>31145*1.055</f>
        <v>32857.974999999999</v>
      </c>
      <c r="D23" s="571"/>
      <c r="E23" s="571"/>
      <c r="F23" s="381" t="s">
        <v>574</v>
      </c>
    </row>
    <row r="24" spans="1:6" ht="16.350000000000001" customHeight="1">
      <c r="A24" s="128" t="s">
        <v>201</v>
      </c>
      <c r="B24" s="143" t="s">
        <v>12</v>
      </c>
      <c r="C24" s="376">
        <f>11408*1.055</f>
        <v>12035.439999999999</v>
      </c>
      <c r="D24" s="570"/>
      <c r="E24" s="570"/>
      <c r="F24" s="246"/>
    </row>
    <row r="25" spans="1:6" ht="16.350000000000001" customHeight="1">
      <c r="A25" s="128" t="s">
        <v>207</v>
      </c>
      <c r="B25" s="143" t="s">
        <v>12</v>
      </c>
      <c r="C25" s="376">
        <f>20092*1.055</f>
        <v>21197.059999999998</v>
      </c>
      <c r="D25" s="570"/>
      <c r="E25" s="570"/>
      <c r="F25" s="246"/>
    </row>
    <row r="26" spans="1:6" ht="16.350000000000001" customHeight="1">
      <c r="A26" s="128" t="s">
        <v>211</v>
      </c>
      <c r="B26" s="143" t="s">
        <v>12</v>
      </c>
      <c r="C26" s="376">
        <f>5468*1.055</f>
        <v>5768.74</v>
      </c>
      <c r="D26" s="570"/>
      <c r="E26" s="570"/>
      <c r="F26" s="246"/>
    </row>
    <row r="27" spans="1:6" ht="16.350000000000001" customHeight="1">
      <c r="A27" s="148" t="s">
        <v>202</v>
      </c>
      <c r="B27" s="149" t="s">
        <v>12</v>
      </c>
      <c r="C27" s="376">
        <f>11890*1.055</f>
        <v>12543.949999999999</v>
      </c>
      <c r="D27" s="570"/>
      <c r="E27" s="570"/>
      <c r="F27" s="246"/>
    </row>
    <row r="28" spans="1:6" ht="16.350000000000001" customHeight="1">
      <c r="A28" s="148" t="s">
        <v>208</v>
      </c>
      <c r="B28" s="149" t="s">
        <v>12</v>
      </c>
      <c r="C28" s="376">
        <f>22017*1.055</f>
        <v>23227.934999999998</v>
      </c>
      <c r="D28" s="570"/>
      <c r="E28" s="570"/>
      <c r="F28" s="246"/>
    </row>
    <row r="29" spans="1:6" ht="16.350000000000001" customHeight="1">
      <c r="A29" s="128" t="s">
        <v>200</v>
      </c>
      <c r="B29" s="143" t="s">
        <v>12</v>
      </c>
      <c r="C29" s="376">
        <f>14805*1.055</f>
        <v>15619.275</v>
      </c>
      <c r="D29" s="570"/>
      <c r="E29" s="570"/>
      <c r="F29" s="246"/>
    </row>
    <row r="30" spans="1:6" ht="16.350000000000001" customHeight="1">
      <c r="A30" s="128" t="s">
        <v>206</v>
      </c>
      <c r="B30" s="143" t="s">
        <v>12</v>
      </c>
      <c r="C30" s="375">
        <f>32358*1.055</f>
        <v>34137.689999999995</v>
      </c>
      <c r="D30" s="569"/>
      <c r="E30" s="569"/>
      <c r="F30" s="246"/>
    </row>
    <row r="31" spans="1:6" ht="16.350000000000001" customHeight="1">
      <c r="A31" s="144" t="s">
        <v>183</v>
      </c>
      <c r="B31" s="145" t="s">
        <v>9</v>
      </c>
      <c r="C31" s="376">
        <f>(99802/6)*1.055</f>
        <v>17548.518333333333</v>
      </c>
      <c r="D31" s="570"/>
      <c r="E31" s="570"/>
      <c r="F31" s="246"/>
    </row>
    <row r="32" spans="1:6" ht="16.350000000000001" customHeight="1">
      <c r="A32" s="128" t="s">
        <v>194</v>
      </c>
      <c r="B32" s="143" t="s">
        <v>9</v>
      </c>
      <c r="C32" s="376">
        <f>(149068/6)*1.055</f>
        <v>26211.123333333333</v>
      </c>
      <c r="D32" s="570"/>
      <c r="E32" s="570"/>
      <c r="F32" s="246"/>
    </row>
    <row r="33" spans="1:11" ht="16.350000000000001" customHeight="1">
      <c r="A33" s="128" t="s">
        <v>499</v>
      </c>
      <c r="B33" s="143" t="s">
        <v>9</v>
      </c>
      <c r="C33" s="376">
        <f>(209648/6)*1.055</f>
        <v>36863.106666666667</v>
      </c>
      <c r="D33" s="570"/>
      <c r="E33" s="570"/>
      <c r="F33" s="246"/>
    </row>
    <row r="34" spans="1:11" ht="16.350000000000001" customHeight="1">
      <c r="A34" s="150" t="s">
        <v>264</v>
      </c>
      <c r="B34" s="145" t="s">
        <v>12</v>
      </c>
      <c r="C34" s="376">
        <f>68415*1.055</f>
        <v>72177.824999999997</v>
      </c>
      <c r="D34" s="570"/>
      <c r="E34" s="570"/>
      <c r="F34" s="246"/>
    </row>
    <row r="35" spans="1:11" ht="16.350000000000001" customHeight="1">
      <c r="A35" s="144" t="s">
        <v>262</v>
      </c>
      <c r="B35" s="145" t="s">
        <v>12</v>
      </c>
      <c r="C35" s="375">
        <f>23655*1.055</f>
        <v>24956.024999999998</v>
      </c>
      <c r="D35" s="569"/>
      <c r="E35" s="569"/>
      <c r="F35" s="246"/>
      <c r="J35" s="239"/>
    </row>
    <row r="36" spans="1:11" ht="16.350000000000001" customHeight="1">
      <c r="A36" s="312" t="s">
        <v>260</v>
      </c>
      <c r="B36" s="313" t="s">
        <v>12</v>
      </c>
      <c r="C36" s="429">
        <f>38328.85321216*1.052*1.055</f>
        <v>42539.661026047892</v>
      </c>
      <c r="D36" s="568"/>
      <c r="E36" s="568"/>
      <c r="F36" s="246"/>
      <c r="J36" s="239"/>
    </row>
    <row r="37" spans="1:11" ht="16.350000000000001" customHeight="1">
      <c r="A37" s="144" t="s">
        <v>269</v>
      </c>
      <c r="B37" s="145" t="s">
        <v>12</v>
      </c>
      <c r="C37" s="375">
        <f>3576*1.055</f>
        <v>3772.68</v>
      </c>
      <c r="D37" s="569"/>
      <c r="E37" s="569"/>
      <c r="F37" s="246"/>
      <c r="J37" s="239"/>
    </row>
    <row r="38" spans="1:11" ht="16.350000000000001" customHeight="1">
      <c r="A38" s="315" t="s">
        <v>222</v>
      </c>
      <c r="B38" s="145" t="s">
        <v>12</v>
      </c>
      <c r="C38" s="378">
        <f>5163*1.055</f>
        <v>5446.9649999999992</v>
      </c>
      <c r="D38" s="572"/>
      <c r="E38" s="572"/>
      <c r="F38" s="246"/>
    </row>
    <row r="39" spans="1:11" ht="16.350000000000001" customHeight="1">
      <c r="A39" s="316" t="s">
        <v>300</v>
      </c>
      <c r="B39" s="314" t="s">
        <v>9</v>
      </c>
      <c r="C39" s="429">
        <f>16530.13691392*1.052*1.055</f>
        <v>18346.137755283249</v>
      </c>
      <c r="D39" s="568"/>
      <c r="E39" s="568"/>
      <c r="F39" s="246"/>
      <c r="J39" s="239"/>
    </row>
    <row r="40" spans="1:11" ht="16.350000000000001" customHeight="1">
      <c r="A40" s="841" t="s">
        <v>311</v>
      </c>
      <c r="B40" s="841"/>
      <c r="C40" s="841"/>
      <c r="D40" s="841"/>
      <c r="E40" s="841"/>
      <c r="F40" s="841"/>
    </row>
    <row r="41" spans="1:11" ht="52.5" customHeight="1">
      <c r="A41" s="138" t="s">
        <v>161</v>
      </c>
      <c r="B41" s="139" t="s">
        <v>162</v>
      </c>
      <c r="C41" s="140" t="s">
        <v>164</v>
      </c>
      <c r="D41" s="140"/>
      <c r="E41" s="140"/>
      <c r="F41" s="138" t="s">
        <v>312</v>
      </c>
    </row>
    <row r="42" spans="1:11" ht="61.5" customHeight="1">
      <c r="A42" s="316" t="str">
        <f>+'A.P.U.'!A392:G392</f>
        <v>S.T.I. GEOTEXTIL NT REFERENCIA 1600 (m2)</v>
      </c>
      <c r="B42" s="143" t="s">
        <v>40</v>
      </c>
      <c r="C42" s="146">
        <f>3686*1.055</f>
        <v>3888.7299999999996</v>
      </c>
      <c r="D42" s="146"/>
      <c r="E42" s="146"/>
      <c r="F42" s="154" t="s">
        <v>575</v>
      </c>
      <c r="H42" s="142"/>
    </row>
    <row r="43" spans="1:11" s="116" customFormat="1" ht="42.75" customHeight="1">
      <c r="A43" s="153" t="str">
        <f>+'A.P.U.'!A400:G400</f>
        <v>S.T.I. CAJAS PLÁSTICAS DE GASEOSA RECICLADAS DE 0,41mx0,34mx0,25m COMO MEDIO DE SOPORTE (m3)</v>
      </c>
      <c r="B43" s="145" t="s">
        <v>12</v>
      </c>
      <c r="C43" s="141">
        <f>12608.988672*1.052*1.055</f>
        <v>13994.212167505919</v>
      </c>
      <c r="D43" s="141"/>
      <c r="E43" s="141"/>
      <c r="F43" s="155" t="s">
        <v>576</v>
      </c>
      <c r="G43" s="237"/>
      <c r="H43" s="115"/>
    </row>
    <row r="44" spans="1:11" s="116" customFormat="1" ht="30" customHeight="1">
      <c r="A44" s="144" t="s">
        <v>284</v>
      </c>
      <c r="B44" s="145" t="s">
        <v>12</v>
      </c>
      <c r="C44" s="146">
        <f>20153.0255533482*1.052*1.055</f>
        <v>22367.036940639035</v>
      </c>
      <c r="D44" s="146"/>
      <c r="E44" s="146"/>
      <c r="F44" s="155" t="s">
        <v>576</v>
      </c>
      <c r="H44" s="115"/>
    </row>
    <row r="45" spans="1:11" s="116" customFormat="1" ht="38.85" customHeight="1">
      <c r="A45" s="152" t="s">
        <v>569</v>
      </c>
      <c r="B45" s="143" t="s">
        <v>12</v>
      </c>
      <c r="C45" s="147">
        <f>110344.027106098*1.052*1.055</f>
        <v>122466.42192397392</v>
      </c>
      <c r="D45" s="147"/>
      <c r="E45" s="147"/>
      <c r="F45" s="155" t="s">
        <v>576</v>
      </c>
      <c r="G45" s="237"/>
      <c r="H45" s="115"/>
    </row>
    <row r="46" spans="1:11" s="116" customFormat="1" ht="76.5" customHeight="1">
      <c r="A46" s="128" t="s">
        <v>640</v>
      </c>
      <c r="B46" s="143" t="s">
        <v>4</v>
      </c>
      <c r="C46" s="147">
        <f>180000*1.055</f>
        <v>189900</v>
      </c>
      <c r="D46" s="147"/>
      <c r="E46" s="147"/>
      <c r="F46" s="154" t="s">
        <v>637</v>
      </c>
      <c r="H46" s="115" t="s">
        <v>634</v>
      </c>
      <c r="I46" s="116" t="s">
        <v>635</v>
      </c>
      <c r="J46" s="434">
        <v>29550</v>
      </c>
      <c r="K46" s="435">
        <f>I47*J46/40</f>
        <v>1034250</v>
      </c>
    </row>
    <row r="47" spans="1:11" s="116" customFormat="1" ht="41.85" customHeight="1">
      <c r="A47" s="150" t="s">
        <v>305</v>
      </c>
      <c r="B47" s="145" t="s">
        <v>306</v>
      </c>
      <c r="C47" s="141">
        <f>214900*1.055</f>
        <v>226719.5</v>
      </c>
      <c r="D47" s="141"/>
      <c r="E47" s="141"/>
      <c r="F47" s="238" t="s">
        <v>577</v>
      </c>
      <c r="G47" s="237"/>
      <c r="H47" s="115"/>
      <c r="I47" s="116">
        <v>1400</v>
      </c>
      <c r="J47" s="116" t="s">
        <v>636</v>
      </c>
    </row>
    <row r="48" spans="1:11" ht="51" customHeight="1">
      <c r="A48" s="144" t="s">
        <v>279</v>
      </c>
      <c r="B48" s="145" t="s">
        <v>9</v>
      </c>
      <c r="C48" s="146">
        <f>7184.1549482809*1.052*1.055</f>
        <v>7973.4062108990393</v>
      </c>
      <c r="D48" s="146"/>
      <c r="E48" s="146"/>
      <c r="F48" s="155" t="s">
        <v>576</v>
      </c>
      <c r="H48" s="115"/>
    </row>
    <row r="49" spans="1:8" ht="56.85" customHeight="1">
      <c r="A49" s="144" t="s">
        <v>282</v>
      </c>
      <c r="B49" s="145" t="s">
        <v>9</v>
      </c>
      <c r="C49" s="146">
        <f>14684.4896971942*1.052*1.055</f>
        <v>16297.727735327955</v>
      </c>
      <c r="D49" s="146"/>
      <c r="E49" s="146"/>
      <c r="F49" s="155" t="s">
        <v>576</v>
      </c>
      <c r="H49" s="115"/>
    </row>
    <row r="50" spans="1:8" ht="21.6" customHeight="1">
      <c r="A50" s="150" t="s">
        <v>271</v>
      </c>
      <c r="B50" s="145" t="s">
        <v>12</v>
      </c>
      <c r="C50" s="309">
        <f>102000*1.055</f>
        <v>107610</v>
      </c>
      <c r="D50" s="309"/>
      <c r="E50" s="309"/>
      <c r="F50" s="238" t="s">
        <v>313</v>
      </c>
      <c r="G50" s="237"/>
      <c r="H50" s="115"/>
    </row>
    <row r="51" spans="1:8" ht="36.75" customHeight="1">
      <c r="A51" s="152" t="s">
        <v>276</v>
      </c>
      <c r="B51" s="431" t="s">
        <v>12</v>
      </c>
      <c r="C51" s="141">
        <f>115000*1.055</f>
        <v>121325</v>
      </c>
      <c r="D51" s="141"/>
      <c r="E51" s="141"/>
      <c r="F51" s="432" t="s">
        <v>314</v>
      </c>
      <c r="G51" s="237"/>
      <c r="H51" s="115"/>
    </row>
    <row r="52" spans="1:8" ht="45.75" customHeight="1">
      <c r="A52" s="307" t="s">
        <v>258</v>
      </c>
      <c r="B52" s="145" t="s">
        <v>12</v>
      </c>
      <c r="C52" s="147">
        <f>329900*1.055</f>
        <v>348044.5</v>
      </c>
      <c r="D52" s="147"/>
      <c r="E52" s="147"/>
      <c r="F52" s="154" t="s">
        <v>315</v>
      </c>
      <c r="H52" s="115"/>
    </row>
    <row r="53" spans="1:8" ht="46.5" customHeight="1">
      <c r="A53" s="144" t="s">
        <v>316</v>
      </c>
      <c r="B53" s="145" t="s">
        <v>4</v>
      </c>
      <c r="C53" s="147">
        <f>76514*1.052*1.055</f>
        <v>84919.828039999993</v>
      </c>
      <c r="D53" s="147"/>
      <c r="E53" s="147"/>
      <c r="F53" s="154" t="s">
        <v>578</v>
      </c>
      <c r="H53" s="115"/>
    </row>
    <row r="54" spans="1:8" ht="54.75" customHeight="1">
      <c r="A54" s="144" t="s">
        <v>553</v>
      </c>
      <c r="B54" s="145" t="s">
        <v>174</v>
      </c>
      <c r="C54" s="147">
        <f>690*1.055</f>
        <v>727.94999999999993</v>
      </c>
      <c r="D54" s="147"/>
      <c r="E54" s="147"/>
      <c r="F54" s="154" t="s">
        <v>554</v>
      </c>
      <c r="H54" s="115"/>
    </row>
    <row r="55" spans="1:8" ht="27" customHeight="1">
      <c r="A55" s="144" t="s">
        <v>544</v>
      </c>
      <c r="B55" s="145" t="s">
        <v>4</v>
      </c>
      <c r="C55" s="147">
        <f>173500*1.055</f>
        <v>183042.5</v>
      </c>
      <c r="D55" s="147"/>
      <c r="E55" s="147"/>
      <c r="F55" s="144" t="s">
        <v>558</v>
      </c>
      <c r="H55" s="115"/>
    </row>
    <row r="56" spans="1:8" ht="27" customHeight="1">
      <c r="A56" s="144" t="s">
        <v>545</v>
      </c>
      <c r="B56" s="145" t="s">
        <v>4</v>
      </c>
      <c r="C56" s="147">
        <f>115000*1.055</f>
        <v>121325</v>
      </c>
      <c r="D56" s="147"/>
      <c r="E56" s="147"/>
      <c r="F56" s="144" t="s">
        <v>558</v>
      </c>
      <c r="H56" s="115"/>
    </row>
    <row r="57" spans="1:8" ht="27" customHeight="1">
      <c r="A57" s="144" t="s">
        <v>546</v>
      </c>
      <c r="B57" s="145" t="s">
        <v>4</v>
      </c>
      <c r="C57" s="147">
        <f>169900*1.055</f>
        <v>179244.5</v>
      </c>
      <c r="D57" s="147"/>
      <c r="E57" s="147"/>
      <c r="F57" s="144" t="s">
        <v>558</v>
      </c>
      <c r="H57" s="115"/>
    </row>
    <row r="58" spans="1:8" ht="49.5" customHeight="1">
      <c r="A58" s="144" t="s">
        <v>562</v>
      </c>
      <c r="B58" s="145" t="s">
        <v>174</v>
      </c>
      <c r="C58" s="147">
        <f>(131900/25)*1.055</f>
        <v>5566.1799999999994</v>
      </c>
      <c r="D58" s="147"/>
      <c r="E58" s="147"/>
      <c r="F58" s="366" t="s">
        <v>555</v>
      </c>
      <c r="H58" s="115"/>
    </row>
    <row r="59" spans="1:8" ht="27" customHeight="1">
      <c r="A59" s="144" t="s">
        <v>547</v>
      </c>
      <c r="B59" s="145" t="s">
        <v>174</v>
      </c>
      <c r="C59" s="147">
        <f>7299*1.055</f>
        <v>7700.4449999999997</v>
      </c>
      <c r="D59" s="147"/>
      <c r="E59" s="147"/>
      <c r="F59" s="366" t="s">
        <v>560</v>
      </c>
      <c r="H59" s="115"/>
    </row>
    <row r="60" spans="1:8" ht="66" customHeight="1">
      <c r="A60" s="144" t="s">
        <v>548</v>
      </c>
      <c r="B60" s="145" t="s">
        <v>4</v>
      </c>
      <c r="C60" s="147">
        <f>2812*1.055</f>
        <v>2966.66</v>
      </c>
      <c r="D60" s="147"/>
      <c r="E60" s="147"/>
      <c r="F60" s="366" t="s">
        <v>556</v>
      </c>
      <c r="H60" s="115"/>
    </row>
    <row r="61" spans="1:8" ht="74.25" customHeight="1">
      <c r="A61" s="144" t="s">
        <v>552</v>
      </c>
      <c r="B61" s="145" t="s">
        <v>190</v>
      </c>
      <c r="C61" s="147">
        <f>2161.66666666667*1.055</f>
        <v>2280.558333333337</v>
      </c>
      <c r="D61" s="147"/>
      <c r="E61" s="147"/>
      <c r="F61" s="366" t="s">
        <v>579</v>
      </c>
    </row>
    <row r="62" spans="1:8" ht="39.6">
      <c r="A62" s="144" t="s">
        <v>550</v>
      </c>
      <c r="B62" s="145" t="s">
        <v>40</v>
      </c>
      <c r="C62" s="147">
        <f>6635*1.055</f>
        <v>6999.9249999999993</v>
      </c>
      <c r="D62" s="147"/>
      <c r="E62" s="147"/>
      <c r="F62" s="366" t="s">
        <v>559</v>
      </c>
    </row>
    <row r="63" spans="1:8" ht="52.8">
      <c r="A63" s="144" t="s">
        <v>551</v>
      </c>
      <c r="B63" s="145" t="s">
        <v>190</v>
      </c>
      <c r="C63" s="147">
        <f>(66400/6)*1.055</f>
        <v>11675.333333333332</v>
      </c>
      <c r="D63" s="147"/>
      <c r="E63" s="147"/>
      <c r="F63" s="366" t="s">
        <v>580</v>
      </c>
    </row>
    <row r="64" spans="1:8" ht="49.5" customHeight="1">
      <c r="A64" s="144" t="s">
        <v>564</v>
      </c>
      <c r="B64" s="365" t="s">
        <v>563</v>
      </c>
      <c r="C64" s="147">
        <f>(537098*1.052)*1.055</f>
        <v>596103.58627999993</v>
      </c>
      <c r="D64" s="147"/>
      <c r="E64" s="147"/>
      <c r="F64" s="238" t="s">
        <v>578</v>
      </c>
    </row>
    <row r="65" spans="1:7" ht="39.75" customHeight="1">
      <c r="A65" s="144" t="s">
        <v>565</v>
      </c>
      <c r="B65" s="365" t="s">
        <v>566</v>
      </c>
      <c r="C65" s="146">
        <f>489782*1.052*1.055</f>
        <v>543589.45052000007</v>
      </c>
      <c r="D65" s="146"/>
      <c r="E65" s="146"/>
      <c r="F65" s="238" t="s">
        <v>578</v>
      </c>
    </row>
    <row r="66" spans="1:7" ht="39.75" customHeight="1">
      <c r="A66" s="144" t="s">
        <v>565</v>
      </c>
      <c r="B66" s="365" t="s">
        <v>567</v>
      </c>
      <c r="C66" s="146">
        <f>540221*1.052*1.055</f>
        <v>599569.67905999988</v>
      </c>
      <c r="D66" s="146"/>
      <c r="E66" s="146"/>
      <c r="F66" s="238" t="s">
        <v>578</v>
      </c>
    </row>
    <row r="67" spans="1:7" ht="47.25" customHeight="1">
      <c r="A67" s="144" t="s">
        <v>532</v>
      </c>
      <c r="B67" s="145" t="s">
        <v>176</v>
      </c>
      <c r="C67" s="146">
        <f>51864*1.055</f>
        <v>54716.52</v>
      </c>
      <c r="D67" s="146"/>
      <c r="E67" s="146"/>
      <c r="F67" s="238" t="s">
        <v>578</v>
      </c>
    </row>
    <row r="68" spans="1:7" ht="27.6" customHeight="1">
      <c r="A68" s="124"/>
      <c r="B68" s="123"/>
      <c r="C68" s="239"/>
      <c r="D68" s="239"/>
      <c r="E68" s="239"/>
      <c r="F68" s="367"/>
    </row>
    <row r="69" spans="1:7" ht="16.5" customHeight="1">
      <c r="A69" s="124"/>
      <c r="B69" s="124"/>
      <c r="C69" s="124"/>
      <c r="D69" s="124"/>
      <c r="E69" s="124"/>
      <c r="F69" s="124"/>
      <c r="G69" s="124"/>
    </row>
    <row r="70" spans="1:7" ht="16.5" customHeight="1">
      <c r="A70" s="124"/>
      <c r="B70" s="123"/>
      <c r="C70" s="239"/>
      <c r="D70" s="239"/>
      <c r="E70" s="239"/>
      <c r="F70" s="240"/>
    </row>
    <row r="71" spans="1:7" ht="16.5" customHeight="1">
      <c r="A71" s="124"/>
      <c r="B71" s="123"/>
      <c r="C71" s="239"/>
      <c r="D71" s="239"/>
      <c r="E71" s="239"/>
      <c r="F71" s="240"/>
    </row>
    <row r="72" spans="1:7" ht="16.5" customHeight="1">
      <c r="A72" s="124"/>
      <c r="B72" s="123"/>
      <c r="C72" s="239"/>
      <c r="D72" s="239"/>
      <c r="E72" s="239"/>
      <c r="F72" s="240"/>
    </row>
    <row r="73" spans="1:7" ht="16.5" customHeight="1">
      <c r="A73" s="124"/>
      <c r="B73" s="123"/>
      <c r="C73" s="239"/>
      <c r="D73" s="239"/>
      <c r="E73" s="239"/>
      <c r="F73" s="240"/>
    </row>
    <row r="74" spans="1:7" ht="16.5" customHeight="1">
      <c r="A74" s="124"/>
      <c r="B74" s="123"/>
      <c r="C74" s="239"/>
      <c r="D74" s="239"/>
      <c r="E74" s="239"/>
      <c r="F74" s="240"/>
    </row>
    <row r="75" spans="1:7" ht="16.5" customHeight="1">
      <c r="A75" s="124"/>
      <c r="B75" s="123"/>
      <c r="C75" s="239"/>
      <c r="D75" s="239"/>
      <c r="E75" s="239"/>
      <c r="F75" s="240"/>
    </row>
    <row r="76" spans="1:7" ht="16.5" customHeight="1">
      <c r="A76" s="124"/>
      <c r="B76" s="123"/>
      <c r="C76" s="239"/>
      <c r="D76" s="239"/>
      <c r="E76" s="239"/>
      <c r="F76" s="240"/>
    </row>
    <row r="77" spans="1:7" ht="16.5" customHeight="1">
      <c r="A77" s="124"/>
      <c r="B77" s="123"/>
      <c r="C77" s="239"/>
      <c r="D77" s="239"/>
      <c r="E77" s="239"/>
      <c r="F77" s="240"/>
    </row>
    <row r="78" spans="1:7" ht="16.5" customHeight="1">
      <c r="A78" s="124"/>
      <c r="B78" s="123"/>
      <c r="C78" s="239"/>
      <c r="D78" s="239"/>
      <c r="E78" s="239"/>
      <c r="F78" s="240"/>
    </row>
    <row r="79" spans="1:7" ht="16.5" customHeight="1">
      <c r="A79" s="124"/>
      <c r="B79" s="123"/>
      <c r="C79" s="239"/>
      <c r="D79" s="239"/>
      <c r="E79" s="239"/>
      <c r="F79" s="240"/>
    </row>
    <row r="80" spans="1:7" ht="16.5" customHeight="1">
      <c r="A80" s="124"/>
      <c r="B80" s="123"/>
      <c r="C80" s="239"/>
      <c r="D80" s="239"/>
      <c r="E80" s="239"/>
      <c r="F80" s="240"/>
    </row>
    <row r="81" spans="1:6" ht="16.5" customHeight="1">
      <c r="A81" s="124"/>
      <c r="B81" s="123"/>
      <c r="C81" s="239"/>
      <c r="D81" s="239"/>
      <c r="E81" s="239"/>
      <c r="F81" s="240"/>
    </row>
    <row r="82" spans="1:6" ht="16.5" customHeight="1">
      <c r="A82" s="124"/>
      <c r="B82" s="123"/>
      <c r="C82" s="239"/>
      <c r="D82" s="239"/>
      <c r="E82" s="239"/>
      <c r="F82" s="240"/>
    </row>
    <row r="83" spans="1:6" ht="35.85" customHeight="1">
      <c r="A83" s="246"/>
      <c r="C83" s="121"/>
      <c r="D83" s="121"/>
      <c r="E83" s="121"/>
    </row>
    <row r="84" spans="1:6" ht="16.350000000000001" customHeight="1">
      <c r="C84" s="121"/>
      <c r="D84" s="121"/>
      <c r="E84" s="121"/>
    </row>
    <row r="85" spans="1:6" ht="16.350000000000001" customHeight="1">
      <c r="C85" s="121"/>
      <c r="D85" s="121"/>
      <c r="E85" s="121"/>
    </row>
    <row r="86" spans="1:6" ht="16.350000000000001" customHeight="1">
      <c r="C86" s="121"/>
      <c r="D86" s="121"/>
      <c r="E86" s="121"/>
    </row>
    <row r="101" ht="69.599999999999994" customHeight="1"/>
    <row r="110" ht="16.5" customHeight="1"/>
  </sheetData>
  <sheetProtection formatCells="0" formatColumns="0" formatRows="0" insertColumns="0" insertRows="0" insertHyperlinks="0" deleteColumns="0" deleteRows="0" sort="0" autoFilter="0" pivotTables="0"/>
  <autoFilter ref="A3:H53" xr:uid="{E6D7D186-630E-47A2-999A-2280901EC4D5}">
    <filterColumn colId="0" showButton="0"/>
    <filterColumn colId="1" showButton="0"/>
  </autoFilter>
  <sortState xmlns:xlrd2="http://schemas.microsoft.com/office/spreadsheetml/2017/richdata2" ref="A41:C52">
    <sortCondition ref="A41:A52"/>
  </sortState>
  <mergeCells count="3">
    <mergeCell ref="A40:F40"/>
    <mergeCell ref="A3:C3"/>
    <mergeCell ref="A1:C1"/>
  </mergeCells>
  <hyperlinks>
    <hyperlink ref="F54" r:id="rId1" xr:uid="{A679640C-E0B8-4503-9A66-5980C0A02E28}"/>
    <hyperlink ref="F60" r:id="rId2" xr:uid="{20837181-FE49-48C7-83D9-F2F48CF716DC}"/>
    <hyperlink ref="F62" r:id="rId3" xr:uid="{CB014617-0040-4C47-A295-56037F2C3029}"/>
    <hyperlink ref="F59" r:id="rId4" xr:uid="{E807E481-9E1C-4409-91B9-8F0587D84059}"/>
    <hyperlink ref="F63" r:id="rId5" xr:uid="{5F3BF293-81E2-4243-8D20-4C5F154B8A64}"/>
    <hyperlink ref="F61" r:id="rId6" xr:uid="{D77DE968-5544-40BA-B634-A49F66587D96}"/>
    <hyperlink ref="F16" r:id="rId7" xr:uid="{E86A9BF7-3BAD-40D9-85C2-7B8278A70141}"/>
    <hyperlink ref="F42" r:id="rId8" xr:uid="{3CF9BD09-813E-47A0-A565-98C3E8EFB75D}"/>
    <hyperlink ref="F52" r:id="rId9" xr:uid="{A631866F-B547-49AF-9CE6-E6D348FD5961}"/>
    <hyperlink ref="F46" r:id="rId10" xr:uid="{05BFA4FB-AC87-4B3E-BCAE-65F39CDB22FA}"/>
  </hyperlinks>
  <printOptions horizontalCentered="1"/>
  <pageMargins left="0.78740157480314965" right="0.78740157480314965" top="1.1811023622047245" bottom="1.1811023622047245" header="0" footer="0"/>
  <pageSetup scale="57" fitToHeight="4" orientation="portrait" r:id="rId11"/>
  <headerFooter alignWithMargins="0">
    <oddFooter>&amp;R&amp;P/&amp;N</oddFooter>
  </headerFooter>
  <drawing r:id="rId12"/>
  <legacyDrawing r:id="rId1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3" tint="0.79998168889431442"/>
  </sheetPr>
  <dimension ref="A1:H41"/>
  <sheetViews>
    <sheetView showGridLines="0" topLeftCell="A6" zoomScaleNormal="100" workbookViewId="0">
      <selection activeCell="D13" sqref="D13"/>
    </sheetView>
  </sheetViews>
  <sheetFormatPr baseColWidth="10" defaultColWidth="11.33203125" defaultRowHeight="13.2"/>
  <cols>
    <col min="1" max="1" width="59.109375" style="133" customWidth="1"/>
    <col min="2" max="2" width="20.6640625" style="322" customWidth="1"/>
    <col min="3" max="4" width="19.6640625" style="322" customWidth="1"/>
    <col min="5" max="5" width="21.33203125" style="134" customWidth="1"/>
    <col min="6" max="6" width="22.33203125" style="134" bestFit="1" customWidth="1"/>
    <col min="7" max="16384" width="11.33203125" style="134"/>
  </cols>
  <sheetData>
    <row r="1" spans="1:8" ht="21" customHeight="1">
      <c r="A1" s="848" t="s">
        <v>630</v>
      </c>
      <c r="B1" s="849"/>
      <c r="C1" s="849"/>
      <c r="D1" s="383"/>
    </row>
    <row r="2" spans="1:8" ht="21" customHeight="1">
      <c r="A2" s="134"/>
      <c r="B2" s="134"/>
      <c r="C2" s="134"/>
      <c r="D2" s="134"/>
    </row>
    <row r="3" spans="1:8" ht="16.5" customHeight="1">
      <c r="A3" s="844" t="s">
        <v>513</v>
      </c>
      <c r="B3" s="845"/>
      <c r="C3" s="846"/>
      <c r="D3" s="384"/>
    </row>
    <row r="4" spans="1:8">
      <c r="A4" s="136" t="s">
        <v>317</v>
      </c>
      <c r="B4" s="135" t="s">
        <v>514</v>
      </c>
      <c r="C4" s="244" t="s">
        <v>515</v>
      </c>
      <c r="D4" s="244" t="s">
        <v>581</v>
      </c>
      <c r="E4" s="358" t="s">
        <v>512</v>
      </c>
      <c r="F4" s="358" t="s">
        <v>631</v>
      </c>
    </row>
    <row r="5" spans="1:8" ht="89.25" customHeight="1">
      <c r="A5" s="131" t="s">
        <v>318</v>
      </c>
      <c r="B5" s="323">
        <v>3363362.0221476713</v>
      </c>
      <c r="C5" s="324">
        <v>3661143.1935390402</v>
      </c>
      <c r="D5" s="324">
        <f>+'ESTUDIO MERCADO '!M8</f>
        <v>4063356.1699799998</v>
      </c>
      <c r="E5" s="360">
        <f>+((C5-B5)/B5)</f>
        <v>8.853675858575015E-2</v>
      </c>
      <c r="F5" s="360">
        <f>+(D5-C5)/C5</f>
        <v>0.10985994132946242</v>
      </c>
    </row>
    <row r="6" spans="1:8" ht="93" customHeight="1">
      <c r="A6" s="131" t="s">
        <v>319</v>
      </c>
      <c r="B6" s="323">
        <v>4185235.3125901576</v>
      </c>
      <c r="C6" s="324">
        <v>4939807.730770627</v>
      </c>
      <c r="D6" s="324">
        <f>+'ESTUDIO MERCADO '!M9</f>
        <v>5468740.1999999993</v>
      </c>
      <c r="E6" s="360">
        <f t="shared" ref="E6:E14" si="0">+((C6-B6)/B6)</f>
        <v>0.18029390507877555</v>
      </c>
      <c r="F6" s="360">
        <f t="shared" ref="F6:F14" si="1">+(D6-C6)/C6</f>
        <v>0.10707551752158113</v>
      </c>
      <c r="H6" s="134" t="s">
        <v>320</v>
      </c>
    </row>
    <row r="7" spans="1:8" ht="99" customHeight="1">
      <c r="A7" s="131" t="s">
        <v>321</v>
      </c>
      <c r="B7" s="323">
        <v>5849730.8671653224</v>
      </c>
      <c r="C7" s="324">
        <v>6465339.6024664547</v>
      </c>
      <c r="D7" s="324">
        <f>+'ESTUDIO MERCADO '!M10</f>
        <v>6987834.6999999993</v>
      </c>
      <c r="E7" s="360">
        <f t="shared" si="0"/>
        <v>0.10523710394209052</v>
      </c>
      <c r="F7" s="360">
        <f t="shared" si="1"/>
        <v>8.0814795457027272E-2</v>
      </c>
    </row>
    <row r="8" spans="1:8" ht="97.35" customHeight="1">
      <c r="A8" s="131" t="s">
        <v>322</v>
      </c>
      <c r="B8" s="323">
        <v>8197169.8248474048</v>
      </c>
      <c r="C8" s="324">
        <v>10002386.607526038</v>
      </c>
      <c r="D8" s="324">
        <f>+'ESTUDIO MERCADO '!M11</f>
        <v>10937480.399999999</v>
      </c>
      <c r="E8" s="360">
        <f t="shared" si="0"/>
        <v>0.22022439710918618</v>
      </c>
      <c r="F8" s="360">
        <f t="shared" si="1"/>
        <v>9.3487067553495035E-2</v>
      </c>
    </row>
    <row r="9" spans="1:8" ht="93.6" customHeight="1">
      <c r="A9" s="131" t="s">
        <v>323</v>
      </c>
      <c r="B9" s="323">
        <v>10990727.74597152</v>
      </c>
      <c r="C9" s="324">
        <v>14138317.70853618</v>
      </c>
      <c r="D9" s="324">
        <f>+'ESTUDIO MERCADO '!M12</f>
        <v>15691553.61548</v>
      </c>
      <c r="E9" s="360">
        <f t="shared" si="0"/>
        <v>0.28638594598236322</v>
      </c>
      <c r="F9" s="360">
        <f t="shared" si="1"/>
        <v>0.10986002287995236</v>
      </c>
    </row>
    <row r="10" spans="1:8" ht="95.1" customHeight="1">
      <c r="A10" s="131" t="s">
        <v>324</v>
      </c>
      <c r="B10" s="323">
        <v>15032575.454349907</v>
      </c>
      <c r="C10" s="324">
        <v>19019455.16236886</v>
      </c>
      <c r="D10" s="324">
        <f>+'ESTUDIO MERCADO '!M13</f>
        <v>21622998.663149998</v>
      </c>
      <c r="E10" s="360">
        <f t="shared" si="0"/>
        <v>0.26521601172906722</v>
      </c>
      <c r="F10" s="360">
        <f t="shared" si="1"/>
        <v>0.13688843757903252</v>
      </c>
    </row>
    <row r="11" spans="1:8" ht="97.35" customHeight="1">
      <c r="A11" s="131" t="s">
        <v>325</v>
      </c>
      <c r="B11" s="323">
        <v>19893569.743289504</v>
      </c>
      <c r="C11" s="324">
        <v>22015000</v>
      </c>
      <c r="D11" s="324">
        <f>+C11*1.052*1.055</f>
        <v>24433567.899999999</v>
      </c>
      <c r="E11" s="360">
        <f t="shared" si="0"/>
        <v>0.10663899360878136</v>
      </c>
      <c r="F11" s="360">
        <f t="shared" si="1"/>
        <v>0.10985999999999993</v>
      </c>
    </row>
    <row r="12" spans="1:8" ht="93.6" hidden="1" customHeight="1">
      <c r="A12" s="355" t="s">
        <v>326</v>
      </c>
      <c r="B12" s="356">
        <v>25060551.662085772</v>
      </c>
      <c r="C12" s="356">
        <v>25060551.662085772</v>
      </c>
      <c r="D12" s="356"/>
      <c r="E12" s="360">
        <f t="shared" si="0"/>
        <v>0</v>
      </c>
      <c r="F12" s="360">
        <f t="shared" si="1"/>
        <v>-1</v>
      </c>
    </row>
    <row r="13" spans="1:8" ht="30" customHeight="1">
      <c r="A13" s="131" t="s">
        <v>327</v>
      </c>
      <c r="B13" s="323">
        <v>6082064.0168119995</v>
      </c>
      <c r="C13" s="324">
        <v>6707959.020237877</v>
      </c>
      <c r="D13" s="324">
        <f>+'ESTUDIO MERCADO '!M15</f>
        <v>7237707.6878699996</v>
      </c>
      <c r="E13" s="360">
        <f t="shared" si="0"/>
        <v>0.10290832219058907</v>
      </c>
      <c r="F13" s="360">
        <f t="shared" si="1"/>
        <v>7.8973152047273038E-2</v>
      </c>
    </row>
    <row r="14" spans="1:8" ht="33.75" customHeight="1">
      <c r="A14" s="137" t="s">
        <v>257</v>
      </c>
      <c r="B14" s="323">
        <v>5679063.8756039999</v>
      </c>
      <c r="C14" s="324">
        <v>6206081.0032600509</v>
      </c>
      <c r="D14" s="324">
        <f>+'ESTUDIO MERCADO '!M16</f>
        <v>6280108.4043399999</v>
      </c>
      <c r="E14" s="360">
        <f t="shared" si="0"/>
        <v>9.2799999999999952E-2</v>
      </c>
      <c r="F14" s="360">
        <f t="shared" si="1"/>
        <v>1.192820413414882E-2</v>
      </c>
    </row>
    <row r="15" spans="1:8">
      <c r="A15" s="247" t="s">
        <v>328</v>
      </c>
    </row>
    <row r="16" spans="1:8">
      <c r="A16" s="247"/>
    </row>
    <row r="17" spans="1:6" ht="28.5" customHeight="1">
      <c r="A17" s="847" t="s">
        <v>329</v>
      </c>
      <c r="B17" s="847"/>
      <c r="C17" s="847"/>
      <c r="D17" s="374"/>
      <c r="E17" s="357"/>
    </row>
    <row r="18" spans="1:6" ht="27.75" customHeight="1">
      <c r="A18" s="136" t="s">
        <v>330</v>
      </c>
      <c r="B18" s="135" t="s">
        <v>514</v>
      </c>
      <c r="C18" s="244" t="s">
        <v>515</v>
      </c>
      <c r="D18" s="244" t="s">
        <v>581</v>
      </c>
      <c r="E18" s="359" t="s">
        <v>632</v>
      </c>
      <c r="F18" s="359" t="s">
        <v>631</v>
      </c>
    </row>
    <row r="19" spans="1:6" ht="44.85" customHeight="1">
      <c r="A19" s="131" t="str">
        <f>'A.P.U.'!A107</f>
        <v>Trampa de grasas prefabricada en P.R.F.V (Poliéster Reforzado con Fibra De Vidrio) con capacidad para atender una población de tres a nueve (3 a 9) habitantes.</v>
      </c>
      <c r="B19" s="323">
        <v>536821.31968976185</v>
      </c>
      <c r="C19" s="324">
        <v>682582.85276414151</v>
      </c>
      <c r="D19" s="324">
        <f>+'ESTUDIO MERCADO '!M28</f>
        <v>787598.28419000003</v>
      </c>
      <c r="E19" s="361">
        <f>+((C19-B19)/B19)</f>
        <v>0.27152709426409838</v>
      </c>
      <c r="F19" s="361">
        <f>+((D19-C19)/C19)</f>
        <v>0.15385008721006557</v>
      </c>
    </row>
    <row r="20" spans="1:6" ht="49.35" customHeight="1">
      <c r="A20" s="131" t="str">
        <f>'A.P.U.'!A132</f>
        <v>Trampa de grasas prefabricada en P.R.F.V (Poliéster Reforzado con Fibra De Vidrio) con capacidad para atender una población de diez a quince (10 a 15) habitantes.</v>
      </c>
      <c r="B20" s="323">
        <v>596612.89836218278</v>
      </c>
      <c r="C20" s="324">
        <v>834751.93730262446</v>
      </c>
      <c r="D20" s="324">
        <f>+'ESTUDIO MERCADO '!M29</f>
        <v>1002861.42736</v>
      </c>
      <c r="E20" s="361">
        <f t="shared" ref="E20:E26" si="2">+((C20-B20)/B20)</f>
        <v>0.39915167706594873</v>
      </c>
      <c r="F20" s="361">
        <f t="shared" ref="F20:F26" si="3">+((D20-C20)/C20)</f>
        <v>0.20138855933727581</v>
      </c>
    </row>
    <row r="21" spans="1:6" ht="54" customHeight="1">
      <c r="A21" s="131" t="str">
        <f>'A.P.U.'!A157</f>
        <v>Trampa de grasas prefabricada en P.R.F.V (Poliéster Reforzado con Fibra De Vidrio) con capacidad para atender una población de dieciséis a veinte (16 a 20) habitantes.</v>
      </c>
      <c r="B21" s="323">
        <v>750512.53798099596</v>
      </c>
      <c r="C21" s="324">
        <v>1022512.24887522</v>
      </c>
      <c r="D21" s="324">
        <f>+'ESTUDIO MERCADO '!M30</f>
        <v>1190251.32916</v>
      </c>
      <c r="E21" s="361">
        <f t="shared" si="2"/>
        <v>0.36241861012202226</v>
      </c>
      <c r="F21" s="361">
        <f t="shared" si="3"/>
        <v>0.16404603511527194</v>
      </c>
    </row>
    <row r="22" spans="1:6" ht="56.1" customHeight="1">
      <c r="A22" s="131" t="str">
        <f>'A.P.U.'!A181</f>
        <v>Trampa de grasas prefabricada en P.R.F.V (Poliéster Reforzado con Fibra De Vidrio) con capacidad para atender una población de veinti uno a treinta (21 a 30) habitantes.</v>
      </c>
      <c r="B22" s="323">
        <v>849118.14252238791</v>
      </c>
      <c r="C22" s="324">
        <v>1400949.1656211668</v>
      </c>
      <c r="D22" s="324">
        <f>+'ESTUDIO MERCADO '!M31</f>
        <v>1682618.6285699999</v>
      </c>
      <c r="E22" s="361">
        <f t="shared" si="2"/>
        <v>0.64988721293777951</v>
      </c>
      <c r="F22" s="361">
        <f t="shared" si="3"/>
        <v>0.20105616239397503</v>
      </c>
    </row>
    <row r="23" spans="1:6" ht="56.85" customHeight="1">
      <c r="A23" s="131" t="str">
        <f>'A.P.U.'!A205</f>
        <v>Trampa de grasas prefabricada en P.R.F.V (Poliéster Reforzado con Fibra De Vidrio) con capacidad para atender una población de treinta y uno a cuarenta (31 a 40) habitantes.</v>
      </c>
      <c r="B23" s="323">
        <v>1491309.9218980446</v>
      </c>
      <c r="C23" s="324">
        <v>1753394.4339091156</v>
      </c>
      <c r="D23" s="324">
        <f>+'ESTUDIO MERCADO '!M32</f>
        <v>2153819.68242</v>
      </c>
      <c r="E23" s="361">
        <f t="shared" si="2"/>
        <v>0.1757411441865192</v>
      </c>
      <c r="F23" s="361">
        <f t="shared" si="3"/>
        <v>0.22837146095995864</v>
      </c>
    </row>
    <row r="24" spans="1:6" ht="73.5" customHeight="1">
      <c r="A24" s="131" t="str">
        <f>'A.P.U.'!A229</f>
        <v>Trampa de grasas prefabricada en P.R.F.V (Poliéster Reforzado con Fibra De Vidrio) con capacidad para atender una población de cuarenta y uno a cincuenta (41 a 50) habitantes.</v>
      </c>
      <c r="B24" s="323">
        <v>1784901.0193087156</v>
      </c>
      <c r="C24" s="324">
        <v>2132791.2380322758</v>
      </c>
      <c r="D24" s="324">
        <f>+'ESTUDIO MERCADO '!M33</f>
        <v>2605162.2096299999</v>
      </c>
      <c r="E24" s="361">
        <f t="shared" si="2"/>
        <v>0.19490728895336537</v>
      </c>
      <c r="F24" s="361">
        <f t="shared" si="3"/>
        <v>0.22148017263683811</v>
      </c>
    </row>
    <row r="25" spans="1:6" ht="63" hidden="1" customHeight="1">
      <c r="A25" s="131" t="str">
        <f>'A.P.U.'!A252</f>
        <v>Trampa de grasas prefabricada en P.R.F.V (Poliéster Reforzado con Fibra De Vidrio) con capacidad para atender una población de cincuenta y uno a setenta (51 a 70) habitantes.</v>
      </c>
      <c r="B25" s="323">
        <v>2756556.761526796</v>
      </c>
      <c r="C25" s="324">
        <v>2117419.6034324421</v>
      </c>
      <c r="D25" s="324">
        <f>+'ESTUDIO MERCADO '!M34</f>
        <v>0</v>
      </c>
      <c r="E25" s="361">
        <f t="shared" si="2"/>
        <v>-0.23186069193813735</v>
      </c>
      <c r="F25" s="361">
        <f t="shared" si="3"/>
        <v>-1</v>
      </c>
    </row>
    <row r="26" spans="1:6" ht="67.5" hidden="1" customHeight="1">
      <c r="A26" s="355" t="str">
        <f>'A.P.U.'!A276</f>
        <v>Trampa de grasas prefabricada en P.R.F.V (Poliéster Reforzado con Fibra De Vidrio) con capacidad para atender una población de setenta y uno a noventa (71 a 90) habitantes.</v>
      </c>
      <c r="B26" s="356">
        <v>3586383.8091833587</v>
      </c>
      <c r="C26" s="356">
        <v>3586383.8091833587</v>
      </c>
      <c r="D26" s="324">
        <f>+'ESTUDIO MERCADO '!M35</f>
        <v>0</v>
      </c>
      <c r="E26" s="361">
        <f t="shared" si="2"/>
        <v>0</v>
      </c>
      <c r="F26" s="361">
        <f t="shared" si="3"/>
        <v>-1</v>
      </c>
    </row>
    <row r="27" spans="1:6" ht="25.5" customHeight="1">
      <c r="A27" s="267" t="s">
        <v>331</v>
      </c>
    </row>
    <row r="28" spans="1:6" ht="117.75" customHeight="1">
      <c r="A28" s="132"/>
    </row>
    <row r="29" spans="1:6" ht="117.75" customHeight="1">
      <c r="A29" s="132"/>
    </row>
    <row r="30" spans="1:6" ht="117.75" customHeight="1">
      <c r="A30" s="132"/>
    </row>
    <row r="31" spans="1:6" ht="117.75" customHeight="1">
      <c r="A31" s="132"/>
    </row>
    <row r="32" spans="1:6" ht="117.75" customHeight="1">
      <c r="A32" s="132"/>
    </row>
    <row r="33" spans="1:1" ht="117.75" customHeight="1">
      <c r="A33" s="132"/>
    </row>
    <row r="34" spans="1:1" ht="117.75" customHeight="1">
      <c r="A34" s="132"/>
    </row>
    <row r="35" spans="1:1" ht="117.75" customHeight="1">
      <c r="A35" s="132"/>
    </row>
    <row r="36" spans="1:1" ht="117.75" customHeight="1">
      <c r="A36" s="132"/>
    </row>
    <row r="37" spans="1:1" ht="117.75" customHeight="1">
      <c r="A37" s="132"/>
    </row>
    <row r="38" spans="1:1" ht="117.75" customHeight="1">
      <c r="A38" s="132"/>
    </row>
    <row r="39" spans="1:1" ht="117.75" customHeight="1">
      <c r="A39" s="132"/>
    </row>
    <row r="40" spans="1:1" ht="117.75" customHeight="1">
      <c r="A40" s="132"/>
    </row>
    <row r="41" spans="1:1" ht="117.75" customHeight="1">
      <c r="A41" s="132"/>
    </row>
  </sheetData>
  <sheetProtection formatCells="0" formatColumns="0" formatRows="0" insertColumns="0" insertRows="0" insertHyperlinks="0" deleteColumns="0" deleteRows="0" sort="0" autoFilter="0" pivotTables="0"/>
  <mergeCells count="3">
    <mergeCell ref="A3:C3"/>
    <mergeCell ref="A17:C17"/>
    <mergeCell ref="A1:C1"/>
  </mergeCells>
  <pageMargins left="0.19685039370078741" right="0.11811023622047245" top="0.15748031496062992" bottom="0.15748031496062992" header="0.11811023622047245" footer="0.19685039370078741"/>
  <pageSetup scale="44" orientation="landscape" horizontalDpi="4294967294" verticalDpi="4294967294"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3" tint="0.79998168889431442"/>
  </sheetPr>
  <dimension ref="A1:AD34"/>
  <sheetViews>
    <sheetView showGridLines="0" topLeftCell="A3" zoomScale="85" zoomScaleNormal="85" workbookViewId="0">
      <selection activeCell="F10" sqref="F10"/>
    </sheetView>
  </sheetViews>
  <sheetFormatPr baseColWidth="10" defaultColWidth="12" defaultRowHeight="14.4"/>
  <cols>
    <col min="1" max="1" width="8.33203125" style="294" customWidth="1"/>
    <col min="2" max="2" width="33.77734375" style="295" customWidth="1"/>
    <col min="3" max="3" width="14.33203125" style="296" customWidth="1"/>
    <col min="4" max="4" width="15" style="296" customWidth="1"/>
    <col min="5" max="5" width="13" style="296" customWidth="1"/>
    <col min="6" max="6" width="14.109375" style="296" customWidth="1"/>
    <col min="7" max="7" width="13.6640625" style="296" customWidth="1"/>
    <col min="8" max="8" width="15.77734375" style="296" customWidth="1"/>
    <col min="9" max="9" width="13.109375" style="296" customWidth="1"/>
    <col min="10" max="10" width="22.33203125" style="296" hidden="1" customWidth="1"/>
    <col min="11" max="11" width="19.109375" style="296" hidden="1" customWidth="1"/>
    <col min="12" max="12" width="21.33203125" style="296" hidden="1" customWidth="1"/>
    <col min="13" max="13" width="16" style="296" customWidth="1"/>
    <col min="14" max="14" width="21.33203125" style="296" customWidth="1"/>
    <col min="15" max="26" width="17" style="296" customWidth="1"/>
    <col min="27" max="16384" width="12" style="296"/>
  </cols>
  <sheetData>
    <row r="1" spans="1:30" ht="36.6" customHeight="1">
      <c r="B1" s="866" t="s">
        <v>571</v>
      </c>
      <c r="C1" s="866"/>
      <c r="D1" s="866"/>
      <c r="E1" s="866"/>
      <c r="F1" s="866"/>
      <c r="G1" s="866"/>
      <c r="H1" s="866"/>
      <c r="I1" s="866"/>
      <c r="J1" s="866"/>
      <c r="M1" s="297"/>
    </row>
    <row r="2" spans="1:30" ht="21" customHeight="1">
      <c r="B2" s="296"/>
      <c r="M2" s="297"/>
    </row>
    <row r="3" spans="1:30" customFormat="1" ht="41.1" customHeight="1">
      <c r="A3" s="326"/>
      <c r="B3" s="853" t="s">
        <v>332</v>
      </c>
      <c r="C3" s="854"/>
      <c r="D3" s="854"/>
      <c r="E3" s="854"/>
      <c r="F3" s="854"/>
      <c r="G3" s="854"/>
      <c r="H3" s="854"/>
      <c r="I3" s="854"/>
      <c r="J3" s="854"/>
      <c r="K3" s="854"/>
      <c r="L3" s="854"/>
      <c r="M3" s="854"/>
      <c r="N3" s="854"/>
      <c r="O3" s="854"/>
      <c r="P3" s="565"/>
      <c r="Q3" s="565"/>
      <c r="R3" s="565"/>
      <c r="S3" s="565"/>
      <c r="T3" s="565"/>
      <c r="U3" s="565"/>
      <c r="V3" s="565"/>
      <c r="W3" s="565"/>
      <c r="X3" s="565"/>
      <c r="Y3" s="565"/>
      <c r="Z3" s="565"/>
    </row>
    <row r="4" spans="1:30" customFormat="1" ht="16.5" customHeight="1">
      <c r="A4" s="326"/>
      <c r="B4" s="867" t="s">
        <v>333</v>
      </c>
      <c r="C4" s="389">
        <v>1</v>
      </c>
      <c r="D4" s="389">
        <v>2</v>
      </c>
      <c r="E4" s="389">
        <v>3</v>
      </c>
      <c r="F4" s="389">
        <v>4</v>
      </c>
      <c r="G4" s="389">
        <v>5</v>
      </c>
      <c r="H4" s="389">
        <v>6</v>
      </c>
      <c r="I4" s="389">
        <v>7</v>
      </c>
      <c r="J4" s="858" t="s">
        <v>334</v>
      </c>
      <c r="K4" s="858" t="s">
        <v>334</v>
      </c>
      <c r="L4" s="858" t="s">
        <v>334</v>
      </c>
      <c r="M4" s="858" t="s">
        <v>334</v>
      </c>
      <c r="O4" s="296"/>
      <c r="P4" s="296"/>
      <c r="Q4" s="296"/>
      <c r="R4" s="296"/>
      <c r="S4" s="296"/>
      <c r="T4" s="296"/>
      <c r="U4" s="296"/>
      <c r="V4" s="296"/>
      <c r="W4" s="296"/>
      <c r="X4" s="296"/>
      <c r="Y4" s="296"/>
      <c r="Z4" s="296"/>
      <c r="AA4" s="296"/>
      <c r="AC4" s="390"/>
      <c r="AD4" s="858"/>
    </row>
    <row r="5" spans="1:30" customFormat="1" ht="36" customHeight="1">
      <c r="A5" s="326"/>
      <c r="B5" s="867"/>
      <c r="C5" s="391" t="s">
        <v>583</v>
      </c>
      <c r="D5" s="391" t="s">
        <v>586</v>
      </c>
      <c r="E5" s="391" t="s">
        <v>588</v>
      </c>
      <c r="F5" s="391" t="s">
        <v>590</v>
      </c>
      <c r="G5" s="391" t="s">
        <v>597</v>
      </c>
      <c r="H5" s="391" t="s">
        <v>595</v>
      </c>
      <c r="I5" s="391" t="s">
        <v>598</v>
      </c>
      <c r="J5" s="859"/>
      <c r="K5" s="859"/>
      <c r="L5" s="859"/>
      <c r="M5" s="859"/>
      <c r="O5" s="296"/>
      <c r="P5" s="296"/>
      <c r="Q5" s="296"/>
      <c r="R5" s="296"/>
      <c r="S5" s="296"/>
      <c r="T5" s="296"/>
      <c r="U5" s="296"/>
      <c r="V5" s="296"/>
      <c r="W5" s="296"/>
      <c r="X5" s="296"/>
      <c r="Y5" s="296"/>
      <c r="Z5" s="296"/>
      <c r="AA5" s="296"/>
      <c r="AC5" s="390"/>
      <c r="AD5" s="859"/>
    </row>
    <row r="6" spans="1:30" customFormat="1" ht="32.1" customHeight="1">
      <c r="A6" s="326"/>
      <c r="B6" s="867"/>
      <c r="C6" s="388" t="s">
        <v>582</v>
      </c>
      <c r="D6" s="388" t="s">
        <v>585</v>
      </c>
      <c r="E6" s="388" t="s">
        <v>589</v>
      </c>
      <c r="F6" s="388" t="s">
        <v>591</v>
      </c>
      <c r="G6" s="388" t="s">
        <v>602</v>
      </c>
      <c r="H6" s="388" t="s">
        <v>603</v>
      </c>
      <c r="I6" s="392" t="s">
        <v>605</v>
      </c>
      <c r="J6" s="860"/>
      <c r="K6" s="860"/>
      <c r="L6" s="860"/>
      <c r="M6" s="860"/>
      <c r="O6" s="296"/>
      <c r="P6" s="296"/>
      <c r="Q6" s="296"/>
      <c r="R6" s="296"/>
      <c r="S6" s="296"/>
      <c r="T6" s="296"/>
      <c r="U6" s="296"/>
      <c r="V6" s="296"/>
      <c r="W6" s="296"/>
      <c r="X6" s="296"/>
      <c r="Y6" s="296"/>
      <c r="Z6" s="296"/>
      <c r="AA6" s="296"/>
      <c r="AC6" s="390"/>
      <c r="AD6" s="860"/>
    </row>
    <row r="7" spans="1:30" customFormat="1" ht="43.5" customHeight="1">
      <c r="A7" s="326"/>
      <c r="B7" s="867"/>
      <c r="C7" s="388" t="s">
        <v>335</v>
      </c>
      <c r="D7" s="388" t="s">
        <v>335</v>
      </c>
      <c r="E7" s="388" t="s">
        <v>335</v>
      </c>
      <c r="F7" s="388" t="s">
        <v>335</v>
      </c>
      <c r="G7" s="388" t="s">
        <v>335</v>
      </c>
      <c r="H7" s="388" t="s">
        <v>335</v>
      </c>
      <c r="I7" s="388" t="s">
        <v>335</v>
      </c>
      <c r="J7" s="388" t="s">
        <v>502</v>
      </c>
      <c r="K7" s="388" t="s">
        <v>503</v>
      </c>
      <c r="L7" s="388" t="s">
        <v>516</v>
      </c>
      <c r="M7" s="388" t="s">
        <v>599</v>
      </c>
      <c r="O7" s="296"/>
      <c r="P7" s="296"/>
      <c r="Q7" s="296"/>
      <c r="R7" s="296"/>
      <c r="S7" s="296"/>
      <c r="T7" s="296"/>
      <c r="U7" s="296"/>
      <c r="V7" s="296"/>
      <c r="W7" s="296"/>
      <c r="X7" s="296"/>
      <c r="Y7" s="296"/>
      <c r="Z7" s="296"/>
      <c r="AA7" s="296"/>
      <c r="AC7" s="393"/>
      <c r="AD7" s="388"/>
    </row>
    <row r="8" spans="1:30" customFormat="1" ht="91.8">
      <c r="A8" s="328">
        <v>1</v>
      </c>
      <c r="B8" s="394" t="s">
        <v>607</v>
      </c>
      <c r="C8" s="395">
        <v>3058276.1999999997</v>
      </c>
      <c r="D8" s="396">
        <v>4101555.15</v>
      </c>
      <c r="E8" s="396">
        <v>4404097.5</v>
      </c>
      <c r="F8" s="397">
        <v>4063356.1699799998</v>
      </c>
      <c r="G8" s="396">
        <v>9196975.1600000001</v>
      </c>
      <c r="H8" s="395">
        <v>2637500</v>
      </c>
      <c r="I8" s="395">
        <v>4061749.9999999995</v>
      </c>
      <c r="J8" s="398">
        <f>+GEOMEAN(C8:I8)</f>
        <v>4175168.0841600988</v>
      </c>
      <c r="K8" s="398">
        <f>+GEOMEAN(C8,F8,D8,E8,G8,I8,H8)</f>
        <v>4175168.0841600988</v>
      </c>
      <c r="L8" s="398">
        <f>+GEOMEAN(C8,D8,F8,E8,I8)</f>
        <v>3908193.4566183756</v>
      </c>
      <c r="M8" s="398">
        <f>+MEDIAN(C8:I8)</f>
        <v>4063356.1699799998</v>
      </c>
      <c r="N8" s="386">
        <f t="shared" ref="N8:N16" si="0">+M8/AD8</f>
        <v>1.052</v>
      </c>
      <c r="O8" s="296"/>
      <c r="P8" s="296">
        <f>+C8*1.055</f>
        <v>3226481.3909999994</v>
      </c>
      <c r="Q8" s="296">
        <f t="shared" ref="Q8:V16" si="1">+D8*1.055</f>
        <v>4327140.6832499998</v>
      </c>
      <c r="R8" s="296">
        <f t="shared" si="1"/>
        <v>4646322.8624999998</v>
      </c>
      <c r="S8" s="296">
        <f t="shared" si="1"/>
        <v>4286840.7593288999</v>
      </c>
      <c r="T8" s="296">
        <f t="shared" si="1"/>
        <v>9702808.7938000001</v>
      </c>
      <c r="U8" s="296">
        <f t="shared" si="1"/>
        <v>2782562.5</v>
      </c>
      <c r="V8" s="296">
        <f t="shared" si="1"/>
        <v>4285146.2499999991</v>
      </c>
      <c r="W8" s="296"/>
      <c r="X8" s="296"/>
      <c r="Y8" s="296"/>
      <c r="Z8" s="296"/>
      <c r="AA8" s="296"/>
      <c r="AC8" s="399">
        <f t="shared" ref="AC8:AC16" si="2">+K8/F8</f>
        <v>1.0275171334982061</v>
      </c>
      <c r="AD8" s="398">
        <f t="shared" ref="AD8:AD16" si="3">+F8/1.052</f>
        <v>3862505.8649999998</v>
      </c>
    </row>
    <row r="9" spans="1:30" customFormat="1" ht="96.6" customHeight="1">
      <c r="A9" s="328">
        <v>2</v>
      </c>
      <c r="B9" s="394" t="s">
        <v>608</v>
      </c>
      <c r="C9" s="395">
        <v>5351983.3499999996</v>
      </c>
      <c r="D9" s="397">
        <v>5468740.1999999993</v>
      </c>
      <c r="E9" s="396">
        <v>5814105</v>
      </c>
      <c r="F9" s="396">
        <v>5482606.2928799996</v>
      </c>
      <c r="G9" s="396">
        <v>18393949.265000001</v>
      </c>
      <c r="H9" s="395">
        <v>5064000</v>
      </c>
      <c r="I9" s="395">
        <v>4702841.8499999996</v>
      </c>
      <c r="J9" s="398">
        <f t="shared" ref="J9:J16" si="4">+GEOMEAN(C9:I9)</f>
        <v>6333280.4358293824</v>
      </c>
      <c r="K9" s="398">
        <f t="shared" ref="K9:K16" si="5">+GEOMEAN(C9,F9,D9,E9,G9,I9,H9)</f>
        <v>6333280.4358293824</v>
      </c>
      <c r="L9" s="398">
        <f t="shared" ref="L9:L16" si="6">+GEOMEAN(C9,D9,F9,E9,I9)</f>
        <v>5351141.9316498879</v>
      </c>
      <c r="M9" s="398">
        <f t="shared" ref="M9:M16" si="7">+MEDIAN(C9:I9)</f>
        <v>5468740.1999999993</v>
      </c>
      <c r="N9" s="386">
        <f t="shared" si="0"/>
        <v>1.0493393804095137</v>
      </c>
      <c r="O9" s="296"/>
      <c r="P9" s="296">
        <f t="shared" ref="P9:P16" si="8">+C9*1.055</f>
        <v>5646342.434249999</v>
      </c>
      <c r="Q9" s="296">
        <f t="shared" si="1"/>
        <v>5769520.9109999985</v>
      </c>
      <c r="R9" s="296">
        <f t="shared" si="1"/>
        <v>6133880.7749999994</v>
      </c>
      <c r="S9" s="296">
        <f t="shared" si="1"/>
        <v>5784149.6389883989</v>
      </c>
      <c r="T9" s="296">
        <f t="shared" si="1"/>
        <v>19405616.474574998</v>
      </c>
      <c r="U9" s="296">
        <f t="shared" si="1"/>
        <v>5342520</v>
      </c>
      <c r="V9" s="296">
        <f t="shared" si="1"/>
        <v>4961498.1517499993</v>
      </c>
      <c r="W9" s="296"/>
      <c r="X9" s="296"/>
      <c r="Y9" s="296"/>
      <c r="Z9" s="296"/>
      <c r="AA9" s="296"/>
      <c r="AC9" s="399">
        <f t="shared" si="2"/>
        <v>1.1551587142148274</v>
      </c>
      <c r="AD9" s="398">
        <f t="shared" si="3"/>
        <v>5211602.9399999995</v>
      </c>
    </row>
    <row r="10" spans="1:30" customFormat="1" ht="112.35" customHeight="1">
      <c r="A10" s="328">
        <v>3</v>
      </c>
      <c r="B10" s="394" t="s">
        <v>609</v>
      </c>
      <c r="C10" s="395">
        <v>6881121.4499999993</v>
      </c>
      <c r="D10" s="397">
        <v>6987834.6999999993</v>
      </c>
      <c r="E10" s="396">
        <v>7468978</v>
      </c>
      <c r="F10" s="396">
        <v>7175622.2524000006</v>
      </c>
      <c r="G10" s="396">
        <v>22992436.844999999</v>
      </c>
      <c r="H10" s="395">
        <v>6119000</v>
      </c>
      <c r="I10" s="395">
        <v>5771672.8999999994</v>
      </c>
      <c r="J10" s="398">
        <f t="shared" si="4"/>
        <v>7997526.3562400239</v>
      </c>
      <c r="K10" s="398">
        <f t="shared" si="5"/>
        <v>7997526.3562400239</v>
      </c>
      <c r="L10" s="398">
        <f t="shared" si="6"/>
        <v>6831009.0531537151</v>
      </c>
      <c r="M10" s="398">
        <f t="shared" si="7"/>
        <v>6987834.6999999993</v>
      </c>
      <c r="N10" s="386">
        <f t="shared" si="0"/>
        <v>1.024468937441805</v>
      </c>
      <c r="O10" s="296"/>
      <c r="P10" s="296">
        <f t="shared" si="8"/>
        <v>7259583.1297499985</v>
      </c>
      <c r="Q10" s="296">
        <f t="shared" si="1"/>
        <v>7372165.6084999992</v>
      </c>
      <c r="R10" s="296">
        <f t="shared" si="1"/>
        <v>7879771.7899999991</v>
      </c>
      <c r="S10" s="296">
        <f t="shared" si="1"/>
        <v>7570281.4762820005</v>
      </c>
      <c r="T10" s="296">
        <f t="shared" si="1"/>
        <v>24257020.871474996</v>
      </c>
      <c r="U10" s="296">
        <f t="shared" si="1"/>
        <v>6455545</v>
      </c>
      <c r="V10" s="296">
        <f t="shared" si="1"/>
        <v>6089114.9094999991</v>
      </c>
      <c r="W10" s="296"/>
      <c r="X10" s="296"/>
      <c r="Y10" s="296"/>
      <c r="Z10" s="296"/>
      <c r="AA10" s="296"/>
      <c r="AC10" s="399">
        <f t="shared" si="2"/>
        <v>1.1145411610212792</v>
      </c>
      <c r="AD10" s="398">
        <f t="shared" si="3"/>
        <v>6820933.7000000002</v>
      </c>
    </row>
    <row r="11" spans="1:30" customFormat="1" ht="113.4" customHeight="1">
      <c r="A11" s="328">
        <v>4</v>
      </c>
      <c r="B11" s="394" t="s">
        <v>610</v>
      </c>
      <c r="C11" s="395">
        <v>9939397.6499999985</v>
      </c>
      <c r="D11" s="397">
        <v>10937480.399999999</v>
      </c>
      <c r="E11" s="396">
        <v>11665346</v>
      </c>
      <c r="F11" s="396">
        <v>11101249.235819999</v>
      </c>
      <c r="G11" s="396">
        <v>27590924.424999997</v>
      </c>
      <c r="H11" s="395">
        <v>7279500</v>
      </c>
      <c r="I11" s="395">
        <v>7481796.25</v>
      </c>
      <c r="J11" s="398">
        <f t="shared" si="4"/>
        <v>11129832.90912044</v>
      </c>
      <c r="K11" s="398">
        <f t="shared" si="5"/>
        <v>11129832.90912044</v>
      </c>
      <c r="L11" s="398">
        <f t="shared" si="6"/>
        <v>10104400.26855311</v>
      </c>
      <c r="M11" s="398">
        <f t="shared" si="7"/>
        <v>10937480.399999999</v>
      </c>
      <c r="N11" s="386">
        <f t="shared" si="0"/>
        <v>1.0364805920826698</v>
      </c>
      <c r="O11" s="296"/>
      <c r="P11" s="296">
        <f t="shared" si="8"/>
        <v>10486064.520749997</v>
      </c>
      <c r="Q11" s="296">
        <f t="shared" si="1"/>
        <v>11539041.821999997</v>
      </c>
      <c r="R11" s="296">
        <f t="shared" si="1"/>
        <v>12306940.029999999</v>
      </c>
      <c r="S11" s="296">
        <f t="shared" si="1"/>
        <v>11711817.943790099</v>
      </c>
      <c r="T11" s="296">
        <f t="shared" si="1"/>
        <v>29108425.268374994</v>
      </c>
      <c r="U11" s="296">
        <f t="shared" si="1"/>
        <v>7679872.5</v>
      </c>
      <c r="V11" s="296">
        <f t="shared" si="1"/>
        <v>7893295.0437499993</v>
      </c>
      <c r="W11" s="296"/>
      <c r="X11" s="296"/>
      <c r="Y11" s="296"/>
      <c r="Z11" s="296"/>
      <c r="AA11" s="296"/>
      <c r="AC11" s="399">
        <f t="shared" si="2"/>
        <v>1.0025748159232577</v>
      </c>
      <c r="AD11" s="398">
        <f t="shared" si="3"/>
        <v>10552518.284999998</v>
      </c>
    </row>
    <row r="12" spans="1:30" customFormat="1" ht="110.1" customHeight="1">
      <c r="A12" s="328">
        <v>5</v>
      </c>
      <c r="B12" s="394" t="s">
        <v>611</v>
      </c>
      <c r="C12" s="395">
        <v>13762242.899999999</v>
      </c>
      <c r="D12" s="396">
        <v>15950492.249999998</v>
      </c>
      <c r="E12" s="396">
        <v>17131301</v>
      </c>
      <c r="F12" s="397">
        <v>15691553.61548</v>
      </c>
      <c r="G12" s="396">
        <v>41386386.109999999</v>
      </c>
      <c r="H12" s="395">
        <v>12660000</v>
      </c>
      <c r="I12" s="395">
        <v>8764391.4000000004</v>
      </c>
      <c r="J12" s="398">
        <f t="shared" si="4"/>
        <v>16021554.57764367</v>
      </c>
      <c r="K12" s="398">
        <f t="shared" si="5"/>
        <v>16021554.57764367</v>
      </c>
      <c r="L12" s="398">
        <f t="shared" si="6"/>
        <v>13890832.446446419</v>
      </c>
      <c r="M12" s="398">
        <f t="shared" si="7"/>
        <v>15691553.61548</v>
      </c>
      <c r="N12" s="386">
        <f t="shared" si="0"/>
        <v>1.052</v>
      </c>
      <c r="O12" s="296"/>
      <c r="P12" s="296">
        <f t="shared" si="8"/>
        <v>14519166.259499997</v>
      </c>
      <c r="Q12" s="296">
        <f t="shared" si="1"/>
        <v>16827769.323749997</v>
      </c>
      <c r="R12" s="296">
        <f t="shared" si="1"/>
        <v>18073522.555</v>
      </c>
      <c r="S12" s="296">
        <f t="shared" si="1"/>
        <v>16554589.064331399</v>
      </c>
      <c r="T12" s="296">
        <f t="shared" si="1"/>
        <v>43662637.346049994</v>
      </c>
      <c r="U12" s="296">
        <f t="shared" si="1"/>
        <v>13356300</v>
      </c>
      <c r="V12" s="296">
        <f t="shared" si="1"/>
        <v>9246432.9269999992</v>
      </c>
      <c r="W12" s="296"/>
      <c r="X12" s="296"/>
      <c r="Y12" s="296"/>
      <c r="Z12" s="296"/>
      <c r="AA12" s="296"/>
      <c r="AC12" s="399">
        <f t="shared" si="2"/>
        <v>1.0210304836761428</v>
      </c>
      <c r="AD12" s="398">
        <f t="shared" si="3"/>
        <v>14915925.49</v>
      </c>
    </row>
    <row r="13" spans="1:30" customFormat="1" ht="117.75" customHeight="1">
      <c r="A13" s="328">
        <v>6</v>
      </c>
      <c r="B13" s="394" t="s">
        <v>612</v>
      </c>
      <c r="C13" s="395">
        <v>17585088.149999999</v>
      </c>
      <c r="D13" s="396">
        <v>22786417.5</v>
      </c>
      <c r="E13" s="396">
        <v>22137065</v>
      </c>
      <c r="F13" s="395">
        <v>21108932.326299999</v>
      </c>
      <c r="G13" s="396">
        <v>45984873.689999998</v>
      </c>
      <c r="H13" s="400" t="s">
        <v>594</v>
      </c>
      <c r="I13" s="395">
        <v>12612103</v>
      </c>
      <c r="J13" s="398">
        <f t="shared" si="4"/>
        <v>21842461.008598</v>
      </c>
      <c r="K13" s="398">
        <f t="shared" si="5"/>
        <v>21842461.008598</v>
      </c>
      <c r="L13" s="398">
        <f t="shared" si="6"/>
        <v>18820834.828779697</v>
      </c>
      <c r="M13" s="398">
        <f t="shared" si="7"/>
        <v>21622998.663149998</v>
      </c>
      <c r="N13" s="386">
        <f t="shared" si="0"/>
        <v>1.0776193813124508</v>
      </c>
      <c r="O13" s="296"/>
      <c r="P13" s="296">
        <f t="shared" si="8"/>
        <v>18552267.998249996</v>
      </c>
      <c r="Q13" s="296">
        <f t="shared" si="1"/>
        <v>24039670.462499999</v>
      </c>
      <c r="R13" s="296">
        <f t="shared" si="1"/>
        <v>23354603.574999999</v>
      </c>
      <c r="S13" s="296">
        <f t="shared" si="1"/>
        <v>22269923.604246497</v>
      </c>
      <c r="T13" s="296">
        <f t="shared" si="1"/>
        <v>48514041.742949992</v>
      </c>
      <c r="U13" s="296" t="e">
        <f t="shared" si="1"/>
        <v>#VALUE!</v>
      </c>
      <c r="V13" s="296">
        <f t="shared" si="1"/>
        <v>13305768.664999999</v>
      </c>
      <c r="W13" s="296"/>
      <c r="X13" s="296"/>
      <c r="Y13" s="296"/>
      <c r="Z13" s="296"/>
      <c r="AA13" s="296"/>
      <c r="AC13" s="399">
        <f t="shared" si="2"/>
        <v>1.0347496818389097</v>
      </c>
      <c r="AD13" s="398">
        <f t="shared" si="3"/>
        <v>20065525.024999999</v>
      </c>
    </row>
    <row r="14" spans="1:30" customFormat="1" ht="107.1" hidden="1" customHeight="1">
      <c r="A14" s="328">
        <v>7</v>
      </c>
      <c r="B14" s="394" t="s">
        <v>613</v>
      </c>
      <c r="C14" s="395">
        <v>24466209.599999998</v>
      </c>
      <c r="D14" s="400" t="e">
        <v>#VALUE!</v>
      </c>
      <c r="E14" s="396">
        <v>29516051.5</v>
      </c>
      <c r="F14" s="400" t="e">
        <v>#VALUE!</v>
      </c>
      <c r="G14" s="396">
        <v>55181848.849999994</v>
      </c>
      <c r="H14" s="400" t="e">
        <v>#VALUE!</v>
      </c>
      <c r="I14" s="395">
        <v>16032307.499999998</v>
      </c>
      <c r="J14" s="398" t="e">
        <f t="shared" si="4"/>
        <v>#VALUE!</v>
      </c>
      <c r="K14" s="398" t="e">
        <f t="shared" si="5"/>
        <v>#VALUE!</v>
      </c>
      <c r="L14" s="398" t="e">
        <f t="shared" si="6"/>
        <v>#VALUE!</v>
      </c>
      <c r="M14" s="398" t="e">
        <f t="shared" si="7"/>
        <v>#VALUE!</v>
      </c>
      <c r="N14" s="386" t="e">
        <f t="shared" si="0"/>
        <v>#VALUE!</v>
      </c>
      <c r="O14" s="296"/>
      <c r="P14" s="296">
        <f t="shared" si="8"/>
        <v>25811851.127999995</v>
      </c>
      <c r="Q14" s="296" t="e">
        <f t="shared" si="1"/>
        <v>#VALUE!</v>
      </c>
      <c r="R14" s="296">
        <f t="shared" si="1"/>
        <v>31139434.3325</v>
      </c>
      <c r="S14" s="296" t="e">
        <f t="shared" si="1"/>
        <v>#VALUE!</v>
      </c>
      <c r="T14" s="296">
        <f t="shared" si="1"/>
        <v>58216850.536749989</v>
      </c>
      <c r="U14" s="296" t="e">
        <f t="shared" si="1"/>
        <v>#VALUE!</v>
      </c>
      <c r="V14" s="296">
        <f t="shared" si="1"/>
        <v>16914084.412499998</v>
      </c>
      <c r="W14" s="296"/>
      <c r="X14" s="296"/>
      <c r="Y14" s="296"/>
      <c r="Z14" s="296"/>
      <c r="AA14" s="296"/>
      <c r="AC14" s="399" t="e">
        <f t="shared" si="2"/>
        <v>#VALUE!</v>
      </c>
      <c r="AD14" s="398" t="e">
        <f t="shared" si="3"/>
        <v>#VALUE!</v>
      </c>
    </row>
    <row r="15" spans="1:30" customFormat="1" ht="35.85" customHeight="1">
      <c r="A15" s="328">
        <v>9</v>
      </c>
      <c r="B15" s="394" t="s">
        <v>614</v>
      </c>
      <c r="C15" s="395">
        <v>7030520</v>
      </c>
      <c r="D15" s="396">
        <v>8810305</v>
      </c>
      <c r="E15" s="396">
        <v>9272395</v>
      </c>
      <c r="F15" s="396">
        <v>7444895.37574</v>
      </c>
      <c r="G15" s="395">
        <v>5152366.8</v>
      </c>
      <c r="H15" s="400" t="s">
        <v>594</v>
      </c>
      <c r="I15" s="395">
        <v>1883175</v>
      </c>
      <c r="J15" s="398">
        <f t="shared" si="4"/>
        <v>5883752.4831032502</v>
      </c>
      <c r="K15" s="398">
        <f t="shared" si="5"/>
        <v>5883752.4831032502</v>
      </c>
      <c r="L15" s="398">
        <f t="shared" si="6"/>
        <v>6042044.4908179101</v>
      </c>
      <c r="M15" s="398">
        <f t="shared" si="7"/>
        <v>7237707.6878699996</v>
      </c>
      <c r="N15" s="386">
        <f t="shared" si="0"/>
        <v>1.022723369955004</v>
      </c>
      <c r="O15" s="296"/>
      <c r="P15" s="296">
        <f t="shared" si="8"/>
        <v>7417198.5999999996</v>
      </c>
      <c r="Q15" s="296">
        <f t="shared" si="1"/>
        <v>9294871.7750000004</v>
      </c>
      <c r="R15" s="296">
        <f t="shared" si="1"/>
        <v>9782376.7249999996</v>
      </c>
      <c r="S15" s="296">
        <f t="shared" si="1"/>
        <v>7854364.6214056993</v>
      </c>
      <c r="T15" s="296">
        <f t="shared" si="1"/>
        <v>5435746.9739999995</v>
      </c>
      <c r="U15" s="296" t="e">
        <f t="shared" si="1"/>
        <v>#VALUE!</v>
      </c>
      <c r="V15" s="296">
        <f t="shared" si="1"/>
        <v>1986749.6249999998</v>
      </c>
      <c r="W15" s="296"/>
      <c r="X15" s="296"/>
      <c r="Y15" s="296"/>
      <c r="Z15" s="296"/>
      <c r="AA15" s="296"/>
      <c r="AC15" s="399">
        <f t="shared" si="2"/>
        <v>0.79030694001101698</v>
      </c>
      <c r="AD15" s="398">
        <f t="shared" si="3"/>
        <v>7076896.7450000001</v>
      </c>
    </row>
    <row r="16" spans="1:30" customFormat="1" ht="33.6" customHeight="1">
      <c r="A16" s="328">
        <v>10</v>
      </c>
      <c r="B16" s="394" t="s">
        <v>615</v>
      </c>
      <c r="C16" s="395">
        <v>1280559</v>
      </c>
      <c r="D16" s="396">
        <v>8355019.7499999991</v>
      </c>
      <c r="E16" s="396">
        <v>9173752.5</v>
      </c>
      <c r="F16" s="397">
        <v>6280108.4043399999</v>
      </c>
      <c r="G16" s="396">
        <v>6583579.7999999998</v>
      </c>
      <c r="H16" s="395">
        <v>3692500</v>
      </c>
      <c r="I16" s="395">
        <v>4394075</v>
      </c>
      <c r="J16" s="398">
        <f t="shared" si="4"/>
        <v>4879313.8963074824</v>
      </c>
      <c r="K16" s="398">
        <f t="shared" si="5"/>
        <v>4879313.8963074824</v>
      </c>
      <c r="L16" s="398">
        <f t="shared" si="6"/>
        <v>4858987.0286609288</v>
      </c>
      <c r="M16" s="398">
        <f t="shared" si="7"/>
        <v>6280108.4043399999</v>
      </c>
      <c r="N16" s="386">
        <f t="shared" si="0"/>
        <v>1.052</v>
      </c>
      <c r="O16" s="296"/>
      <c r="P16" s="296">
        <f t="shared" si="8"/>
        <v>1350989.7449999999</v>
      </c>
      <c r="Q16" s="296">
        <f t="shared" si="1"/>
        <v>8814545.8362499978</v>
      </c>
      <c r="R16" s="296">
        <f t="shared" si="1"/>
        <v>9678308.8874999993</v>
      </c>
      <c r="S16" s="296">
        <f t="shared" si="1"/>
        <v>6625514.3665786991</v>
      </c>
      <c r="T16" s="296">
        <f t="shared" si="1"/>
        <v>6945676.6889999993</v>
      </c>
      <c r="U16" s="296">
        <f t="shared" si="1"/>
        <v>3895587.5</v>
      </c>
      <c r="V16" s="296">
        <f t="shared" si="1"/>
        <v>4635749.125</v>
      </c>
      <c r="W16" s="296"/>
      <c r="X16" s="296"/>
      <c r="Y16" s="296"/>
      <c r="Z16" s="296"/>
      <c r="AA16" s="296"/>
      <c r="AC16" s="399">
        <f t="shared" si="2"/>
        <v>0.77694739997410411</v>
      </c>
      <c r="AD16" s="398">
        <f t="shared" si="3"/>
        <v>5969684.7949999999</v>
      </c>
    </row>
    <row r="17" spans="1:26" customFormat="1" ht="33.6" customHeight="1">
      <c r="A17" s="329"/>
      <c r="B17" s="330"/>
      <c r="C17" s="330"/>
      <c r="D17" s="330"/>
      <c r="E17" s="330"/>
      <c r="F17" s="330"/>
      <c r="G17" s="330"/>
      <c r="H17" s="330"/>
      <c r="I17" s="330"/>
      <c r="J17" s="330"/>
      <c r="K17" s="330"/>
    </row>
    <row r="18" spans="1:26" customFormat="1" ht="33.6" hidden="1" customHeight="1">
      <c r="A18" s="329"/>
      <c r="B18" s="861" t="s">
        <v>338</v>
      </c>
      <c r="C18" s="331" t="s">
        <v>339</v>
      </c>
      <c r="D18" s="331" t="s">
        <v>340</v>
      </c>
      <c r="E18" s="331" t="s">
        <v>511</v>
      </c>
      <c r="F18" s="296"/>
      <c r="G18" s="299"/>
      <c r="H18" s="299"/>
      <c r="I18" s="299"/>
      <c r="J18" s="299"/>
    </row>
    <row r="19" spans="1:26" customFormat="1" ht="15.6" hidden="1" customHeight="1">
      <c r="A19" s="329"/>
      <c r="B19" s="861"/>
      <c r="C19" s="332" t="s">
        <v>341</v>
      </c>
      <c r="D19" s="333" t="s">
        <v>342</v>
      </c>
      <c r="E19" s="333" t="s">
        <v>510</v>
      </c>
      <c r="F19" s="296"/>
      <c r="G19" s="299"/>
      <c r="H19" s="299"/>
      <c r="I19" s="299"/>
      <c r="J19" s="299"/>
    </row>
    <row r="20" spans="1:26" customFormat="1" ht="33.6" hidden="1" customHeight="1">
      <c r="A20" s="329"/>
      <c r="B20" s="248" t="s">
        <v>336</v>
      </c>
      <c r="C20" s="334">
        <v>5376647.8224999998</v>
      </c>
      <c r="D20" s="334">
        <f>+C20+C20*13.12%</f>
        <v>6082064.0168119995</v>
      </c>
      <c r="E20" s="334">
        <f>+D20+D20*9.28%</f>
        <v>6646479.5575721534</v>
      </c>
      <c r="F20" s="296"/>
      <c r="G20" s="299"/>
      <c r="H20" s="299"/>
      <c r="I20" s="299"/>
      <c r="J20" s="299"/>
    </row>
    <row r="21" spans="1:26" customFormat="1" ht="33.6" hidden="1" customHeight="1">
      <c r="A21" s="329"/>
      <c r="B21" s="248" t="s">
        <v>337</v>
      </c>
      <c r="C21" s="334">
        <v>5020388.8574999999</v>
      </c>
      <c r="D21" s="334">
        <f>+C21+C21*13.12%</f>
        <v>5679063.8756039999</v>
      </c>
      <c r="E21" s="334">
        <f>+D21+D21*9.28%</f>
        <v>6206081.0032600509</v>
      </c>
      <c r="F21" s="296"/>
      <c r="G21" s="299"/>
      <c r="H21" s="299"/>
      <c r="I21" s="299"/>
      <c r="J21" s="299"/>
    </row>
    <row r="22" spans="1:26" customFormat="1" ht="33.6" customHeight="1">
      <c r="A22" s="329"/>
      <c r="B22" s="330"/>
      <c r="C22" s="299"/>
      <c r="D22" s="299"/>
      <c r="E22" s="299"/>
      <c r="F22" s="299"/>
      <c r="G22" s="299"/>
      <c r="H22" s="299"/>
      <c r="I22" s="299"/>
      <c r="J22" s="299"/>
    </row>
    <row r="23" spans="1:26" customFormat="1" ht="41.1" customHeight="1">
      <c r="A23" s="326"/>
      <c r="B23" s="862" t="s">
        <v>633</v>
      </c>
      <c r="C23" s="863"/>
      <c r="D23" s="863"/>
      <c r="E23" s="863"/>
      <c r="F23" s="863"/>
      <c r="G23" s="863"/>
      <c r="H23" s="863"/>
      <c r="I23" s="863"/>
      <c r="J23" s="864"/>
      <c r="K23" s="401"/>
      <c r="L23" s="401"/>
      <c r="M23" s="401"/>
    </row>
    <row r="24" spans="1:26" customFormat="1" ht="27" customHeight="1">
      <c r="A24" s="326"/>
      <c r="B24" s="865" t="s">
        <v>343</v>
      </c>
      <c r="C24" s="402">
        <v>1</v>
      </c>
      <c r="D24" s="402">
        <v>2</v>
      </c>
      <c r="E24" s="403">
        <v>3</v>
      </c>
      <c r="F24" s="402">
        <v>4</v>
      </c>
      <c r="G24" s="402">
        <v>5</v>
      </c>
      <c r="H24" s="404">
        <v>6</v>
      </c>
      <c r="I24" s="404">
        <v>7</v>
      </c>
      <c r="J24" s="855" t="s">
        <v>334</v>
      </c>
      <c r="K24" s="855" t="s">
        <v>334</v>
      </c>
      <c r="L24" s="855" t="s">
        <v>334</v>
      </c>
      <c r="M24" s="855" t="s">
        <v>334</v>
      </c>
      <c r="N24" s="850"/>
      <c r="O24" s="850"/>
      <c r="P24" s="677"/>
      <c r="Q24" s="677"/>
      <c r="R24" s="677"/>
      <c r="S24" s="677"/>
      <c r="T24" s="677"/>
      <c r="U24" s="677"/>
      <c r="V24" s="677"/>
      <c r="W24" s="677"/>
      <c r="X24" s="677"/>
      <c r="Y24" s="677"/>
      <c r="Z24" s="677"/>
    </row>
    <row r="25" spans="1:26" customFormat="1" ht="41.25" customHeight="1">
      <c r="A25" s="326"/>
      <c r="B25" s="865"/>
      <c r="C25" s="405" t="s">
        <v>583</v>
      </c>
      <c r="D25" s="405" t="s">
        <v>586</v>
      </c>
      <c r="E25" s="405" t="s">
        <v>588</v>
      </c>
      <c r="F25" s="405" t="s">
        <v>590</v>
      </c>
      <c r="G25" s="405" t="s">
        <v>597</v>
      </c>
      <c r="H25" s="405" t="s">
        <v>596</v>
      </c>
      <c r="I25" s="405" t="s">
        <v>600</v>
      </c>
      <c r="J25" s="856"/>
      <c r="K25" s="856"/>
      <c r="L25" s="856"/>
      <c r="M25" s="856"/>
      <c r="N25" s="851"/>
      <c r="O25" s="851"/>
      <c r="P25" s="677"/>
      <c r="Q25" s="677"/>
      <c r="R25" s="677"/>
      <c r="S25" s="677"/>
      <c r="T25" s="677"/>
      <c r="U25" s="677"/>
      <c r="V25" s="677"/>
      <c r="W25" s="677"/>
      <c r="X25" s="677"/>
      <c r="Y25" s="677"/>
      <c r="Z25" s="677"/>
    </row>
    <row r="26" spans="1:26" customFormat="1" ht="40.35" customHeight="1">
      <c r="A26" s="326"/>
      <c r="B26" s="865"/>
      <c r="C26" s="402" t="s">
        <v>582</v>
      </c>
      <c r="D26" s="402" t="s">
        <v>585</v>
      </c>
      <c r="E26" s="402" t="s">
        <v>589</v>
      </c>
      <c r="F26" s="402" t="s">
        <v>591</v>
      </c>
      <c r="G26" s="402" t="s">
        <v>602</v>
      </c>
      <c r="H26" s="402" t="s">
        <v>603</v>
      </c>
      <c r="I26" s="407" t="s">
        <v>605</v>
      </c>
      <c r="J26" s="857"/>
      <c r="K26" s="857"/>
      <c r="L26" s="857"/>
      <c r="M26" s="857"/>
      <c r="N26" s="852"/>
      <c r="O26" s="852"/>
      <c r="P26" s="677"/>
      <c r="Q26" s="677"/>
      <c r="R26" s="677"/>
      <c r="S26" s="677"/>
      <c r="T26" s="677"/>
      <c r="U26" s="677"/>
      <c r="V26" s="677"/>
      <c r="W26" s="677"/>
      <c r="X26" s="677"/>
      <c r="Y26" s="677"/>
      <c r="Z26" s="677"/>
    </row>
    <row r="27" spans="1:26" customFormat="1" ht="35.1" customHeight="1">
      <c r="A27" s="326"/>
      <c r="B27" s="865"/>
      <c r="C27" s="402" t="s">
        <v>335</v>
      </c>
      <c r="D27" s="402" t="s">
        <v>335</v>
      </c>
      <c r="E27" s="402" t="s">
        <v>335</v>
      </c>
      <c r="F27" s="402" t="s">
        <v>335</v>
      </c>
      <c r="G27" s="402" t="s">
        <v>335</v>
      </c>
      <c r="H27" s="402" t="s">
        <v>335</v>
      </c>
      <c r="I27" s="402" t="s">
        <v>335</v>
      </c>
      <c r="J27" s="402" t="s">
        <v>502</v>
      </c>
      <c r="K27" s="402" t="s">
        <v>503</v>
      </c>
      <c r="L27" s="402" t="s">
        <v>516</v>
      </c>
      <c r="M27" s="406" t="s">
        <v>599</v>
      </c>
      <c r="N27" s="327"/>
      <c r="O27" s="327"/>
      <c r="P27" s="677"/>
      <c r="Q27" s="677"/>
      <c r="R27" s="677"/>
      <c r="S27" s="677"/>
      <c r="T27" s="677"/>
      <c r="U27" s="677"/>
      <c r="V27" s="677"/>
      <c r="W27" s="677"/>
      <c r="X27" s="677"/>
      <c r="Y27" s="677"/>
      <c r="Z27" s="677"/>
    </row>
    <row r="28" spans="1:26" customFormat="1" ht="57" customHeight="1">
      <c r="A28" s="328">
        <v>1</v>
      </c>
      <c r="B28" s="408" t="s">
        <v>344</v>
      </c>
      <c r="C28" s="409">
        <v>395466.75</v>
      </c>
      <c r="D28" s="410">
        <v>835501.97499999998</v>
      </c>
      <c r="E28" s="410">
        <v>817625</v>
      </c>
      <c r="F28" s="409">
        <v>757571.56837999995</v>
      </c>
      <c r="G28" s="410">
        <v>2003698.2</v>
      </c>
      <c r="H28" s="409">
        <v>369250</v>
      </c>
      <c r="I28" s="411" t="s">
        <v>594</v>
      </c>
      <c r="J28" s="411">
        <f>+GEOMEAN(C28:I28)</f>
        <v>730070.3026640591</v>
      </c>
      <c r="K28" s="411">
        <f>+GEOMEAN(C28,F28,D28,E28)</f>
        <v>672603.03283600672</v>
      </c>
      <c r="L28" s="411">
        <f>+GEOMEAN(D28,E28,F28)</f>
        <v>802863.60301985289</v>
      </c>
      <c r="M28" s="412">
        <f>+MEDIAN(C28:I28)</f>
        <v>787598.28419000003</v>
      </c>
      <c r="N28" s="387">
        <f>+M28/(F28/1.052)</f>
        <v>1.0936965292132972</v>
      </c>
      <c r="O28" s="334"/>
      <c r="P28" s="296">
        <f t="shared" ref="P28:P33" si="9">+C28*1.055</f>
        <v>417217.42124999996</v>
      </c>
      <c r="Q28" s="296">
        <f t="shared" ref="Q28:Q33" si="10">+D28*1.055</f>
        <v>881454.58362499997</v>
      </c>
      <c r="R28" s="296">
        <f t="shared" ref="R28:R33" si="11">+E28*1.055</f>
        <v>862594.375</v>
      </c>
      <c r="S28" s="296">
        <f t="shared" ref="S28:S33" si="12">+F28*1.055</f>
        <v>799238.00464089995</v>
      </c>
      <c r="T28" s="296">
        <f t="shared" ref="T28:T33" si="13">+G28*1.055</f>
        <v>2113901.6009999998</v>
      </c>
      <c r="U28" s="296">
        <f t="shared" ref="U28:U33" si="14">+H28*1.055</f>
        <v>389558.75</v>
      </c>
      <c r="V28" s="299"/>
      <c r="W28" s="299"/>
      <c r="X28" s="299"/>
      <c r="Y28" s="299"/>
      <c r="Z28" s="299"/>
    </row>
    <row r="29" spans="1:26" customFormat="1" ht="50.1" customHeight="1">
      <c r="A29" s="328">
        <v>2</v>
      </c>
      <c r="B29" s="408" t="s">
        <v>345</v>
      </c>
      <c r="C29" s="409">
        <v>395466.75</v>
      </c>
      <c r="D29" s="410">
        <v>1139320.875</v>
      </c>
      <c r="E29" s="410">
        <v>1079265</v>
      </c>
      <c r="F29" s="409">
        <v>926457.85471999994</v>
      </c>
      <c r="G29" s="410">
        <v>4007396.4</v>
      </c>
      <c r="H29" s="409">
        <v>369250</v>
      </c>
      <c r="I29" s="411" t="s">
        <v>594</v>
      </c>
      <c r="J29" s="411">
        <f t="shared" ref="J29:J34" si="15">+GEOMEAN(C29:I29)</f>
        <v>934649.47504170123</v>
      </c>
      <c r="K29" s="411">
        <f t="shared" ref="K29:K34" si="16">+GEOMEAN(C29,F29,G29,H29)</f>
        <v>858083.62152627273</v>
      </c>
      <c r="L29" s="411">
        <f t="shared" ref="L29:L33" si="17">+GEOMEAN(D29,E29,F29)</f>
        <v>1044399.3798307902</v>
      </c>
      <c r="M29" s="412">
        <f t="shared" ref="M29:M33" si="18">+MEDIAN(C29:I29)</f>
        <v>1002861.42736</v>
      </c>
      <c r="N29" s="387">
        <f t="shared" ref="N29:N33" si="19">+M29/(F29/1.052)</f>
        <v>1.1387568427509009</v>
      </c>
      <c r="O29" s="334"/>
      <c r="P29" s="296">
        <f t="shared" si="9"/>
        <v>417217.42124999996</v>
      </c>
      <c r="Q29" s="296">
        <f t="shared" si="10"/>
        <v>1201983.5231249998</v>
      </c>
      <c r="R29" s="296">
        <f t="shared" si="11"/>
        <v>1138624.575</v>
      </c>
      <c r="S29" s="296">
        <f t="shared" si="12"/>
        <v>977413.03672959993</v>
      </c>
      <c r="T29" s="296">
        <f t="shared" si="13"/>
        <v>4227803.2019999996</v>
      </c>
      <c r="U29" s="296">
        <f t="shared" si="14"/>
        <v>389558.75</v>
      </c>
      <c r="V29" s="299"/>
      <c r="W29" s="299"/>
      <c r="X29" s="299"/>
      <c r="Y29" s="299"/>
      <c r="Z29" s="299"/>
    </row>
    <row r="30" spans="1:26" customFormat="1" ht="50.1" customHeight="1">
      <c r="A30" s="328">
        <v>3</v>
      </c>
      <c r="B30" s="408" t="s">
        <v>230</v>
      </c>
      <c r="C30" s="409">
        <v>395466.75</v>
      </c>
      <c r="D30" s="410">
        <v>1245657.49</v>
      </c>
      <c r="E30" s="410">
        <v>1303241.5</v>
      </c>
      <c r="F30" s="409">
        <v>1134845.1683199999</v>
      </c>
      <c r="G30" s="410">
        <v>6011094.5999999996</v>
      </c>
      <c r="H30" s="409">
        <v>369250</v>
      </c>
      <c r="I30" s="411" t="s">
        <v>594</v>
      </c>
      <c r="J30" s="411">
        <f t="shared" si="15"/>
        <v>1083404.6615366652</v>
      </c>
      <c r="K30" s="411">
        <f t="shared" si="16"/>
        <v>999033.7581431662</v>
      </c>
      <c r="L30" s="411">
        <f t="shared" si="17"/>
        <v>1225895.3167110737</v>
      </c>
      <c r="M30" s="412">
        <f t="shared" si="18"/>
        <v>1190251.32916</v>
      </c>
      <c r="N30" s="387">
        <f t="shared" si="19"/>
        <v>1.1033614392789524</v>
      </c>
      <c r="O30" s="334"/>
      <c r="P30" s="296">
        <f t="shared" si="9"/>
        <v>417217.42124999996</v>
      </c>
      <c r="Q30" s="296">
        <f t="shared" si="10"/>
        <v>1314168.6519499999</v>
      </c>
      <c r="R30" s="296">
        <f t="shared" si="11"/>
        <v>1374919.7825</v>
      </c>
      <c r="S30" s="296">
        <f t="shared" si="12"/>
        <v>1197261.6525776</v>
      </c>
      <c r="T30" s="296">
        <f t="shared" si="13"/>
        <v>6341704.8029999994</v>
      </c>
      <c r="U30" s="296">
        <f t="shared" si="14"/>
        <v>389558.75</v>
      </c>
      <c r="V30" s="299"/>
      <c r="W30" s="299"/>
      <c r="X30" s="299"/>
      <c r="Y30" s="299"/>
      <c r="Z30" s="299"/>
    </row>
    <row r="31" spans="1:26" customFormat="1" ht="50.1" customHeight="1">
      <c r="A31" s="328">
        <v>4</v>
      </c>
      <c r="B31" s="408" t="s">
        <v>234</v>
      </c>
      <c r="C31" s="409">
        <v>395466.75</v>
      </c>
      <c r="D31" s="410">
        <v>1822913.4</v>
      </c>
      <c r="E31" s="410">
        <v>1810380</v>
      </c>
      <c r="F31" s="409">
        <v>1554857.2571399999</v>
      </c>
      <c r="G31" s="410">
        <v>8587278</v>
      </c>
      <c r="H31" s="409">
        <v>1002249.9999999999</v>
      </c>
      <c r="I31" s="411" t="s">
        <v>594</v>
      </c>
      <c r="J31" s="411">
        <f t="shared" si="15"/>
        <v>1610749.3991140632</v>
      </c>
      <c r="K31" s="411">
        <f t="shared" si="16"/>
        <v>1516729.1092357209</v>
      </c>
      <c r="L31" s="411">
        <f t="shared" si="17"/>
        <v>1724813.3377094734</v>
      </c>
      <c r="M31" s="412">
        <f t="shared" si="18"/>
        <v>1682618.6285699999</v>
      </c>
      <c r="N31" s="387">
        <f t="shared" si="19"/>
        <v>1.1384419946764659</v>
      </c>
      <c r="O31" s="334"/>
      <c r="P31" s="296">
        <f t="shared" si="9"/>
        <v>417217.42124999996</v>
      </c>
      <c r="Q31" s="296">
        <f t="shared" si="10"/>
        <v>1923173.6369999999</v>
      </c>
      <c r="R31" s="296">
        <f t="shared" si="11"/>
        <v>1909950.9</v>
      </c>
      <c r="S31" s="296">
        <f t="shared" si="12"/>
        <v>1640374.4062826997</v>
      </c>
      <c r="T31" s="296">
        <f t="shared" si="13"/>
        <v>9059578.2899999991</v>
      </c>
      <c r="U31" s="296">
        <f t="shared" si="14"/>
        <v>1057373.7499999998</v>
      </c>
      <c r="V31" s="299"/>
      <c r="W31" s="299"/>
      <c r="X31" s="299"/>
      <c r="Y31" s="299"/>
      <c r="Z31" s="299"/>
    </row>
    <row r="32" spans="1:26" customFormat="1" ht="50.1" customHeight="1">
      <c r="A32" s="328">
        <v>5</v>
      </c>
      <c r="B32" s="408" t="s">
        <v>239</v>
      </c>
      <c r="C32" s="409">
        <v>395466.75</v>
      </c>
      <c r="D32" s="410">
        <v>2430551.1999999997</v>
      </c>
      <c r="E32" s="410">
        <v>2361617.5</v>
      </c>
      <c r="F32" s="409">
        <v>1946021.8648399999</v>
      </c>
      <c r="G32" s="410">
        <v>12880917</v>
      </c>
      <c r="H32" s="409">
        <v>1002249.9999999999</v>
      </c>
      <c r="I32" s="411" t="s">
        <v>594</v>
      </c>
      <c r="J32" s="411">
        <f t="shared" si="15"/>
        <v>1961925.3477748521</v>
      </c>
      <c r="K32" s="411">
        <f t="shared" si="16"/>
        <v>1775395.5797513449</v>
      </c>
      <c r="L32" s="411">
        <f t="shared" si="17"/>
        <v>2235393.6657136381</v>
      </c>
      <c r="M32" s="412">
        <f t="shared" si="18"/>
        <v>2153819.68242</v>
      </c>
      <c r="N32" s="387">
        <f t="shared" si="19"/>
        <v>1.1643334264860037</v>
      </c>
      <c r="O32" s="334"/>
      <c r="P32" s="296">
        <f t="shared" si="9"/>
        <v>417217.42124999996</v>
      </c>
      <c r="Q32" s="296">
        <f t="shared" si="10"/>
        <v>2564231.5159999994</v>
      </c>
      <c r="R32" s="296">
        <f t="shared" si="11"/>
        <v>2491506.4624999999</v>
      </c>
      <c r="S32" s="296">
        <f t="shared" si="12"/>
        <v>2053053.0674061999</v>
      </c>
      <c r="T32" s="296">
        <f t="shared" si="13"/>
        <v>13589367.434999999</v>
      </c>
      <c r="U32" s="296">
        <f t="shared" si="14"/>
        <v>1057373.7499999998</v>
      </c>
      <c r="V32" s="299"/>
      <c r="W32" s="299"/>
      <c r="X32" s="299"/>
      <c r="Y32" s="299"/>
      <c r="Z32" s="299"/>
    </row>
    <row r="33" spans="1:26" customFormat="1" ht="50.1" customHeight="1">
      <c r="A33" s="328">
        <v>6</v>
      </c>
      <c r="B33" s="408" t="s">
        <v>244</v>
      </c>
      <c r="C33" s="409">
        <v>420575.75</v>
      </c>
      <c r="D33" s="410">
        <v>3038189</v>
      </c>
      <c r="E33" s="410">
        <v>2843225</v>
      </c>
      <c r="F33" s="409">
        <v>2367099.4192599999</v>
      </c>
      <c r="G33" s="410">
        <v>17174556</v>
      </c>
      <c r="H33" s="409">
        <v>1002249.9999999999</v>
      </c>
      <c r="I33" s="411" t="s">
        <v>594</v>
      </c>
      <c r="J33" s="411">
        <f t="shared" si="15"/>
        <v>2299983.5034821117</v>
      </c>
      <c r="K33" s="411">
        <f t="shared" si="16"/>
        <v>2034607.2025184708</v>
      </c>
      <c r="L33" s="411">
        <f t="shared" si="17"/>
        <v>2734518.3266503168</v>
      </c>
      <c r="M33" s="412">
        <f t="shared" si="18"/>
        <v>2605162.2096299999</v>
      </c>
      <c r="N33" s="387">
        <f t="shared" si="19"/>
        <v>1.1578012407216647</v>
      </c>
      <c r="O33" s="334"/>
      <c r="P33" s="296">
        <f t="shared" si="9"/>
        <v>443707.41624999995</v>
      </c>
      <c r="Q33" s="296">
        <f t="shared" si="10"/>
        <v>3205289.395</v>
      </c>
      <c r="R33" s="296">
        <f t="shared" si="11"/>
        <v>2999602.375</v>
      </c>
      <c r="S33" s="296">
        <f t="shared" si="12"/>
        <v>2497289.8873192999</v>
      </c>
      <c r="T33" s="296">
        <f t="shared" si="13"/>
        <v>18119156.579999998</v>
      </c>
      <c r="U33" s="296">
        <f t="shared" si="14"/>
        <v>1057373.7499999998</v>
      </c>
      <c r="V33" s="299"/>
      <c r="W33" s="299"/>
      <c r="X33" s="299"/>
      <c r="Y33" s="299"/>
      <c r="Z33" s="299"/>
    </row>
    <row r="34" spans="1:26" customFormat="1" ht="50.1" hidden="1" customHeight="1">
      <c r="A34" s="328">
        <v>7</v>
      </c>
      <c r="B34" s="131" t="s">
        <v>248</v>
      </c>
      <c r="C34" s="334" t="s">
        <v>501</v>
      </c>
      <c r="D34" s="334" t="s">
        <v>501</v>
      </c>
      <c r="E34" s="334" t="s">
        <v>501</v>
      </c>
      <c r="F34" s="334" t="s">
        <v>501</v>
      </c>
      <c r="G34" s="298">
        <v>2261000</v>
      </c>
      <c r="H34" s="300">
        <v>1982957</v>
      </c>
      <c r="I34" s="300">
        <v>833000</v>
      </c>
      <c r="J34" s="334">
        <f t="shared" si="15"/>
        <v>1551504.1925452487</v>
      </c>
      <c r="K34" s="334">
        <f t="shared" si="16"/>
        <v>2117419.6034324421</v>
      </c>
      <c r="L34" s="334">
        <f t="shared" ref="L34" si="20">+GEOMEAN(C34,E34,F34,G34,H34)</f>
        <v>2117419.6034324421</v>
      </c>
      <c r="N34" s="334"/>
      <c r="O34" s="334"/>
      <c r="P34" s="299"/>
      <c r="Q34" s="299"/>
      <c r="R34" s="299"/>
      <c r="S34" s="299"/>
      <c r="T34" s="299"/>
      <c r="U34" s="299"/>
      <c r="V34" s="299"/>
      <c r="W34" s="299"/>
      <c r="X34" s="299"/>
      <c r="Y34" s="299"/>
      <c r="Z34" s="299"/>
    </row>
  </sheetData>
  <sheetProtection formatCells="0" formatColumns="0" formatRows="0" insertColumns="0" insertRows="0" insertHyperlinks="0" deleteColumns="0" deleteRows="0" sort="0" autoFilter="0" pivotTables="0"/>
  <mergeCells count="17">
    <mergeCell ref="B1:J1"/>
    <mergeCell ref="B4:B7"/>
    <mergeCell ref="J4:J6"/>
    <mergeCell ref="K4:K6"/>
    <mergeCell ref="AD4:AD6"/>
    <mergeCell ref="M4:M6"/>
    <mergeCell ref="N24:N26"/>
    <mergeCell ref="O24:O26"/>
    <mergeCell ref="B3:O3"/>
    <mergeCell ref="M24:M26"/>
    <mergeCell ref="K24:K26"/>
    <mergeCell ref="L4:L6"/>
    <mergeCell ref="L24:L26"/>
    <mergeCell ref="B18:B19"/>
    <mergeCell ref="B23:J23"/>
    <mergeCell ref="B24:B27"/>
    <mergeCell ref="J24:J26"/>
  </mergeCells>
  <pageMargins left="0.19685039370078741" right="0.11811023622047245" top="0.15748031496062992" bottom="0.15748031496062992" header="0.11811023622047245" footer="0.19685039370078741"/>
  <pageSetup scale="44" orientation="landscape" horizontalDpi="4294967294" verticalDpi="4294967294"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A8FA4E-4654-46C6-A73A-801D7DF6427A}">
  <sheetPr>
    <tabColor theme="3" tint="0.79998168889431442"/>
  </sheetPr>
  <dimension ref="A1:AE10"/>
  <sheetViews>
    <sheetView topLeftCell="A3" zoomScale="115" zoomScaleNormal="115" workbookViewId="0">
      <selection activeCell="E11" sqref="E11"/>
    </sheetView>
  </sheetViews>
  <sheetFormatPr baseColWidth="10" defaultColWidth="21.77734375" defaultRowHeight="13.2"/>
  <cols>
    <col min="1" max="1" width="28.33203125" customWidth="1"/>
    <col min="2" max="2" width="15.33203125" customWidth="1"/>
    <col min="3" max="3" width="15.77734375" customWidth="1"/>
    <col min="4" max="4" width="15.109375" customWidth="1"/>
    <col min="5" max="5" width="16.77734375" customWidth="1"/>
    <col min="6" max="6" width="17.6640625" customWidth="1"/>
    <col min="7" max="7" width="18" customWidth="1"/>
    <col min="8" max="8" width="16" customWidth="1"/>
    <col min="9" max="16" width="21.77734375" hidden="1" customWidth="1"/>
    <col min="17" max="29" width="12.33203125" customWidth="1"/>
  </cols>
  <sheetData>
    <row r="1" spans="1:31">
      <c r="A1" s="855" t="s">
        <v>185</v>
      </c>
      <c r="B1" s="870" t="s">
        <v>626</v>
      </c>
      <c r="C1" s="870"/>
      <c r="D1" s="870"/>
      <c r="E1" s="870"/>
      <c r="F1" s="870"/>
      <c r="G1" s="870"/>
      <c r="H1" s="870"/>
      <c r="I1" s="870"/>
      <c r="J1" s="870"/>
      <c r="K1" s="870"/>
      <c r="L1" s="870"/>
      <c r="M1" s="870"/>
      <c r="N1" s="870"/>
      <c r="O1" s="870"/>
      <c r="P1" s="870"/>
      <c r="Q1" s="401"/>
      <c r="R1" s="401"/>
      <c r="S1" s="401"/>
      <c r="T1" s="401"/>
      <c r="U1" s="401"/>
      <c r="V1" s="401"/>
      <c r="W1" s="401"/>
      <c r="X1" s="401"/>
      <c r="Y1" s="401"/>
      <c r="Z1" s="401"/>
      <c r="AA1" s="401"/>
      <c r="AB1" s="401"/>
      <c r="AC1" s="401"/>
    </row>
    <row r="2" spans="1:31">
      <c r="A2" s="856"/>
      <c r="B2" s="402">
        <v>1</v>
      </c>
      <c r="C2" s="402">
        <v>2</v>
      </c>
      <c r="D2" s="402">
        <v>3</v>
      </c>
      <c r="E2" s="402">
        <v>4</v>
      </c>
      <c r="F2" s="413"/>
      <c r="G2" s="413"/>
      <c r="H2" s="413"/>
      <c r="I2" s="868" t="s">
        <v>381</v>
      </c>
      <c r="J2" s="869"/>
      <c r="K2" s="414" t="s">
        <v>508</v>
      </c>
      <c r="L2" s="414"/>
      <c r="M2" s="414"/>
      <c r="N2" s="414" t="s">
        <v>509</v>
      </c>
      <c r="O2" s="414"/>
      <c r="P2" s="414"/>
      <c r="Q2" s="402"/>
      <c r="R2" s="573"/>
      <c r="S2" s="573"/>
      <c r="T2" s="573"/>
      <c r="U2" s="573"/>
      <c r="V2" s="573"/>
      <c r="W2" s="573"/>
      <c r="X2" s="573"/>
      <c r="Y2" s="573"/>
      <c r="Z2" s="573"/>
      <c r="AA2" s="573"/>
      <c r="AB2" s="573"/>
      <c r="AC2" s="573"/>
    </row>
    <row r="3" spans="1:31" ht="57.75" customHeight="1">
      <c r="A3" s="857"/>
      <c r="B3" s="405" t="s">
        <v>584</v>
      </c>
      <c r="C3" s="405" t="s">
        <v>587</v>
      </c>
      <c r="D3" s="415" t="s">
        <v>592</v>
      </c>
      <c r="E3" s="415" t="s">
        <v>593</v>
      </c>
      <c r="F3" s="415" t="s">
        <v>601</v>
      </c>
      <c r="G3" s="415" t="s">
        <v>604</v>
      </c>
      <c r="H3" s="415" t="s">
        <v>606</v>
      </c>
      <c r="I3" s="402" t="s">
        <v>382</v>
      </c>
      <c r="J3" s="402" t="s">
        <v>383</v>
      </c>
      <c r="K3" s="402" t="s">
        <v>505</v>
      </c>
      <c r="L3" s="402" t="s">
        <v>506</v>
      </c>
      <c r="M3" s="402" t="s">
        <v>507</v>
      </c>
      <c r="N3" s="402" t="s">
        <v>505</v>
      </c>
      <c r="O3" s="402" t="s">
        <v>506</v>
      </c>
      <c r="P3" s="402" t="s">
        <v>507</v>
      </c>
      <c r="Q3" s="415" t="s">
        <v>599</v>
      </c>
      <c r="R3" s="574"/>
      <c r="S3" s="574"/>
      <c r="T3" s="574"/>
      <c r="U3" s="574"/>
      <c r="V3" s="574"/>
      <c r="W3" s="574"/>
      <c r="X3" s="574"/>
      <c r="Y3" s="574"/>
      <c r="Z3" s="574"/>
      <c r="AA3" s="574"/>
      <c r="AB3" s="574"/>
      <c r="AC3" s="574"/>
    </row>
    <row r="4" spans="1:31" ht="39">
      <c r="A4" s="416" t="s">
        <v>616</v>
      </c>
      <c r="B4" s="417">
        <v>12174.699999999999</v>
      </c>
      <c r="C4" s="418">
        <v>2278.7999999999997</v>
      </c>
      <c r="D4" s="419" t="s">
        <v>594</v>
      </c>
      <c r="E4" s="420">
        <v>9584.7509599999994</v>
      </c>
      <c r="F4" s="417">
        <v>17174.344999999998</v>
      </c>
      <c r="G4" s="418">
        <v>7596</v>
      </c>
      <c r="H4" s="419" t="s">
        <v>594</v>
      </c>
      <c r="I4" s="411">
        <f>AVERAGE(B4:G4)</f>
        <v>9761.7191919999987</v>
      </c>
      <c r="J4" s="411">
        <f>AVERAGE(C4:E4)</f>
        <v>5931.7754799999993</v>
      </c>
      <c r="K4" s="421">
        <f>+_xlfn.VAR.P(B4:E4)</f>
        <v>17557065.807746872</v>
      </c>
      <c r="L4" s="421">
        <f>+SQRT(K4)</f>
        <v>4190.1152499360769</v>
      </c>
      <c r="M4" s="422">
        <f>+L4/I4</f>
        <v>0.42923947795691492</v>
      </c>
      <c r="N4" s="421">
        <f>+_xlfn.VAR.P(C4:E4)</f>
        <v>13344229.857481234</v>
      </c>
      <c r="O4" s="421">
        <f>+SQRT(N4)</f>
        <v>3652.9754800000005</v>
      </c>
      <c r="P4" s="422">
        <f>+O4/J4</f>
        <v>0.61583171721799579</v>
      </c>
      <c r="Q4" s="419">
        <f>+MEDIAN(B4:H4)</f>
        <v>9584.7509599999994</v>
      </c>
      <c r="R4" s="575">
        <f>+B4*1.055</f>
        <v>12844.308499999997</v>
      </c>
      <c r="S4" s="575">
        <f t="shared" ref="S4:X10" si="0">+C4*1.055</f>
        <v>2404.1339999999996</v>
      </c>
      <c r="T4" s="575" t="e">
        <f t="shared" si="0"/>
        <v>#VALUE!</v>
      </c>
      <c r="U4" s="575">
        <f t="shared" si="0"/>
        <v>10111.912262799999</v>
      </c>
      <c r="V4" s="575">
        <f t="shared" si="0"/>
        <v>18118.933974999996</v>
      </c>
      <c r="W4" s="575">
        <f t="shared" si="0"/>
        <v>8013.78</v>
      </c>
      <c r="X4" s="575" t="e">
        <f t="shared" si="0"/>
        <v>#VALUE!</v>
      </c>
      <c r="Y4" s="575"/>
      <c r="Z4" s="575"/>
      <c r="AA4" s="575"/>
      <c r="AB4" s="575"/>
      <c r="AC4" s="575"/>
      <c r="AD4" s="385">
        <f>+(Q4/(E4/1.052))</f>
        <v>1.052</v>
      </c>
      <c r="AE4">
        <f>+E4*1.052</f>
        <v>10083.15800992</v>
      </c>
    </row>
    <row r="5" spans="1:31" ht="39">
      <c r="A5" s="416" t="s">
        <v>617</v>
      </c>
      <c r="B5" s="417">
        <v>12174.699999999999</v>
      </c>
      <c r="C5" s="418">
        <v>2734.56</v>
      </c>
      <c r="D5" s="419" t="s">
        <v>594</v>
      </c>
      <c r="E5" s="420">
        <v>9874.4244199999994</v>
      </c>
      <c r="F5" s="417">
        <v>17174.344999999998</v>
      </c>
      <c r="G5" s="418">
        <v>7596</v>
      </c>
      <c r="H5" s="419" t="s">
        <v>594</v>
      </c>
      <c r="I5" s="411">
        <f t="shared" ref="I5:I10" si="1">AVERAGE(B5:G5)</f>
        <v>9910.8058839999976</v>
      </c>
      <c r="J5" s="411">
        <f t="shared" ref="J5:J10" si="2">AVERAGE(C5:E5)</f>
        <v>6304.4922099999994</v>
      </c>
      <c r="K5" s="421">
        <f t="shared" ref="K5:K10" si="3">+_xlfn.VAR.P(B5:E5)</f>
        <v>16153908.322169581</v>
      </c>
      <c r="L5" s="421">
        <f t="shared" ref="L5:L10" si="4">+SQRT(K5)</f>
        <v>4019.1924962820058</v>
      </c>
      <c r="M5" s="422">
        <f t="shared" ref="M5:M10" si="5">+L5/I5</f>
        <v>0.40553639565987154</v>
      </c>
      <c r="N5" s="421">
        <f t="shared" ref="N5:N10" si="6">+_xlfn.VAR.P(C5:E5)</f>
        <v>12744415.983995482</v>
      </c>
      <c r="O5" s="421">
        <f t="shared" ref="O5:O10" si="7">+SQRT(N5)</f>
        <v>3569.9322099999999</v>
      </c>
      <c r="P5" s="422">
        <f t="shared" ref="P5:P10" si="8">+O5/J5</f>
        <v>0.56625214070967977</v>
      </c>
      <c r="Q5" s="419">
        <f t="shared" ref="Q5:Q10" si="9">+MEDIAN(B5:H5)</f>
        <v>9874.4244199999994</v>
      </c>
      <c r="R5" s="575">
        <f t="shared" ref="R5:R10" si="10">+B5*1.055</f>
        <v>12844.308499999997</v>
      </c>
      <c r="S5" s="575">
        <f t="shared" si="0"/>
        <v>2884.9607999999998</v>
      </c>
      <c r="T5" s="575" t="e">
        <f t="shared" si="0"/>
        <v>#VALUE!</v>
      </c>
      <c r="U5" s="575">
        <f t="shared" si="0"/>
        <v>10417.517763099999</v>
      </c>
      <c r="V5" s="575">
        <f t="shared" si="0"/>
        <v>18118.933974999996</v>
      </c>
      <c r="W5" s="575">
        <f t="shared" si="0"/>
        <v>8013.78</v>
      </c>
      <c r="X5" s="575" t="e">
        <f t="shared" si="0"/>
        <v>#VALUE!</v>
      </c>
      <c r="Y5" s="575"/>
      <c r="Z5" s="575"/>
      <c r="AA5" s="575"/>
      <c r="AB5" s="575"/>
      <c r="AC5" s="575"/>
      <c r="AD5" s="385">
        <f t="shared" ref="AD5:AD8" si="11">+(Q5/(E5/1.052))</f>
        <v>1.052</v>
      </c>
      <c r="AE5">
        <f t="shared" ref="AE5:AE10" si="12">+E5*1.052</f>
        <v>10387.89448984</v>
      </c>
    </row>
    <row r="6" spans="1:31" ht="46.8">
      <c r="A6" s="416" t="s">
        <v>618</v>
      </c>
      <c r="B6" s="417">
        <v>12174.699999999999</v>
      </c>
      <c r="C6" s="418">
        <v>3342.24</v>
      </c>
      <c r="D6" s="419" t="s">
        <v>594</v>
      </c>
      <c r="E6" s="420">
        <v>10133.0218</v>
      </c>
      <c r="F6" s="417">
        <v>17174.344999999998</v>
      </c>
      <c r="G6" s="418">
        <v>7596</v>
      </c>
      <c r="H6" s="419" t="s">
        <v>594</v>
      </c>
      <c r="I6" s="411">
        <f t="shared" si="1"/>
        <v>10084.061359999998</v>
      </c>
      <c r="J6" s="411">
        <f t="shared" si="2"/>
        <v>6737.6309000000001</v>
      </c>
      <c r="K6" s="421">
        <f t="shared" si="3"/>
        <v>14255057.442129612</v>
      </c>
      <c r="L6" s="421">
        <f t="shared" si="4"/>
        <v>3775.5870327843872</v>
      </c>
      <c r="M6" s="422">
        <f t="shared" si="5"/>
        <v>0.3744113505458071</v>
      </c>
      <c r="N6" s="421">
        <f t="shared" si="6"/>
        <v>11528679.363802813</v>
      </c>
      <c r="O6" s="421">
        <f t="shared" si="7"/>
        <v>3395.3909000000003</v>
      </c>
      <c r="P6" s="422">
        <f t="shared" si="8"/>
        <v>0.50394433153053841</v>
      </c>
      <c r="Q6" s="419">
        <f t="shared" si="9"/>
        <v>10133.0218</v>
      </c>
      <c r="R6" s="575">
        <f t="shared" si="10"/>
        <v>12844.308499999997</v>
      </c>
      <c r="S6" s="575">
        <f t="shared" si="0"/>
        <v>3526.0631999999996</v>
      </c>
      <c r="T6" s="575" t="e">
        <f t="shared" si="0"/>
        <v>#VALUE!</v>
      </c>
      <c r="U6" s="575">
        <f t="shared" si="0"/>
        <v>10690.337998999999</v>
      </c>
      <c r="V6" s="575">
        <f t="shared" si="0"/>
        <v>18118.933974999996</v>
      </c>
      <c r="W6" s="575">
        <f t="shared" si="0"/>
        <v>8013.78</v>
      </c>
      <c r="X6" s="575" t="e">
        <f t="shared" si="0"/>
        <v>#VALUE!</v>
      </c>
      <c r="Y6" s="575"/>
      <c r="Z6" s="575"/>
      <c r="AA6" s="575"/>
      <c r="AB6" s="575"/>
      <c r="AC6" s="575"/>
      <c r="AD6" s="385">
        <f t="shared" si="11"/>
        <v>1.052</v>
      </c>
      <c r="AE6">
        <f t="shared" si="12"/>
        <v>10659.9389336</v>
      </c>
    </row>
    <row r="7" spans="1:31" ht="46.8">
      <c r="A7" s="416" t="s">
        <v>619</v>
      </c>
      <c r="B7" s="420">
        <v>12174.699999999999</v>
      </c>
      <c r="C7" s="418">
        <v>3949.9199999999996</v>
      </c>
      <c r="D7" s="419" t="s">
        <v>594</v>
      </c>
      <c r="E7" s="417">
        <v>12240.645939999999</v>
      </c>
      <c r="F7" s="417">
        <v>17174.344999999998</v>
      </c>
      <c r="G7" s="418">
        <v>7596</v>
      </c>
      <c r="H7" s="419" t="s">
        <v>594</v>
      </c>
      <c r="I7" s="411">
        <f t="shared" si="1"/>
        <v>10627.122187999999</v>
      </c>
      <c r="J7" s="411">
        <f t="shared" si="2"/>
        <v>8095.2829699999993</v>
      </c>
      <c r="K7" s="421">
        <f t="shared" si="3"/>
        <v>15154165.725287927</v>
      </c>
      <c r="L7" s="421">
        <f t="shared" si="4"/>
        <v>3892.835178284322</v>
      </c>
      <c r="M7" s="422">
        <f t="shared" si="5"/>
        <v>0.36631132205104955</v>
      </c>
      <c r="N7" s="421">
        <f t="shared" si="6"/>
        <v>17184034.153047211</v>
      </c>
      <c r="O7" s="421">
        <f t="shared" si="7"/>
        <v>4145.3629699999992</v>
      </c>
      <c r="P7" s="422">
        <f t="shared" si="8"/>
        <v>0.51207141064273376</v>
      </c>
      <c r="Q7" s="419">
        <f t="shared" si="9"/>
        <v>12174.699999999999</v>
      </c>
      <c r="R7" s="575">
        <f t="shared" si="10"/>
        <v>12844.308499999997</v>
      </c>
      <c r="S7" s="575">
        <f t="shared" si="0"/>
        <v>4167.1655999999994</v>
      </c>
      <c r="T7" s="575" t="e">
        <f t="shared" si="0"/>
        <v>#VALUE!</v>
      </c>
      <c r="U7" s="575">
        <f t="shared" si="0"/>
        <v>12913.881466699997</v>
      </c>
      <c r="V7" s="575">
        <f t="shared" si="0"/>
        <v>18118.933974999996</v>
      </c>
      <c r="W7" s="575">
        <f t="shared" si="0"/>
        <v>8013.78</v>
      </c>
      <c r="X7" s="575" t="e">
        <f t="shared" si="0"/>
        <v>#VALUE!</v>
      </c>
      <c r="Y7" s="575"/>
      <c r="Z7" s="575"/>
      <c r="AA7" s="575"/>
      <c r="AB7" s="575"/>
      <c r="AC7" s="575"/>
      <c r="AD7" s="385">
        <f t="shared" si="11"/>
        <v>1.0463323964094662</v>
      </c>
      <c r="AE7">
        <f t="shared" si="12"/>
        <v>12877.159528879998</v>
      </c>
    </row>
    <row r="8" spans="1:31" ht="46.8">
      <c r="A8" s="416" t="s">
        <v>620</v>
      </c>
      <c r="B8" s="420">
        <v>12174.699999999999</v>
      </c>
      <c r="C8" s="418">
        <v>5317.2</v>
      </c>
      <c r="D8" s="419" t="s">
        <v>594</v>
      </c>
      <c r="E8" s="417">
        <v>14283.8982</v>
      </c>
      <c r="F8" s="417">
        <v>17174.344999999998</v>
      </c>
      <c r="G8" s="418">
        <v>10550</v>
      </c>
      <c r="H8" s="419" t="s">
        <v>594</v>
      </c>
      <c r="I8" s="411">
        <f t="shared" si="1"/>
        <v>11900.028639999999</v>
      </c>
      <c r="J8" s="411">
        <f t="shared" si="2"/>
        <v>9800.5491000000002</v>
      </c>
      <c r="K8" s="421">
        <f t="shared" si="3"/>
        <v>14652855.545196282</v>
      </c>
      <c r="L8" s="421">
        <f t="shared" si="4"/>
        <v>3827.9048505933742</v>
      </c>
      <c r="M8" s="422">
        <f t="shared" si="5"/>
        <v>0.32167190234538584</v>
      </c>
      <c r="N8" s="421">
        <f t="shared" si="6"/>
        <v>20100419.152470812</v>
      </c>
      <c r="O8" s="421">
        <f t="shared" si="7"/>
        <v>4483.3491000000004</v>
      </c>
      <c r="P8" s="422">
        <f t="shared" si="8"/>
        <v>0.45745897033463157</v>
      </c>
      <c r="Q8" s="419">
        <f t="shared" si="9"/>
        <v>12174.699999999999</v>
      </c>
      <c r="R8" s="575">
        <f t="shared" si="10"/>
        <v>12844.308499999997</v>
      </c>
      <c r="S8" s="575">
        <f t="shared" si="0"/>
        <v>5609.6459999999997</v>
      </c>
      <c r="T8" s="575" t="e">
        <f t="shared" si="0"/>
        <v>#VALUE!</v>
      </c>
      <c r="U8" s="575">
        <f t="shared" si="0"/>
        <v>15069.512600999999</v>
      </c>
      <c r="V8" s="575">
        <f t="shared" si="0"/>
        <v>18118.933974999996</v>
      </c>
      <c r="W8" s="575">
        <f t="shared" si="0"/>
        <v>11130.25</v>
      </c>
      <c r="X8" s="575" t="e">
        <f t="shared" si="0"/>
        <v>#VALUE!</v>
      </c>
      <c r="Y8" s="575"/>
      <c r="Z8" s="575"/>
      <c r="AA8" s="575"/>
      <c r="AB8" s="575"/>
      <c r="AC8" s="575"/>
      <c r="AD8" s="385">
        <f t="shared" si="11"/>
        <v>0.89665889665889664</v>
      </c>
      <c r="AE8">
        <f t="shared" si="12"/>
        <v>15026.6609064</v>
      </c>
    </row>
    <row r="9" spans="1:31" ht="46.8">
      <c r="A9" s="416" t="s">
        <v>621</v>
      </c>
      <c r="B9" s="417">
        <v>12174.699999999999</v>
      </c>
      <c r="C9" s="418" t="s">
        <v>594</v>
      </c>
      <c r="D9" s="419" t="s">
        <v>594</v>
      </c>
      <c r="E9" s="419" t="s">
        <v>594</v>
      </c>
      <c r="F9" s="417">
        <v>17174.344999999998</v>
      </c>
      <c r="G9" s="418">
        <v>10550</v>
      </c>
      <c r="H9" s="419" t="s">
        <v>594</v>
      </c>
      <c r="I9" s="411">
        <f t="shared" si="1"/>
        <v>13299.681666666665</v>
      </c>
      <c r="J9" s="411" t="e">
        <f t="shared" si="2"/>
        <v>#DIV/0!</v>
      </c>
      <c r="K9" s="421">
        <f t="shared" si="3"/>
        <v>0</v>
      </c>
      <c r="L9" s="421">
        <f t="shared" si="4"/>
        <v>0</v>
      </c>
      <c r="M9" s="422">
        <f t="shared" si="5"/>
        <v>0</v>
      </c>
      <c r="N9" s="421" t="e">
        <f t="shared" si="6"/>
        <v>#DIV/0!</v>
      </c>
      <c r="O9" s="421" t="e">
        <f t="shared" si="7"/>
        <v>#DIV/0!</v>
      </c>
      <c r="P9" s="422" t="e">
        <f t="shared" si="8"/>
        <v>#DIV/0!</v>
      </c>
      <c r="Q9" s="419">
        <f t="shared" si="9"/>
        <v>12174.699999999999</v>
      </c>
      <c r="R9" s="575">
        <f t="shared" si="10"/>
        <v>12844.308499999997</v>
      </c>
      <c r="S9" s="575" t="e">
        <f t="shared" si="0"/>
        <v>#VALUE!</v>
      </c>
      <c r="T9" s="575" t="e">
        <f t="shared" si="0"/>
        <v>#VALUE!</v>
      </c>
      <c r="U9" s="575" t="e">
        <f t="shared" si="0"/>
        <v>#VALUE!</v>
      </c>
      <c r="V9" s="575">
        <f t="shared" si="0"/>
        <v>18118.933974999996</v>
      </c>
      <c r="W9" s="575">
        <f t="shared" si="0"/>
        <v>11130.25</v>
      </c>
      <c r="X9" s="575" t="e">
        <f t="shared" si="0"/>
        <v>#VALUE!</v>
      </c>
      <c r="Y9" s="575"/>
      <c r="Z9" s="575"/>
      <c r="AA9" s="575"/>
      <c r="AB9" s="575"/>
      <c r="AC9" s="575"/>
      <c r="AD9" s="385" t="e">
        <f t="shared" ref="AD9:AD10" si="13">+(Q9/(E9/1.052))</f>
        <v>#VALUE!</v>
      </c>
      <c r="AE9" t="e">
        <f>+E9*1.052</f>
        <v>#VALUE!</v>
      </c>
    </row>
    <row r="10" spans="1:31" ht="46.8">
      <c r="A10" s="416" t="s">
        <v>622</v>
      </c>
      <c r="B10" s="418">
        <v>12174.699999999999</v>
      </c>
      <c r="C10" s="419" t="s">
        <v>594</v>
      </c>
      <c r="D10" s="419" t="s">
        <v>594</v>
      </c>
      <c r="E10" s="419" t="s">
        <v>594</v>
      </c>
      <c r="F10" s="417">
        <v>17174.344999999998</v>
      </c>
      <c r="G10" s="419" t="s">
        <v>594</v>
      </c>
      <c r="H10" s="419" t="s">
        <v>594</v>
      </c>
      <c r="I10" s="423">
        <f t="shared" si="1"/>
        <v>14674.522499999999</v>
      </c>
      <c r="J10" s="411" t="e">
        <f t="shared" si="2"/>
        <v>#DIV/0!</v>
      </c>
      <c r="K10" s="421">
        <f t="shared" si="3"/>
        <v>0</v>
      </c>
      <c r="L10" s="421">
        <f t="shared" si="4"/>
        <v>0</v>
      </c>
      <c r="M10" s="422">
        <f t="shared" si="5"/>
        <v>0</v>
      </c>
      <c r="N10" s="421" t="e">
        <f t="shared" si="6"/>
        <v>#DIV/0!</v>
      </c>
      <c r="O10" s="421" t="e">
        <f t="shared" si="7"/>
        <v>#DIV/0!</v>
      </c>
      <c r="P10" s="422" t="e">
        <f t="shared" si="8"/>
        <v>#DIV/0!</v>
      </c>
      <c r="Q10" s="419">
        <f t="shared" si="9"/>
        <v>14674.522499999999</v>
      </c>
      <c r="R10" s="575">
        <f t="shared" si="10"/>
        <v>12844.308499999997</v>
      </c>
      <c r="S10" s="575" t="e">
        <f t="shared" si="0"/>
        <v>#VALUE!</v>
      </c>
      <c r="T10" s="575" t="e">
        <f t="shared" si="0"/>
        <v>#VALUE!</v>
      </c>
      <c r="U10" s="575" t="e">
        <f t="shared" si="0"/>
        <v>#VALUE!</v>
      </c>
      <c r="V10" s="575">
        <f t="shared" si="0"/>
        <v>18118.933974999996</v>
      </c>
      <c r="W10" s="575" t="e">
        <f t="shared" si="0"/>
        <v>#VALUE!</v>
      </c>
      <c r="X10" s="575" t="e">
        <f t="shared" si="0"/>
        <v>#VALUE!</v>
      </c>
      <c r="Y10" s="575"/>
      <c r="Z10" s="575"/>
      <c r="AA10" s="575"/>
      <c r="AB10" s="575"/>
      <c r="AC10" s="575"/>
      <c r="AD10" s="385" t="e">
        <f t="shared" si="13"/>
        <v>#VALUE!</v>
      </c>
      <c r="AE10" t="e">
        <f t="shared" si="12"/>
        <v>#VALUE!</v>
      </c>
    </row>
  </sheetData>
  <sheetProtection formatCells="0" formatColumns="0" formatRows="0" insertColumns="0" insertRows="0" insertHyperlinks="0" deleteColumns="0" deleteRows="0" sort="0" autoFilter="0" pivotTables="0"/>
  <mergeCells count="3">
    <mergeCell ref="A1:A3"/>
    <mergeCell ref="I2:J2"/>
    <mergeCell ref="B1:P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5D9C05AA895CA4D864E33307EE38F33" ma:contentTypeVersion="19" ma:contentTypeDescription="Crear nuevo documento." ma:contentTypeScope="" ma:versionID="883293c84c658db0d538ee274f42f0f7">
  <xsd:schema xmlns:xsd="http://www.w3.org/2001/XMLSchema" xmlns:xs="http://www.w3.org/2001/XMLSchema" xmlns:p="http://schemas.microsoft.com/office/2006/metadata/properties" xmlns:ns2="253dbb0b-3aad-456b-a0a5-ca0b519dbe8f" xmlns:ns3="9884ff37-a46c-4626-8724-eb1c58be17ff" targetNamespace="http://schemas.microsoft.com/office/2006/metadata/properties" ma:root="true" ma:fieldsID="5e63d161bb4196b17968b5fc84b5cb97" ns2:_="" ns3:_="">
    <xsd:import namespace="253dbb0b-3aad-456b-a0a5-ca0b519dbe8f"/>
    <xsd:import namespace="9884ff37-a46c-4626-8724-eb1c58be17ff"/>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LengthInSeconds" minOccurs="0"/>
                <xsd:element ref="ns3:MediaServiceDateTaken"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Location" minOccurs="0"/>
                <xsd:element ref="ns3:lcf76f155ced4ddcb4097134ff3c332f" minOccurs="0"/>
                <xsd:element ref="ns2:TaxCatchAll" minOccurs="0"/>
                <xsd:element ref="ns3:MediaServiceObjectDetectorVersions" minOccurs="0"/>
                <xsd:element ref="ns3:MediaServiceSearchPropertie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3dbb0b-3aad-456b-a0a5-ca0b519dbe8f"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8e243a78-e0dc-40a9-a9dc-926b51c3592a}" ma:internalName="TaxCatchAll" ma:showField="CatchAllData" ma:web="253dbb0b-3aad-456b-a0a5-ca0b519dbe8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884ff37-a46c-4626-8724-eb1c58be17ff"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LengthInSeconds" ma:index="12" nillable="true" ma:displayName="Length (seconds)" ma:internalName="MediaLengthInSeconds" ma:readOnly="true">
      <xsd:simpleType>
        <xsd:restriction base="dms:Unknown"/>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AutoTags" ma:index="16" nillable="true" ma:displayName="Tags" ma:internalName="MediaServiceAutoTag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Location" ma:index="20"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0af03ac-dea5-4eb1-924c-dc58198652e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9884ff37-a46c-4626-8724-eb1c58be17ff">
      <Terms xmlns="http://schemas.microsoft.com/office/infopath/2007/PartnerControls"/>
    </lcf76f155ced4ddcb4097134ff3c332f>
    <TaxCatchAll xmlns="253dbb0b-3aad-456b-a0a5-ca0b519dbe8f"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D6FEF47-2624-4832-B44B-24A34F4CF0B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3dbb0b-3aad-456b-a0a5-ca0b519dbe8f"/>
    <ds:schemaRef ds:uri="9884ff37-a46c-4626-8724-eb1c58be17f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BC28EB5-FB02-4D04-A0CE-B3C41B9328D7}">
  <ds:schemaRefs>
    <ds:schemaRef ds:uri="http://schemas.microsoft.com/office/infopath/2007/PartnerControls"/>
    <ds:schemaRef ds:uri="http://schemas.microsoft.com/office/2006/documentManagement/types"/>
    <ds:schemaRef ds:uri="http://schemas.microsoft.com/office/2006/metadata/properties"/>
    <ds:schemaRef ds:uri="http://schemas.openxmlformats.org/package/2006/metadata/core-properties"/>
    <ds:schemaRef ds:uri="http://purl.org/dc/terms/"/>
    <ds:schemaRef ds:uri="http://purl.org/dc/elements/1.1/"/>
    <ds:schemaRef ds:uri="http://purl.org/dc/dcmitype/"/>
    <ds:schemaRef ds:uri="9884ff37-a46c-4626-8724-eb1c58be17ff"/>
    <ds:schemaRef ds:uri="253dbb0b-3aad-456b-a0a5-ca0b519dbe8f"/>
    <ds:schemaRef ds:uri="http://www.w3.org/XML/1998/namespace"/>
  </ds:schemaRefs>
</ds:datastoreItem>
</file>

<file path=customXml/itemProps3.xml><?xml version="1.0" encoding="utf-8"?>
<ds:datastoreItem xmlns:ds="http://schemas.openxmlformats.org/officeDocument/2006/customXml" ds:itemID="{DD24D89B-8555-4874-8F89-2F834A39E1F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3</vt:i4>
      </vt:variant>
    </vt:vector>
  </HeadingPairs>
  <TitlesOfParts>
    <vt:vector size="12" baseType="lpstr">
      <vt:lpstr>PPTO</vt:lpstr>
      <vt:lpstr>Vr. A.U.</vt:lpstr>
      <vt:lpstr> BENEFICIARIOS</vt:lpstr>
      <vt:lpstr>Salarios y transporte</vt:lpstr>
      <vt:lpstr>A.P.U.</vt:lpstr>
      <vt:lpstr>Actualizacion de precios</vt:lpstr>
      <vt:lpstr>VALOR UNITARIO SS Y TG</vt:lpstr>
      <vt:lpstr>ESTUDIO MERCADO </vt:lpstr>
      <vt:lpstr>Análisis precios transporte</vt:lpstr>
      <vt:lpstr>ag</vt:lpstr>
      <vt:lpstr>PPTO!Área_de_impresión</vt:lpstr>
      <vt:lpstr>'Vr. A.U.'!Área_de_impresión</vt:lpstr>
    </vt:vector>
  </TitlesOfParts>
  <Manager/>
  <Company>Municipio de Medellin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Presupuesto Estudios previos</dc:title>
  <dc:subject/>
  <dc:creator>CORANTIOQUIA</dc:creator>
  <cp:keywords/>
  <dc:description/>
  <cp:lastModifiedBy>Richard Alejandro Cuervo Gallego</cp:lastModifiedBy>
  <cp:revision/>
  <cp:lastPrinted>2025-08-12T16:09:15Z</cp:lastPrinted>
  <dcterms:created xsi:type="dcterms:W3CDTF">2007-01-17T19:41:47Z</dcterms:created>
  <dcterms:modified xsi:type="dcterms:W3CDTF">2026-05-31T14:37:58Z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0x010100E5D9C05AA895CA4D864E33307EE38F33</vt:lpwstr>
  </property>
  <property fmtid="{D5CDD505-2E9C-101B-9397-08002B2CF9AE}" pid="3" name="MediaServiceImageTags">
    <vt:lpwstr/>
  </property>
</Properties>
</file>