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is.Arrieta\Downloads\"/>
    </mc:Choice>
  </mc:AlternateContent>
  <xr:revisionPtr revIDLastSave="0" documentId="8_{B7D2C2EF-3748-47C5-A16F-C3FF4F5A84A2}" xr6:coauthVersionLast="47" xr6:coauthVersionMax="47" xr10:uidLastSave="{00000000-0000-0000-0000-000000000000}"/>
  <bookViews>
    <workbookView xWindow="-120" yWindow="-120" windowWidth="29040" windowHeight="15720" tabRatio="682" xr2:uid="{7614B80D-9A48-4464-A3A5-8F301973FD1F}"/>
  </bookViews>
  <sheets>
    <sheet name="ESTRUCTURA_COSTOS_VIGENCIA_2026" sheetId="14" r:id="rId1"/>
  </sheets>
  <definedNames>
    <definedName name="_278">#REF!</definedName>
    <definedName name="A">#REF!</definedName>
    <definedName name="a_componente">#REF!</definedName>
    <definedName name="a_tipo_visita">#REF!</definedName>
    <definedName name="a_variable">#REF!</definedName>
    <definedName name="a_visita">#REF!</definedName>
    <definedName name="AICPAD">#REF!</definedName>
    <definedName name="AP">#REF!</definedName>
    <definedName name="_xlnm.Print_Area" localSheetId="0">ESTRUCTURA_COSTOS_VIGENCIA_2026!$A$1:$J$61</definedName>
    <definedName name="BARRIO">#REF!</definedName>
    <definedName name="_xlnm.Database">#REF!</definedName>
    <definedName name="claudia">#REF!</definedName>
    <definedName name="COBERTURA">#REF!</definedName>
    <definedName name="CODIGO">#REF!</definedName>
    <definedName name="COFIS">#REF!</definedName>
    <definedName name="CONTRATISTAS">#REF!</definedName>
    <definedName name="CONTRATISTAS_2009">#REF!</definedName>
    <definedName name="CONVENIO">#REF!</definedName>
    <definedName name="CRDCLISTA">#REF!</definedName>
    <definedName name="DATOS">#REF!</definedName>
    <definedName name="Dependencia">#REF!</definedName>
    <definedName name="EDNA">#REF!</definedName>
    <definedName name="ELEMENTOS_DE_ASEO_EN_GENERAL">#REF!</definedName>
    <definedName name="ESTADISTICA">#REF!</definedName>
    <definedName name="GENERAL">#REF!</definedName>
    <definedName name="Grupo_Costeo">#REF!</definedName>
    <definedName name="HolidayTable">#REF!</definedName>
    <definedName name="Interventor">#REF!</definedName>
    <definedName name="jd">#REF!</definedName>
    <definedName name="JONNY">#REF!</definedName>
    <definedName name="JUAN">#REF!</definedName>
    <definedName name="LILIANA">#REF!</definedName>
    <definedName name="lista1">#REF!</definedName>
    <definedName name="LISTACOFIS">#REF!</definedName>
    <definedName name="LISTACOMEDORES">#REF!</definedName>
    <definedName name="LISTADO_CARGOS_SDIS">#REF!</definedName>
    <definedName name="LISTADO3">#REF!</definedName>
    <definedName name="LOCALIDAD">#REF!</definedName>
    <definedName name="LOTE">#REF!</definedName>
    <definedName name="nombre">#REF!</definedName>
    <definedName name="NOMBRE_DEL_CARGO">#REF!</definedName>
    <definedName name="PLAN_DE_DESARROLLO">#REF!</definedName>
    <definedName name="POBLACION">#REF!</definedName>
    <definedName name="RH_1">#REF!</definedName>
    <definedName name="RTAS">#REF!</definedName>
    <definedName name="SUBMODALIDADES">NA()</definedName>
    <definedName name="TABLA_CENTROS_DE_ATENCION">NA()</definedName>
    <definedName name="TABLA_DE_METAS">#REF!</definedName>
    <definedName name="TABLA_DE_MODALIDADES">#REF!</definedName>
    <definedName name="TABLA_DE_SERVICIOS">#REF!</definedName>
    <definedName name="TABLA_PROYECTOS">#REF!</definedName>
    <definedName name="TABLA_TERRITORIALIZACION">#REF!</definedName>
    <definedName name="TERRITORIALIZACION_UPZ">#REF!</definedName>
    <definedName name="total">#REF!</definedName>
    <definedName name="u">#REF!</definedName>
    <definedName name="UNIDAD_OPERATIVA">#REF!</definedName>
    <definedName name="Unidades">#REF!</definedName>
    <definedName name="VALIDACION_CALAIFICACION">#REF!</definedName>
    <definedName name="VALORES">#REF!</definedName>
    <definedName name="VARMAX">#REF!</definedName>
    <definedName name="VARMED">#REF!</definedName>
    <definedName name="VARMI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14" l="1"/>
  <c r="F29" i="14"/>
  <c r="F20" i="14"/>
  <c r="D18" i="14"/>
  <c r="D17" i="14"/>
  <c r="F18" i="14"/>
  <c r="F17" i="14"/>
  <c r="I52" i="14"/>
  <c r="I46" i="14"/>
  <c r="I43" i="14" l="1"/>
  <c r="F11" i="14" l="1"/>
  <c r="F13" i="14"/>
  <c r="I41" i="14"/>
  <c r="I40" i="14"/>
  <c r="I39" i="14"/>
  <c r="I38" i="14"/>
  <c r="I37" i="14"/>
  <c r="F41" i="14"/>
  <c r="F40" i="14"/>
  <c r="F39" i="14"/>
  <c r="F38" i="14"/>
  <c r="F37" i="14"/>
  <c r="H42" i="14"/>
  <c r="I18" i="14" l="1"/>
  <c r="I17" i="14"/>
  <c r="I44" i="14"/>
  <c r="I45" i="14" s="1"/>
  <c r="F44" i="14"/>
  <c r="F43" i="14"/>
  <c r="F45" i="14" s="1"/>
  <c r="F42" i="14"/>
  <c r="I42" i="14" l="1"/>
  <c r="F22" i="14" l="1"/>
  <c r="H52" i="14" l="1"/>
  <c r="H46" i="14"/>
  <c r="H36" i="14"/>
  <c r="I35" i="14"/>
  <c r="H35" i="14"/>
  <c r="I34" i="14"/>
  <c r="H34" i="14"/>
  <c r="F34" i="14"/>
  <c r="I33" i="14"/>
  <c r="H33" i="14"/>
  <c r="F33" i="14"/>
  <c r="I32" i="14"/>
  <c r="H32" i="14"/>
  <c r="F32" i="14"/>
  <c r="H31" i="14"/>
  <c r="H30" i="14"/>
  <c r="H29" i="14"/>
  <c r="F30" i="14"/>
  <c r="H28" i="14"/>
  <c r="I27" i="14"/>
  <c r="H27" i="14"/>
  <c r="F27" i="14"/>
  <c r="I26" i="14"/>
  <c r="H26" i="14"/>
  <c r="F26" i="14"/>
  <c r="I25" i="14"/>
  <c r="H25" i="14"/>
  <c r="F25" i="14"/>
  <c r="I24" i="14"/>
  <c r="H24" i="14"/>
  <c r="F24" i="14"/>
  <c r="I23" i="14"/>
  <c r="H23" i="14"/>
  <c r="F23" i="14"/>
  <c r="I22" i="14"/>
  <c r="H22" i="14"/>
  <c r="I21" i="14"/>
  <c r="H21" i="14"/>
  <c r="F21" i="14"/>
  <c r="I20" i="14"/>
  <c r="H20" i="14"/>
  <c r="H19" i="14"/>
  <c r="H18" i="14"/>
  <c r="H17" i="14"/>
  <c r="I36" i="14" l="1"/>
  <c r="F28" i="14"/>
  <c r="F31" i="14" s="1"/>
  <c r="E51" i="14" s="1"/>
  <c r="F36" i="14"/>
  <c r="I28" i="14"/>
  <c r="I29" i="14"/>
  <c r="I30" i="14" s="1"/>
  <c r="F46" i="14" l="1"/>
  <c r="E52" i="14"/>
  <c r="I19" i="14"/>
  <c r="F19" i="14"/>
  <c r="I31" i="14"/>
  <c r="I51" i="14" s="1"/>
  <c r="E50" i="14" l="1"/>
  <c r="E53" i="14"/>
  <c r="E54" i="14" s="1"/>
  <c r="I50" i="14"/>
  <c r="I53" i="14"/>
  <c r="E57" i="14" l="1"/>
  <c r="I54" i="14"/>
  <c r="I57" i="14" s="1"/>
</calcChain>
</file>

<file path=xl/sharedStrings.xml><?xml version="1.0" encoding="utf-8"?>
<sst xmlns="http://schemas.openxmlformats.org/spreadsheetml/2006/main" count="76" uniqueCount="56">
  <si>
    <t>ESTRUCTURA DE COSTOS SERVICIO INTEGRADO DE ATENCIÓN Y PREVENCIÓN DE LA DESNUTRICIÓN</t>
  </si>
  <si>
    <t>ENTORNO EXTRAMURAL</t>
  </si>
  <si>
    <t>REGIONAL</t>
  </si>
  <si>
    <t xml:space="preserve">Meses de Operación </t>
  </si>
  <si>
    <t>CUPOS</t>
  </si>
  <si>
    <t>CONCEPTOS</t>
  </si>
  <si>
    <t>CANTIDAD</t>
  </si>
  <si>
    <t>VR UNITARIO</t>
  </si>
  <si>
    <t>VALOR TOTAL OPERACIÓN</t>
  </si>
  <si>
    <t>CONCEPTO</t>
  </si>
  <si>
    <t>2 MES 2025</t>
  </si>
  <si>
    <t>COSTOS VARIABLES</t>
  </si>
  <si>
    <t>Raciones Familiares para Preparar - RFPP (300 mensuales)</t>
  </si>
  <si>
    <t>Preparación demostrativa y comunitaria  (300 usuarios)</t>
  </si>
  <si>
    <t>SUBTOTAL COSTOS VARIABLES</t>
  </si>
  <si>
    <t>Profesional con funciones de coordinación</t>
  </si>
  <si>
    <t>Profesional en pedagogía</t>
  </si>
  <si>
    <t>Dinamizador de acciones complementarias en el marco del DHAA*</t>
  </si>
  <si>
    <t>Apoyo administrativo</t>
  </si>
  <si>
    <t>Profesional Nutricionista</t>
  </si>
  <si>
    <t xml:space="preserve">Profesional del área social </t>
  </si>
  <si>
    <t>Auxiliar de Enfermería</t>
  </si>
  <si>
    <t>Gestores Comunitarios</t>
  </si>
  <si>
    <t>SUBTOTAL TALENTO HUMANO</t>
  </si>
  <si>
    <t>Transporte</t>
  </si>
  <si>
    <t>SUBTOTAL TRANSPORTE</t>
  </si>
  <si>
    <t>SUBTOTAL COSTOS FIJOS</t>
  </si>
  <si>
    <t>Elementos de Aseo - Talento Humano</t>
  </si>
  <si>
    <t>Papeleria</t>
  </si>
  <si>
    <t>Comunicaciones</t>
  </si>
  <si>
    <t xml:space="preserve"> Material para fortalecimiento  Vigilancia Basada en Comunidad - VBC</t>
  </si>
  <si>
    <t>SUBTOTAL COSTOS INDIRECTOS</t>
  </si>
  <si>
    <t>Gastos operacionales</t>
  </si>
  <si>
    <t>TOTAL COSTOS VARIABLES</t>
  </si>
  <si>
    <t>TOTAL COSTOS FIJOS</t>
  </si>
  <si>
    <t>TOTAL COSTOS INDIRECTOS</t>
  </si>
  <si>
    <t>TOTAL GASTOS OPERACIONALES</t>
  </si>
  <si>
    <t>Gravamen movimiento financiero</t>
  </si>
  <si>
    <t>PERIODO</t>
  </si>
  <si>
    <t>TOTAL COSTO MENSUAL</t>
  </si>
  <si>
    <t/>
  </si>
  <si>
    <t>Aseo para Niñas y Niños</t>
  </si>
  <si>
    <t>Aseo Punto de Atención Intramural</t>
  </si>
  <si>
    <t>Servicios Públicos</t>
  </si>
  <si>
    <t>Arriendo</t>
  </si>
  <si>
    <t>ENTORNO INTRAMURAL</t>
  </si>
  <si>
    <t>Unidades de Servicio Entorno Extramural</t>
  </si>
  <si>
    <t>Unidades de Servicio Entorno Intramural</t>
  </si>
  <si>
    <t>COSTOS FIJOS</t>
  </si>
  <si>
    <t>TOTAL COSTO SERVICIO INTEGRADO OPERACIÓN 2026</t>
  </si>
  <si>
    <t>VICHADA</t>
  </si>
  <si>
    <t>Alimentación servida niños/niñas</t>
  </si>
  <si>
    <t>Alimentación servida acompañante</t>
  </si>
  <si>
    <t>1 MES (01 de junio al 30 de junio 2026)</t>
  </si>
  <si>
    <t>1 MES 2026</t>
  </si>
  <si>
    <r>
      <rPr>
        <b/>
        <sz val="11"/>
        <color rgb="FFFF0000"/>
        <rFont val="Arial Narrow"/>
        <family val="2"/>
      </rPr>
      <t>Nota:</t>
    </r>
    <r>
      <rPr>
        <sz val="11"/>
        <color theme="1"/>
        <rFont val="Arial Narrow"/>
        <family val="2"/>
      </rPr>
      <t xml:space="preserve"> El valor de la RFPP incluye los valores asociados a transporte de los mismos (incluyendo alistamiento, embalaje y almacenamiento) y empaque secundario (incluyendo el envío de este a los puntos de entrega) 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</si>
</sst>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164" formatCode="#,##0.0"/>
    <numFmt numFmtId="165" formatCode="_-&quot;$&quot;\ * #,##0_-;\-&quot;$&quot;\ * #,##0_-;_-&quot;$&quot;\ * &quot;-&quot;??_-;_-@_-"/>
    <numFmt numFmtId="166" formatCode="&quot;$&quot;\ #,##0"/>
    <numFmt numFmtId="167" formatCode="_(* #,##0.00_);_(* \(#,##0.00\);_(* &quot;-&quot;??_);_(@_)"/>
    <numFmt numFmtId="168" formatCode="_(&quot;$&quot;\ * #,##0.00_);_(&quot;$&quot;\ * \(#,##0.00\);_(&quot;$&quot;\ * &quot;-&quot;??_);_(@_)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b/>
      <sz val="12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b/>
      <sz val="16"/>
      <color theme="0"/>
      <name val="Arial Narrow"/>
      <family val="2"/>
    </font>
    <font>
      <b/>
      <sz val="11"/>
      <color rgb="FFFF0000"/>
      <name val="Arial Narrow"/>
      <family val="2"/>
    </font>
    <font>
      <b/>
      <sz val="14"/>
      <color theme="1"/>
      <name val="Arial Narrow"/>
      <family val="2"/>
    </font>
    <font>
      <b/>
      <sz val="8"/>
      <color theme="1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167" fontId="2" fillId="0" borderId="0" applyFont="0" applyFill="0" applyBorder="0" applyAlignment="0" applyProtection="0"/>
    <xf numFmtId="0" fontId="2" fillId="0" borderId="0"/>
    <xf numFmtId="168" fontId="1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0" applyFont="1"/>
    <xf numFmtId="165" fontId="7" fillId="7" borderId="3" xfId="2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8" fillId="2" borderId="0" xfId="0" applyFont="1" applyFill="1"/>
    <xf numFmtId="0" fontId="3" fillId="2" borderId="1" xfId="0" applyFont="1" applyFill="1" applyBorder="1"/>
    <xf numFmtId="0" fontId="3" fillId="2" borderId="0" xfId="0" applyFont="1" applyFill="1"/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164" fontId="8" fillId="2" borderId="0" xfId="0" applyNumberFormat="1" applyFont="1" applyFill="1" applyAlignment="1">
      <alignment horizontal="center"/>
    </xf>
    <xf numFmtId="0" fontId="3" fillId="2" borderId="2" xfId="0" applyFont="1" applyFill="1" applyBorder="1"/>
    <xf numFmtId="0" fontId="3" fillId="2" borderId="6" xfId="0" applyFont="1" applyFill="1" applyBorder="1"/>
    <xf numFmtId="165" fontId="7" fillId="7" borderId="3" xfId="2" applyNumberFormat="1" applyFont="1" applyFill="1" applyBorder="1" applyAlignment="1">
      <alignment horizontal="center" vertical="center"/>
    </xf>
    <xf numFmtId="165" fontId="3" fillId="7" borderId="3" xfId="2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166" fontId="3" fillId="0" borderId="3" xfId="1" applyNumberFormat="1" applyFont="1" applyFill="1" applyBorder="1" applyAlignment="1" applyProtection="1">
      <alignment vertical="center"/>
    </xf>
    <xf numFmtId="166" fontId="3" fillId="2" borderId="3" xfId="0" applyNumberFormat="1" applyFont="1" applyFill="1" applyBorder="1" applyAlignment="1">
      <alignment vertical="center"/>
    </xf>
    <xf numFmtId="165" fontId="3" fillId="0" borderId="3" xfId="2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166" fontId="3" fillId="0" borderId="3" xfId="0" applyNumberFormat="1" applyFont="1" applyBorder="1"/>
    <xf numFmtId="166" fontId="3" fillId="2" borderId="3" xfId="0" applyNumberFormat="1" applyFont="1" applyFill="1" applyBorder="1"/>
    <xf numFmtId="0" fontId="3" fillId="2" borderId="3" xfId="0" applyFont="1" applyFill="1" applyBorder="1" applyAlignment="1">
      <alignment horizontal="left" wrapText="1"/>
    </xf>
    <xf numFmtId="166" fontId="4" fillId="2" borderId="3" xfId="0" applyNumberFormat="1" applyFont="1" applyFill="1" applyBorder="1"/>
    <xf numFmtId="0" fontId="3" fillId="0" borderId="4" xfId="0" applyFont="1" applyBorder="1" applyAlignment="1">
      <alignment horizontal="center"/>
    </xf>
    <xf numFmtId="166" fontId="3" fillId="0" borderId="3" xfId="1" applyNumberFormat="1" applyFont="1" applyFill="1" applyBorder="1" applyProtection="1"/>
    <xf numFmtId="165" fontId="5" fillId="5" borderId="3" xfId="2" applyNumberFormat="1" applyFont="1" applyFill="1" applyBorder="1"/>
    <xf numFmtId="0" fontId="3" fillId="0" borderId="4" xfId="0" applyFont="1" applyBorder="1" applyAlignment="1">
      <alignment horizontal="center" vertical="center"/>
    </xf>
    <xf numFmtId="166" fontId="3" fillId="0" borderId="3" xfId="1" applyNumberFormat="1" applyFont="1" applyFill="1" applyBorder="1" applyAlignment="1" applyProtection="1">
      <alignment horizontal="right"/>
    </xf>
    <xf numFmtId="166" fontId="3" fillId="2" borderId="3" xfId="1" applyNumberFormat="1" applyFont="1" applyFill="1" applyBorder="1" applyProtection="1"/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10" fontId="4" fillId="2" borderId="0" xfId="0" applyNumberFormat="1" applyFont="1" applyFill="1" applyAlignment="1">
      <alignment horizontal="center" wrapText="1"/>
    </xf>
    <xf numFmtId="166" fontId="4" fillId="2" borderId="0" xfId="0" applyNumberFormat="1" applyFont="1" applyFill="1"/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/>
    </xf>
    <xf numFmtId="166" fontId="3" fillId="2" borderId="0" xfId="0" applyNumberFormat="1" applyFont="1" applyFill="1"/>
    <xf numFmtId="0" fontId="3" fillId="0" borderId="2" xfId="0" applyFont="1" applyBorder="1"/>
    <xf numFmtId="165" fontId="9" fillId="0" borderId="0" xfId="2" applyNumberFormat="1" applyFont="1" applyBorder="1"/>
    <xf numFmtId="0" fontId="4" fillId="2" borderId="0" xfId="0" applyFont="1" applyFill="1" applyAlignment="1">
      <alignment horizontal="left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Protection="1">
      <protection locked="0"/>
    </xf>
    <xf numFmtId="0" fontId="3" fillId="2" borderId="0" xfId="0" applyFont="1" applyFill="1" applyProtection="1">
      <protection locked="0"/>
    </xf>
    <xf numFmtId="0" fontId="7" fillId="7" borderId="3" xfId="0" applyFont="1" applyFill="1" applyBorder="1" applyAlignment="1">
      <alignment horizontal="center" vertical="center" wrapText="1"/>
    </xf>
    <xf numFmtId="166" fontId="7" fillId="8" borderId="3" xfId="0" applyNumberFormat="1" applyFont="1" applyFill="1" applyBorder="1" applyAlignment="1">
      <alignment horizontal="center" vertical="center"/>
    </xf>
    <xf numFmtId="165" fontId="4" fillId="0" borderId="3" xfId="2" applyNumberFormat="1" applyFont="1" applyBorder="1"/>
    <xf numFmtId="165" fontId="7" fillId="7" borderId="3" xfId="2" applyNumberFormat="1" applyFont="1" applyFill="1" applyBorder="1"/>
    <xf numFmtId="166" fontId="7" fillId="7" borderId="3" xfId="0" applyNumberFormat="1" applyFont="1" applyFill="1" applyBorder="1"/>
    <xf numFmtId="166" fontId="7" fillId="7" borderId="3" xfId="1" applyNumberFormat="1" applyFont="1" applyFill="1" applyBorder="1" applyProtection="1"/>
    <xf numFmtId="0" fontId="7" fillId="7" borderId="3" xfId="0" applyFont="1" applyFill="1" applyBorder="1" applyAlignment="1">
      <alignment horizontal="centerContinuous" wrapText="1"/>
    </xf>
    <xf numFmtId="0" fontId="7" fillId="7" borderId="4" xfId="0" applyFont="1" applyFill="1" applyBorder="1" applyAlignment="1">
      <alignment horizontal="centerContinuous" wrapText="1"/>
    </xf>
    <xf numFmtId="0" fontId="9" fillId="2" borderId="0" xfId="0" applyFont="1" applyFill="1"/>
    <xf numFmtId="0" fontId="6" fillId="2" borderId="0" xfId="0" applyFont="1" applyFill="1" applyAlignment="1">
      <alignment horizontal="center"/>
    </xf>
    <xf numFmtId="165" fontId="7" fillId="9" borderId="3" xfId="2" applyNumberFormat="1" applyFont="1" applyFill="1" applyBorder="1"/>
    <xf numFmtId="0" fontId="7" fillId="9" borderId="0" xfId="0" applyFont="1" applyFill="1"/>
    <xf numFmtId="0" fontId="10" fillId="4" borderId="3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/>
    </xf>
    <xf numFmtId="0" fontId="8" fillId="0" borderId="0" xfId="0" applyFont="1"/>
    <xf numFmtId="166" fontId="3" fillId="10" borderId="3" xfId="1" applyNumberFormat="1" applyFont="1" applyFill="1" applyBorder="1" applyAlignment="1" applyProtection="1">
      <alignment vertical="center"/>
    </xf>
    <xf numFmtId="166" fontId="3" fillId="2" borderId="2" xfId="0" applyNumberFormat="1" applyFont="1" applyFill="1" applyBorder="1"/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166" fontId="3" fillId="0" borderId="12" xfId="0" applyNumberFormat="1" applyFont="1" applyBorder="1"/>
    <xf numFmtId="166" fontId="3" fillId="2" borderId="13" xfId="1" applyNumberFormat="1" applyFont="1" applyFill="1" applyBorder="1" applyProtection="1"/>
    <xf numFmtId="166" fontId="3" fillId="2" borderId="14" xfId="1" applyNumberFormat="1" applyFont="1" applyFill="1" applyBorder="1" applyProtection="1"/>
    <xf numFmtId="166" fontId="7" fillId="7" borderId="14" xfId="0" applyNumberFormat="1" applyFont="1" applyFill="1" applyBorder="1"/>
    <xf numFmtId="0" fontId="10" fillId="11" borderId="3" xfId="0" applyFont="1" applyFill="1" applyBorder="1" applyAlignment="1">
      <alignment horizontal="center" vertical="center" wrapText="1"/>
    </xf>
    <xf numFmtId="0" fontId="10" fillId="11" borderId="3" xfId="0" applyFont="1" applyFill="1" applyBorder="1" applyAlignment="1">
      <alignment horizontal="center" vertical="center"/>
    </xf>
    <xf numFmtId="165" fontId="3" fillId="0" borderId="12" xfId="2" applyNumberFormat="1" applyFont="1" applyBorder="1"/>
    <xf numFmtId="165" fontId="5" fillId="0" borderId="3" xfId="2" applyNumberFormat="1" applyFont="1" applyFill="1" applyBorder="1"/>
    <xf numFmtId="166" fontId="9" fillId="2" borderId="0" xfId="0" applyNumberFormat="1" applyFont="1" applyFill="1"/>
    <xf numFmtId="166" fontId="4" fillId="2" borderId="0" xfId="0" applyNumberFormat="1" applyFont="1" applyFill="1" applyAlignment="1">
      <alignment horizontal="left" wrapText="1"/>
    </xf>
    <xf numFmtId="0" fontId="7" fillId="7" borderId="7" xfId="0" applyFont="1" applyFill="1" applyBorder="1" applyAlignment="1">
      <alignment horizontal="center" wrapText="1"/>
    </xf>
    <xf numFmtId="0" fontId="7" fillId="7" borderId="5" xfId="0" applyFont="1" applyFill="1" applyBorder="1" applyAlignment="1">
      <alignment horizontal="center" wrapText="1"/>
    </xf>
    <xf numFmtId="166" fontId="4" fillId="0" borderId="3" xfId="0" applyNumberFormat="1" applyFont="1" applyBorder="1"/>
    <xf numFmtId="0" fontId="3" fillId="0" borderId="9" xfId="0" applyFont="1" applyBorder="1" applyAlignment="1">
      <alignment horizontal="left"/>
    </xf>
    <xf numFmtId="0" fontId="3" fillId="0" borderId="3" xfId="0" applyFont="1" applyBorder="1" applyAlignment="1">
      <alignment horizontal="center" wrapText="1"/>
    </xf>
    <xf numFmtId="165" fontId="3" fillId="0" borderId="3" xfId="2" applyNumberFormat="1" applyFont="1" applyFill="1" applyBorder="1"/>
    <xf numFmtId="0" fontId="4" fillId="2" borderId="3" xfId="0" applyFont="1" applyFill="1" applyBorder="1" applyAlignment="1">
      <alignment horizontal="center"/>
    </xf>
    <xf numFmtId="166" fontId="4" fillId="2" borderId="3" xfId="0" applyNumberFormat="1" applyFont="1" applyFill="1" applyBorder="1" applyAlignment="1">
      <alignment horizontal="right"/>
    </xf>
    <xf numFmtId="0" fontId="3" fillId="4" borderId="3" xfId="0" applyFont="1" applyFill="1" applyBorder="1" applyAlignment="1">
      <alignment horizontal="left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/>
    </xf>
    <xf numFmtId="0" fontId="7" fillId="8" borderId="5" xfId="0" applyFont="1" applyFill="1" applyBorder="1" applyAlignment="1">
      <alignment horizontal="center" vertical="center"/>
    </xf>
    <xf numFmtId="166" fontId="7" fillId="8" borderId="4" xfId="0" applyNumberFormat="1" applyFont="1" applyFill="1" applyBorder="1" applyAlignment="1">
      <alignment horizontal="right" vertical="center"/>
    </xf>
    <xf numFmtId="166" fontId="7" fillId="8" borderId="5" xfId="0" applyNumberFormat="1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10" fontId="4" fillId="2" borderId="4" xfId="0" applyNumberFormat="1" applyFont="1" applyFill="1" applyBorder="1" applyAlignment="1">
      <alignment horizontal="center" wrapText="1"/>
    </xf>
    <xf numFmtId="10" fontId="4" fillId="2" borderId="5" xfId="0" applyNumberFormat="1" applyFont="1" applyFill="1" applyBorder="1" applyAlignment="1">
      <alignment horizontal="center" wrapText="1"/>
    </xf>
    <xf numFmtId="0" fontId="7" fillId="7" borderId="8" xfId="0" applyFont="1" applyFill="1" applyBorder="1" applyAlignment="1">
      <alignment horizontal="center" vertical="center" wrapText="1"/>
    </xf>
    <xf numFmtId="0" fontId="7" fillId="7" borderId="9" xfId="0" applyFont="1" applyFill="1" applyBorder="1" applyAlignment="1">
      <alignment horizontal="center" vertical="center" wrapText="1"/>
    </xf>
    <xf numFmtId="0" fontId="11" fillId="6" borderId="10" xfId="0" applyFont="1" applyFill="1" applyBorder="1" applyAlignment="1">
      <alignment horizontal="center" vertical="center" wrapText="1"/>
    </xf>
    <xf numFmtId="0" fontId="11" fillId="6" borderId="0" xfId="0" applyFont="1" applyFill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wrapText="1"/>
    </xf>
    <xf numFmtId="0" fontId="7" fillId="7" borderId="7" xfId="0" applyFont="1" applyFill="1" applyBorder="1" applyAlignment="1">
      <alignment horizontal="center" wrapText="1"/>
    </xf>
    <xf numFmtId="0" fontId="7" fillId="7" borderId="5" xfId="0" applyFont="1" applyFill="1" applyBorder="1" applyAlignment="1">
      <alignment horizont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13" fillId="12" borderId="15" xfId="0" applyFont="1" applyFill="1" applyBorder="1" applyAlignment="1">
      <alignment horizontal="center" vertical="center" textRotation="255" wrapText="1"/>
    </xf>
    <xf numFmtId="0" fontId="13" fillId="12" borderId="16" xfId="0" applyFont="1" applyFill="1" applyBorder="1" applyAlignment="1">
      <alignment horizontal="center" vertical="center" textRotation="255" wrapText="1"/>
    </xf>
    <xf numFmtId="0" fontId="13" fillId="12" borderId="17" xfId="0" applyFont="1" applyFill="1" applyBorder="1" applyAlignment="1">
      <alignment horizontal="center" vertical="center" textRotation="255" wrapText="1"/>
    </xf>
    <xf numFmtId="0" fontId="14" fillId="11" borderId="18" xfId="0" applyFont="1" applyFill="1" applyBorder="1" applyAlignment="1">
      <alignment horizontal="center" vertical="center" textRotation="255" wrapText="1"/>
    </xf>
    <xf numFmtId="0" fontId="14" fillId="11" borderId="19" xfId="0" applyFont="1" applyFill="1" applyBorder="1" applyAlignment="1">
      <alignment horizontal="center" vertical="center" textRotation="255" wrapText="1"/>
    </xf>
    <xf numFmtId="0" fontId="4" fillId="5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</cellXfs>
  <cellStyles count="7">
    <cellStyle name="Millares [0]" xfId="1" builtinId="6"/>
    <cellStyle name="Millares 2 2" xfId="4" xr:uid="{6664A3C0-56B5-407C-8D7F-B7181BAFBB61}"/>
    <cellStyle name="Moneda 2" xfId="2" xr:uid="{55CCF732-0B51-4DFD-AFCF-513867138F1F}"/>
    <cellStyle name="Moneda 4" xfId="6" xr:uid="{E0C1826E-C580-439F-BC96-6A860A293B50}"/>
    <cellStyle name="Normal" xfId="0" builtinId="0"/>
    <cellStyle name="Normal 2" xfId="3" xr:uid="{5328106C-5F5F-4D2E-801A-BF6434B44F08}"/>
    <cellStyle name="Normal 2 2 2" xfId="5" xr:uid="{9230F31E-128B-4C6C-9087-B8B831FC4434}"/>
  </cellStyles>
  <dxfs count="3"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</dxfs>
  <tableStyles count="1" defaultTableStyle="TableStyleMedium2" defaultPivotStyle="PivotStyleLight16">
    <tableStyle name="Invisible" pivot="0" table="0" count="0" xr9:uid="{6295ECCF-6AFD-427D-9C26-6E08656CEAA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444499</xdr:colOff>
      <xdr:row>0</xdr:row>
      <xdr:rowOff>148165</xdr:rowOff>
    </xdr:from>
    <xdr:ext cx="772583" cy="788350"/>
    <xdr:pic>
      <xdr:nvPicPr>
        <xdr:cNvPr id="2" name="Imagen 4" descr="LOGO-ICBF">
          <a:extLst>
            <a:ext uri="{FF2B5EF4-FFF2-40B4-BE49-F238E27FC236}">
              <a16:creationId xmlns:a16="http://schemas.microsoft.com/office/drawing/2014/main" id="{D5AED45A-92F4-4DCB-B369-C7BE52A4CC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0924" y="148165"/>
          <a:ext cx="772583" cy="788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E3EAE-47BE-481D-8752-5344D4252684}">
  <sheetPr>
    <tabColor theme="5" tint="-0.249977111117893"/>
  </sheetPr>
  <dimension ref="A1:O68"/>
  <sheetViews>
    <sheetView tabSelected="1" view="pageBreakPreview" zoomScaleNormal="100" zoomScaleSheetLayoutView="100" workbookViewId="0">
      <selection activeCell="I17" sqref="I17"/>
    </sheetView>
  </sheetViews>
  <sheetFormatPr baseColWidth="10" defaultColWidth="11.42578125" defaultRowHeight="16.5" x14ac:dyDescent="0.3"/>
  <cols>
    <col min="1" max="1" width="11.42578125" style="1"/>
    <col min="2" max="2" width="16.7109375" style="1" customWidth="1"/>
    <col min="3" max="3" width="55" style="1" customWidth="1"/>
    <col min="4" max="4" width="11.5703125" style="1" bestFit="1" customWidth="1"/>
    <col min="5" max="5" width="24" style="1" bestFit="1" customWidth="1"/>
    <col min="6" max="6" width="26.5703125" style="1" bestFit="1" customWidth="1"/>
    <col min="7" max="7" width="12.28515625" style="1" bestFit="1" customWidth="1"/>
    <col min="8" max="8" width="49" style="1" bestFit="1" customWidth="1"/>
    <col min="9" max="9" width="14.5703125" style="1" customWidth="1"/>
    <col min="10" max="16384" width="11.42578125" style="1"/>
  </cols>
  <sheetData>
    <row r="1" spans="1:15" x14ac:dyDescent="0.3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5" ht="18" customHeight="1" x14ac:dyDescent="0.3">
      <c r="A2" s="3"/>
      <c r="B2" s="4"/>
      <c r="D2" s="95" t="s">
        <v>0</v>
      </c>
      <c r="E2" s="96"/>
      <c r="F2" s="96"/>
      <c r="G2" s="96"/>
      <c r="H2" s="96"/>
      <c r="I2" s="5"/>
      <c r="J2" s="5"/>
      <c r="K2" s="4"/>
      <c r="L2" s="4"/>
    </row>
    <row r="3" spans="1:15" ht="18" customHeight="1" x14ac:dyDescent="0.3">
      <c r="A3" s="3"/>
      <c r="B3" s="4"/>
      <c r="C3" s="4"/>
      <c r="D3" s="95"/>
      <c r="E3" s="96"/>
      <c r="F3" s="96"/>
      <c r="G3" s="96"/>
      <c r="H3" s="96"/>
      <c r="I3" s="5"/>
      <c r="J3" s="5"/>
      <c r="K3" s="4"/>
      <c r="L3" s="4"/>
    </row>
    <row r="4" spans="1:15" ht="18" customHeight="1" x14ac:dyDescent="0.3">
      <c r="A4" s="3"/>
      <c r="B4" s="4"/>
      <c r="C4" s="4"/>
      <c r="D4" s="4"/>
      <c r="E4" s="4"/>
      <c r="F4" s="4"/>
      <c r="G4" s="4"/>
      <c r="H4" s="4"/>
      <c r="I4" s="5"/>
      <c r="J4" s="5"/>
      <c r="K4" s="4"/>
      <c r="L4" s="4"/>
    </row>
    <row r="5" spans="1:15" ht="30" customHeight="1" x14ac:dyDescent="0.3">
      <c r="A5" s="3"/>
      <c r="B5" s="4"/>
      <c r="C5" s="4"/>
      <c r="D5" s="4"/>
      <c r="E5" s="4"/>
      <c r="F5" s="4"/>
      <c r="G5" s="4"/>
      <c r="H5" s="4"/>
      <c r="I5" s="5"/>
      <c r="J5" s="5"/>
      <c r="K5" s="4"/>
      <c r="L5" s="4"/>
    </row>
    <row r="6" spans="1:15" ht="18" customHeight="1" x14ac:dyDescent="0.3">
      <c r="A6" s="3"/>
      <c r="B6" s="4"/>
      <c r="C6" s="4"/>
      <c r="D6" s="4"/>
      <c r="E6" s="4"/>
      <c r="F6" s="4"/>
      <c r="G6" s="4"/>
      <c r="H6" s="4"/>
      <c r="I6" s="5"/>
      <c r="J6" s="5"/>
      <c r="K6" s="4"/>
      <c r="L6" s="4"/>
    </row>
    <row r="7" spans="1:15" ht="21.75" customHeight="1" x14ac:dyDescent="0.3">
      <c r="A7" s="3"/>
      <c r="B7" s="4"/>
      <c r="C7" s="58" t="s">
        <v>2</v>
      </c>
      <c r="D7" s="55"/>
      <c r="E7" s="55"/>
      <c r="F7" s="55"/>
      <c r="G7" s="4"/>
      <c r="H7" s="4"/>
      <c r="I7" s="4"/>
      <c r="J7" s="4"/>
      <c r="K7" s="4"/>
      <c r="L7" s="4"/>
    </row>
    <row r="8" spans="1:15" ht="21.75" customHeight="1" x14ac:dyDescent="0.3">
      <c r="A8" s="6"/>
      <c r="B8" s="4"/>
      <c r="C8" s="59" t="s">
        <v>50</v>
      </c>
      <c r="D8" s="55"/>
      <c r="E8" s="55"/>
      <c r="F8" s="55"/>
      <c r="G8" s="5"/>
      <c r="H8" s="5"/>
      <c r="I8" s="4"/>
      <c r="J8" s="5"/>
      <c r="K8" s="5"/>
      <c r="L8" s="4"/>
    </row>
    <row r="9" spans="1:15" ht="22.5" customHeight="1" x14ac:dyDescent="0.3">
      <c r="A9" s="6"/>
      <c r="B9" s="7"/>
      <c r="C9" s="55"/>
      <c r="D9" s="55"/>
      <c r="E9" s="58" t="s">
        <v>3</v>
      </c>
      <c r="F9" s="59">
        <v>1</v>
      </c>
      <c r="G9" s="5"/>
      <c r="H9" s="8"/>
      <c r="I9" s="4"/>
      <c r="J9" s="8"/>
      <c r="K9" s="8"/>
      <c r="L9" s="4"/>
    </row>
    <row r="10" spans="1:15" ht="32.25" customHeight="1" x14ac:dyDescent="0.3">
      <c r="A10" s="6"/>
      <c r="B10" s="7"/>
      <c r="C10" s="55"/>
      <c r="D10" s="55"/>
      <c r="E10" s="58" t="s">
        <v>46</v>
      </c>
      <c r="F10" s="59">
        <v>4</v>
      </c>
      <c r="G10" s="5"/>
      <c r="H10" s="8"/>
      <c r="I10" s="4"/>
      <c r="J10" s="8"/>
      <c r="K10" s="8"/>
      <c r="L10" s="4"/>
    </row>
    <row r="11" spans="1:15" ht="22.5" customHeight="1" x14ac:dyDescent="0.3">
      <c r="A11" s="6"/>
      <c r="B11" s="7"/>
      <c r="C11" s="55"/>
      <c r="D11" s="55"/>
      <c r="E11" s="58" t="s">
        <v>4</v>
      </c>
      <c r="F11" s="59">
        <f>$F$10*300</f>
        <v>1200</v>
      </c>
      <c r="G11" s="4"/>
      <c r="H11" s="5"/>
      <c r="I11" s="5"/>
      <c r="J11" s="5"/>
      <c r="K11" s="5"/>
      <c r="L11" s="4"/>
      <c r="M11" s="5"/>
      <c r="N11" s="5"/>
      <c r="O11" s="5"/>
    </row>
    <row r="12" spans="1:15" ht="31.5" x14ac:dyDescent="0.3">
      <c r="A12" s="6"/>
      <c r="B12" s="7"/>
      <c r="C12" s="55"/>
      <c r="D12" s="55"/>
      <c r="E12" s="69" t="s">
        <v>47</v>
      </c>
      <c r="F12" s="70">
        <v>2</v>
      </c>
      <c r="G12" s="60"/>
      <c r="H12" s="4"/>
      <c r="I12" s="5"/>
      <c r="J12" s="5"/>
      <c r="K12" s="5"/>
      <c r="L12" s="4"/>
      <c r="M12" s="5"/>
      <c r="N12" s="5"/>
      <c r="O12" s="5"/>
    </row>
    <row r="13" spans="1:15" x14ac:dyDescent="0.3">
      <c r="A13" s="6"/>
      <c r="B13" s="7"/>
      <c r="C13" s="54"/>
      <c r="D13" s="9"/>
      <c r="E13" s="69" t="s">
        <v>4</v>
      </c>
      <c r="F13" s="70">
        <f>20*F12</f>
        <v>40</v>
      </c>
      <c r="G13" s="10"/>
      <c r="H13" s="5"/>
      <c r="I13" s="5"/>
      <c r="J13" s="5"/>
      <c r="K13" s="5"/>
      <c r="L13" s="4"/>
      <c r="M13" s="5"/>
      <c r="N13" s="5"/>
      <c r="O13" s="5"/>
    </row>
    <row r="14" spans="1:15" x14ac:dyDescent="0.3">
      <c r="A14" s="6"/>
      <c r="B14" s="7"/>
      <c r="C14" s="54"/>
      <c r="D14" s="9"/>
      <c r="E14" s="10"/>
      <c r="F14" s="10"/>
      <c r="G14" s="10"/>
      <c r="H14" s="5"/>
      <c r="I14" s="5"/>
      <c r="J14" s="5"/>
      <c r="K14" s="5"/>
      <c r="L14" s="4"/>
      <c r="M14" s="5"/>
      <c r="N14" s="5"/>
      <c r="O14" s="5"/>
    </row>
    <row r="15" spans="1:15" ht="27" customHeight="1" x14ac:dyDescent="0.3">
      <c r="A15" s="6"/>
      <c r="B15" s="7"/>
      <c r="C15" s="7"/>
      <c r="D15" s="7"/>
      <c r="E15" s="97">
        <v>2026</v>
      </c>
      <c r="F15" s="98"/>
      <c r="G15" s="5"/>
      <c r="H15" s="5"/>
      <c r="I15" s="4"/>
      <c r="J15" s="4"/>
      <c r="K15" s="4"/>
      <c r="L15" s="4"/>
    </row>
    <row r="16" spans="1:15" ht="51" customHeight="1" thickBot="1" x14ac:dyDescent="0.35">
      <c r="A16" s="6"/>
      <c r="B16" s="12"/>
      <c r="C16" s="13" t="s">
        <v>5</v>
      </c>
      <c r="D16" s="13" t="s">
        <v>6</v>
      </c>
      <c r="E16" s="13" t="s">
        <v>7</v>
      </c>
      <c r="F16" s="14" t="s">
        <v>8</v>
      </c>
      <c r="G16" s="11"/>
      <c r="H16" s="2" t="s">
        <v>9</v>
      </c>
      <c r="I16" s="2" t="s">
        <v>53</v>
      </c>
      <c r="J16" s="5"/>
      <c r="K16" s="5"/>
      <c r="L16" s="5"/>
    </row>
    <row r="17" spans="1:12" ht="16.5" customHeight="1" x14ac:dyDescent="0.3">
      <c r="A17" s="108" t="s">
        <v>1</v>
      </c>
      <c r="B17" s="99" t="s">
        <v>11</v>
      </c>
      <c r="C17" s="15" t="s">
        <v>12</v>
      </c>
      <c r="D17" s="16">
        <f>($F$11*1)</f>
        <v>1200</v>
      </c>
      <c r="E17" s="61">
        <v>509679</v>
      </c>
      <c r="F17" s="18">
        <f>ROUND(F11*E17,H125)</f>
        <v>611614800</v>
      </c>
      <c r="G17" s="11"/>
      <c r="H17" s="19" t="str">
        <f>C17</f>
        <v>Raciones Familiares para Preparar - RFPP (300 mensuales)</v>
      </c>
      <c r="I17" s="19">
        <f>$E$17*$F$11</f>
        <v>611614800</v>
      </c>
      <c r="J17" s="5"/>
      <c r="K17" s="5"/>
      <c r="L17" s="5"/>
    </row>
    <row r="18" spans="1:12" x14ac:dyDescent="0.3">
      <c r="A18" s="109"/>
      <c r="B18" s="99"/>
      <c r="C18" s="15" t="s">
        <v>13</v>
      </c>
      <c r="D18" s="16">
        <f>($F$11*1)</f>
        <v>1200</v>
      </c>
      <c r="E18" s="17">
        <v>5467</v>
      </c>
      <c r="F18" s="18">
        <f>ROUND(F11*E18,0)</f>
        <v>6560400</v>
      </c>
      <c r="G18" s="11"/>
      <c r="H18" s="19" t="str">
        <f t="shared" ref="H18:H46" si="0">C18</f>
        <v>Preparación demostrativa y comunitaria  (300 usuarios)</v>
      </c>
      <c r="I18" s="19">
        <f>$E$18*$F$11</f>
        <v>6560400</v>
      </c>
      <c r="J18" s="5"/>
      <c r="K18" s="5"/>
      <c r="L18" s="5"/>
    </row>
    <row r="19" spans="1:12" x14ac:dyDescent="0.3">
      <c r="A19" s="109"/>
      <c r="B19" s="99"/>
      <c r="C19" s="48" t="s">
        <v>14</v>
      </c>
      <c r="D19" s="49"/>
      <c r="E19" s="49"/>
      <c r="F19" s="49">
        <f>SUM(F17:F18)</f>
        <v>618175200</v>
      </c>
      <c r="G19" s="11"/>
      <c r="H19" s="57" t="str">
        <f t="shared" si="0"/>
        <v>SUBTOTAL COSTOS VARIABLES</v>
      </c>
      <c r="I19" s="56">
        <f t="shared" ref="I19" si="1">SUM(I17:I18)</f>
        <v>618175200</v>
      </c>
      <c r="J19" s="5"/>
      <c r="K19" s="5"/>
      <c r="L19" s="5"/>
    </row>
    <row r="20" spans="1:12" x14ac:dyDescent="0.3">
      <c r="A20" s="109"/>
      <c r="B20" s="100" t="s">
        <v>48</v>
      </c>
      <c r="C20" s="20" t="s">
        <v>15</v>
      </c>
      <c r="D20" s="21">
        <v>1</v>
      </c>
      <c r="E20" s="22">
        <v>5543000</v>
      </c>
      <c r="F20" s="23">
        <f>ROUND((((D20*E20)*$F$9)*$F$10),0)</f>
        <v>22172000</v>
      </c>
      <c r="G20" s="11"/>
      <c r="H20" s="19" t="str">
        <f t="shared" si="0"/>
        <v>Profesional con funciones de coordinación</v>
      </c>
      <c r="I20" s="19">
        <f>ROUND((($E$20*$D$20)*$F$10),0)</f>
        <v>22172000</v>
      </c>
      <c r="J20" s="5"/>
      <c r="K20" s="5"/>
      <c r="L20" s="5"/>
    </row>
    <row r="21" spans="1:12" x14ac:dyDescent="0.3">
      <c r="A21" s="109"/>
      <c r="B21" s="100"/>
      <c r="C21" s="20" t="s">
        <v>16</v>
      </c>
      <c r="D21" s="26">
        <v>1</v>
      </c>
      <c r="E21" s="22">
        <v>4371009</v>
      </c>
      <c r="F21" s="23">
        <f t="shared" ref="F21:F27" si="2">ROUND((((D21*E21)*$F$9)*$F$10),0)</f>
        <v>17484036</v>
      </c>
      <c r="G21" s="11"/>
      <c r="H21" s="19" t="str">
        <f t="shared" si="0"/>
        <v>Profesional en pedagogía</v>
      </c>
      <c r="I21" s="19">
        <f>ROUND(($E$21*$D$21)*$F$10,0)</f>
        <v>17484036</v>
      </c>
      <c r="J21" s="5"/>
      <c r="K21" s="5"/>
      <c r="L21" s="5"/>
    </row>
    <row r="22" spans="1:12" x14ac:dyDescent="0.3">
      <c r="A22" s="109"/>
      <c r="B22" s="100"/>
      <c r="C22" s="20" t="s">
        <v>17</v>
      </c>
      <c r="D22" s="26">
        <v>1</v>
      </c>
      <c r="E22" s="27">
        <v>2583284</v>
      </c>
      <c r="F22" s="23">
        <f t="shared" si="2"/>
        <v>10333136</v>
      </c>
      <c r="G22" s="11"/>
      <c r="H22" s="19" t="str">
        <f t="shared" si="0"/>
        <v>Dinamizador de acciones complementarias en el marco del DHAA*</v>
      </c>
      <c r="I22" s="19">
        <f>ROUND(($E$22*$D$22)*$F$10,0)</f>
        <v>10333136</v>
      </c>
      <c r="J22" s="5"/>
      <c r="K22" s="5"/>
      <c r="L22" s="5"/>
    </row>
    <row r="23" spans="1:12" x14ac:dyDescent="0.3">
      <c r="A23" s="109"/>
      <c r="B23" s="100"/>
      <c r="C23" s="20" t="s">
        <v>18</v>
      </c>
      <c r="D23" s="26">
        <v>1</v>
      </c>
      <c r="E23" s="27">
        <v>2389806</v>
      </c>
      <c r="F23" s="23">
        <f t="shared" si="2"/>
        <v>9559224</v>
      </c>
      <c r="G23" s="11"/>
      <c r="H23" s="19" t="str">
        <f t="shared" si="0"/>
        <v>Apoyo administrativo</v>
      </c>
      <c r="I23" s="19">
        <f>ROUND(($E$23*$D$23)*$F$10,0)</f>
        <v>9559224</v>
      </c>
      <c r="J23" s="5"/>
      <c r="K23" s="5"/>
      <c r="L23" s="5"/>
    </row>
    <row r="24" spans="1:12" x14ac:dyDescent="0.3">
      <c r="A24" s="109"/>
      <c r="B24" s="100"/>
      <c r="C24" s="20" t="s">
        <v>19</v>
      </c>
      <c r="D24" s="26">
        <v>3</v>
      </c>
      <c r="E24" s="27">
        <v>4371009</v>
      </c>
      <c r="F24" s="23">
        <f t="shared" si="2"/>
        <v>52452108</v>
      </c>
      <c r="G24" s="11"/>
      <c r="H24" s="19" t="str">
        <f t="shared" si="0"/>
        <v>Profesional Nutricionista</v>
      </c>
      <c r="I24" s="19">
        <f>ROUND(($E$24*$D$24)*$F$10,0)</f>
        <v>52452108</v>
      </c>
      <c r="J24" s="5"/>
      <c r="K24" s="5"/>
      <c r="L24" s="5"/>
    </row>
    <row r="25" spans="1:12" x14ac:dyDescent="0.3">
      <c r="A25" s="109"/>
      <c r="B25" s="100"/>
      <c r="C25" s="20" t="s">
        <v>20</v>
      </c>
      <c r="D25" s="26">
        <v>3</v>
      </c>
      <c r="E25" s="27">
        <v>4371009</v>
      </c>
      <c r="F25" s="23">
        <f t="shared" si="2"/>
        <v>52452108</v>
      </c>
      <c r="G25" s="11"/>
      <c r="H25" s="19" t="str">
        <f t="shared" si="0"/>
        <v xml:space="preserve">Profesional del área social </v>
      </c>
      <c r="I25" s="19">
        <f>ROUND(($E$25*$D$25)*$F$10,0)</f>
        <v>52452108</v>
      </c>
      <c r="J25" s="5"/>
      <c r="K25" s="5"/>
      <c r="L25" s="5"/>
    </row>
    <row r="26" spans="1:12" x14ac:dyDescent="0.3">
      <c r="A26" s="109"/>
      <c r="B26" s="100"/>
      <c r="C26" s="20" t="s">
        <v>21</v>
      </c>
      <c r="D26" s="26">
        <v>3</v>
      </c>
      <c r="E26" s="27">
        <v>4180071</v>
      </c>
      <c r="F26" s="23">
        <f t="shared" si="2"/>
        <v>50160852</v>
      </c>
      <c r="G26" s="11"/>
      <c r="H26" s="19" t="str">
        <f t="shared" si="0"/>
        <v>Auxiliar de Enfermería</v>
      </c>
      <c r="I26" s="19">
        <f>ROUND(($E$26*$D$26)*$F$10,0)</f>
        <v>50160852</v>
      </c>
      <c r="J26" s="5"/>
      <c r="K26" s="5"/>
      <c r="L26" s="5"/>
    </row>
    <row r="27" spans="1:12" x14ac:dyDescent="0.3">
      <c r="A27" s="109"/>
      <c r="B27" s="100"/>
      <c r="C27" s="20" t="s">
        <v>22</v>
      </c>
      <c r="D27" s="26">
        <v>3</v>
      </c>
      <c r="E27" s="27">
        <v>2389806</v>
      </c>
      <c r="F27" s="23">
        <f t="shared" si="2"/>
        <v>28677672</v>
      </c>
      <c r="G27" s="11"/>
      <c r="H27" s="19" t="str">
        <f t="shared" si="0"/>
        <v>Gestores Comunitarios</v>
      </c>
      <c r="I27" s="19">
        <f>ROUND(($E$27*$D$27)*$F$10,0)</f>
        <v>28677672</v>
      </c>
      <c r="J27" s="5"/>
      <c r="K27" s="5"/>
      <c r="L27" s="5"/>
    </row>
    <row r="28" spans="1:12" x14ac:dyDescent="0.3">
      <c r="A28" s="109"/>
      <c r="B28" s="100"/>
      <c r="C28" s="102" t="s">
        <v>23</v>
      </c>
      <c r="D28" s="103"/>
      <c r="E28" s="104"/>
      <c r="F28" s="50">
        <f>ROUND(SUM(F20:F27),0)</f>
        <v>243291136</v>
      </c>
      <c r="G28" s="11"/>
      <c r="H28" s="19" t="str">
        <f t="shared" si="0"/>
        <v>SUBTOTAL TALENTO HUMANO</v>
      </c>
      <c r="I28" s="28">
        <f t="shared" ref="I28" si="3">SUM(I20:I27)</f>
        <v>243291136</v>
      </c>
      <c r="J28" s="5"/>
      <c r="K28" s="5"/>
      <c r="L28" s="5"/>
    </row>
    <row r="29" spans="1:12" x14ac:dyDescent="0.3">
      <c r="A29" s="109"/>
      <c r="B29" s="100"/>
      <c r="C29" s="20" t="s">
        <v>24</v>
      </c>
      <c r="D29" s="29">
        <v>1</v>
      </c>
      <c r="E29" s="30">
        <v>29032792</v>
      </c>
      <c r="F29" s="23">
        <f>ROUND(($F$10*$E$29)*$F$9,0)</f>
        <v>116131168</v>
      </c>
      <c r="G29" s="11"/>
      <c r="H29" s="19" t="str">
        <f t="shared" si="0"/>
        <v>Transporte</v>
      </c>
      <c r="I29" s="19">
        <f>ROUND($E$29*$F$10,0)</f>
        <v>116131168</v>
      </c>
      <c r="J29" s="5"/>
      <c r="K29" s="5"/>
      <c r="L29" s="5"/>
    </row>
    <row r="30" spans="1:12" x14ac:dyDescent="0.3">
      <c r="A30" s="109"/>
      <c r="B30" s="100"/>
      <c r="C30" s="102" t="s">
        <v>25</v>
      </c>
      <c r="D30" s="103"/>
      <c r="E30" s="104"/>
      <c r="F30" s="51">
        <f>SUM(F29)</f>
        <v>116131168</v>
      </c>
      <c r="G30" s="11"/>
      <c r="H30" s="19" t="str">
        <f t="shared" si="0"/>
        <v>SUBTOTAL TRANSPORTE</v>
      </c>
      <c r="I30" s="28">
        <f t="shared" ref="I30" si="4">I29</f>
        <v>116131168</v>
      </c>
      <c r="J30" s="5"/>
      <c r="K30" s="5"/>
      <c r="L30" s="5"/>
    </row>
    <row r="31" spans="1:12" x14ac:dyDescent="0.3">
      <c r="A31" s="109"/>
      <c r="B31" s="101"/>
      <c r="C31" s="52" t="s">
        <v>26</v>
      </c>
      <c r="D31" s="53"/>
      <c r="E31" s="52"/>
      <c r="F31" s="50">
        <f>F28+F30</f>
        <v>359422304</v>
      </c>
      <c r="G31" s="11"/>
      <c r="H31" s="57" t="str">
        <f t="shared" si="0"/>
        <v>SUBTOTAL COSTOS FIJOS</v>
      </c>
      <c r="I31" s="56">
        <f t="shared" ref="I31" si="5">I28+I30</f>
        <v>359422304</v>
      </c>
      <c r="J31" s="5"/>
      <c r="K31" s="5"/>
      <c r="L31" s="5"/>
    </row>
    <row r="32" spans="1:12" ht="16.5" customHeight="1" x14ac:dyDescent="0.3">
      <c r="A32" s="109"/>
      <c r="B32" s="99"/>
      <c r="C32" s="116" t="s">
        <v>27</v>
      </c>
      <c r="D32" s="117"/>
      <c r="E32" s="30">
        <v>101874</v>
      </c>
      <c r="F32" s="31">
        <f>ROUND((E32*$F$9)*$F$10,0)</f>
        <v>407496</v>
      </c>
      <c r="G32" s="11"/>
      <c r="H32" s="19" t="str">
        <f t="shared" si="0"/>
        <v>Elementos de Aseo - Talento Humano</v>
      </c>
      <c r="I32" s="19">
        <f>ROUND($E$32*$F$10,0)</f>
        <v>407496</v>
      </c>
      <c r="J32" s="5"/>
      <c r="K32" s="5"/>
      <c r="L32" s="5"/>
    </row>
    <row r="33" spans="1:12" x14ac:dyDescent="0.3">
      <c r="A33" s="109"/>
      <c r="B33" s="99"/>
      <c r="C33" s="118" t="s">
        <v>28</v>
      </c>
      <c r="D33" s="115"/>
      <c r="E33" s="22">
        <v>1427611</v>
      </c>
      <c r="F33" s="31">
        <f>ROUND((E33*$F$9)*$F$10,0)</f>
        <v>5710444</v>
      </c>
      <c r="G33" s="11"/>
      <c r="H33" s="19" t="str">
        <f t="shared" si="0"/>
        <v>Papeleria</v>
      </c>
      <c r="I33" s="19">
        <f>ROUND($E$33*$F$10,0)</f>
        <v>5710444</v>
      </c>
      <c r="J33" s="5"/>
      <c r="K33" s="5"/>
      <c r="L33" s="5"/>
    </row>
    <row r="34" spans="1:12" x14ac:dyDescent="0.3">
      <c r="A34" s="109"/>
      <c r="B34" s="99"/>
      <c r="C34" s="116" t="s">
        <v>29</v>
      </c>
      <c r="D34" s="117"/>
      <c r="E34" s="22">
        <v>296489</v>
      </c>
      <c r="F34" s="31">
        <f t="shared" ref="F34" si="6">ROUND((E34*$F$9)*$F$10,0)</f>
        <v>1185956</v>
      </c>
      <c r="G34" s="11"/>
      <c r="H34" s="19" t="str">
        <f t="shared" si="0"/>
        <v>Comunicaciones</v>
      </c>
      <c r="I34" s="19">
        <f>ROUND($E$34*$F$10,0)</f>
        <v>1185956</v>
      </c>
      <c r="J34" s="5"/>
      <c r="K34" s="5"/>
      <c r="L34" s="5"/>
    </row>
    <row r="35" spans="1:12" x14ac:dyDescent="0.3">
      <c r="A35" s="109"/>
      <c r="B35" s="99"/>
      <c r="C35" s="119" t="s">
        <v>30</v>
      </c>
      <c r="D35" s="120"/>
      <c r="E35" s="22">
        <v>1101463</v>
      </c>
      <c r="F35" s="31">
        <f>ROUND((E35*1)*$F$10,0)</f>
        <v>4405852</v>
      </c>
      <c r="G35" s="11"/>
      <c r="H35" s="19" t="str">
        <f t="shared" si="0"/>
        <v xml:space="preserve"> Material para fortalecimiento  Vigilancia Basada en Comunidad - VBC</v>
      </c>
      <c r="I35" s="19">
        <f>ROUND($E$35*$F$10,0)</f>
        <v>4405852</v>
      </c>
      <c r="J35" s="5"/>
      <c r="K35" s="5"/>
      <c r="L35" s="5"/>
    </row>
    <row r="36" spans="1:12" ht="17.25" thickBot="1" x14ac:dyDescent="0.35">
      <c r="A36" s="110"/>
      <c r="B36" s="99"/>
      <c r="C36" s="52" t="s">
        <v>31</v>
      </c>
      <c r="D36" s="53"/>
      <c r="E36" s="52"/>
      <c r="F36" s="50">
        <f>SUM(F32:F35)</f>
        <v>11709748</v>
      </c>
      <c r="G36" s="11"/>
      <c r="H36" s="57" t="str">
        <f t="shared" si="0"/>
        <v>SUBTOTAL COSTOS INDIRECTOS</v>
      </c>
      <c r="I36" s="56">
        <f>SUM(I32:I35)</f>
        <v>11709748</v>
      </c>
      <c r="J36" s="5"/>
      <c r="K36" s="5"/>
      <c r="L36" s="5"/>
    </row>
    <row r="37" spans="1:12" x14ac:dyDescent="0.3">
      <c r="A37" s="111" t="s">
        <v>45</v>
      </c>
      <c r="B37" s="113" t="s">
        <v>48</v>
      </c>
      <c r="C37" s="63" t="s">
        <v>21</v>
      </c>
      <c r="D37" s="64">
        <v>4</v>
      </c>
      <c r="E37" s="65">
        <v>4180071</v>
      </c>
      <c r="F37" s="66">
        <f>ROUND((((D37*E37)*$F$9)*$F$12),0)</f>
        <v>33440568</v>
      </c>
      <c r="G37" s="11"/>
      <c r="H37" s="71" t="s">
        <v>21</v>
      </c>
      <c r="I37" s="72">
        <f>ROUND((($E$37*$D$37)*$F$12),0)</f>
        <v>33440568</v>
      </c>
      <c r="J37" s="5"/>
      <c r="K37" s="5"/>
      <c r="L37" s="5"/>
    </row>
    <row r="38" spans="1:12" x14ac:dyDescent="0.3">
      <c r="A38" s="112"/>
      <c r="B38" s="99"/>
      <c r="C38" s="114" t="s">
        <v>41</v>
      </c>
      <c r="D38" s="115"/>
      <c r="E38" s="22">
        <v>3647825</v>
      </c>
      <c r="F38" s="67">
        <f>ROUND((E38*$F$9)*$F$12,0)</f>
        <v>7295650</v>
      </c>
      <c r="G38" s="11"/>
      <c r="H38" s="19" t="s">
        <v>41</v>
      </c>
      <c r="I38" s="72">
        <f>ROUND($E$38*$F$12,0)</f>
        <v>7295650</v>
      </c>
      <c r="J38" s="5"/>
      <c r="K38" s="5"/>
      <c r="L38" s="5"/>
    </row>
    <row r="39" spans="1:12" x14ac:dyDescent="0.3">
      <c r="A39" s="112"/>
      <c r="B39" s="99"/>
      <c r="C39" s="114" t="s">
        <v>42</v>
      </c>
      <c r="D39" s="115"/>
      <c r="E39" s="22">
        <v>695704</v>
      </c>
      <c r="F39" s="67">
        <f>ROUND((E39*$F$9)*$F$12,0)</f>
        <v>1391408</v>
      </c>
      <c r="G39" s="11"/>
      <c r="H39" s="19" t="s">
        <v>42</v>
      </c>
      <c r="I39" s="72">
        <f>ROUND($E$39*$F$12,0)</f>
        <v>1391408</v>
      </c>
      <c r="J39" s="5"/>
      <c r="K39" s="5"/>
      <c r="L39" s="5"/>
    </row>
    <row r="40" spans="1:12" x14ac:dyDescent="0.3">
      <c r="A40" s="112"/>
      <c r="B40" s="99"/>
      <c r="C40" s="114" t="s">
        <v>43</v>
      </c>
      <c r="D40" s="115"/>
      <c r="E40" s="22">
        <v>802103</v>
      </c>
      <c r="F40" s="67">
        <f>ROUND((E40*$F$9)*$F$12,0)</f>
        <v>1604206</v>
      </c>
      <c r="G40" s="11"/>
      <c r="H40" s="19" t="s">
        <v>43</v>
      </c>
      <c r="I40" s="72">
        <f>ROUND($E$40*$F$12,0)</f>
        <v>1604206</v>
      </c>
      <c r="J40" s="5"/>
      <c r="K40" s="5"/>
      <c r="L40" s="5"/>
    </row>
    <row r="41" spans="1:12" x14ac:dyDescent="0.3">
      <c r="A41" s="112"/>
      <c r="B41" s="99"/>
      <c r="C41" s="114" t="s">
        <v>44</v>
      </c>
      <c r="D41" s="115"/>
      <c r="E41" s="22">
        <v>1786458</v>
      </c>
      <c r="F41" s="67">
        <f>ROUND((E41*$F$9)*$F$12,0)</f>
        <v>3572916</v>
      </c>
      <c r="G41" s="11"/>
      <c r="H41" s="19" t="s">
        <v>44</v>
      </c>
      <c r="I41" s="72">
        <f>ROUND($E$41*$F$12,0)</f>
        <v>3572916</v>
      </c>
      <c r="J41" s="5"/>
      <c r="K41" s="5"/>
      <c r="L41" s="5"/>
    </row>
    <row r="42" spans="1:12" x14ac:dyDescent="0.3">
      <c r="A42" s="112"/>
      <c r="B42" s="99"/>
      <c r="C42" s="102" t="s">
        <v>26</v>
      </c>
      <c r="D42" s="103"/>
      <c r="E42" s="104"/>
      <c r="F42" s="68">
        <f>SUM(F37:F41)</f>
        <v>47304748</v>
      </c>
      <c r="G42" s="11"/>
      <c r="H42" s="57" t="str">
        <f>C42</f>
        <v>SUBTOTAL COSTOS FIJOS</v>
      </c>
      <c r="I42" s="56">
        <f t="shared" ref="I42" si="7">SUM(I37:I41)</f>
        <v>47304748</v>
      </c>
      <c r="J42" s="5"/>
      <c r="K42" s="5"/>
      <c r="L42" s="5"/>
    </row>
    <row r="43" spans="1:12" x14ac:dyDescent="0.3">
      <c r="A43" s="112"/>
      <c r="B43" s="105" t="s">
        <v>11</v>
      </c>
      <c r="C43" s="78" t="s">
        <v>51</v>
      </c>
      <c r="D43" s="79">
        <v>20</v>
      </c>
      <c r="E43" s="22">
        <v>27038</v>
      </c>
      <c r="F43" s="77">
        <f>ROUND((((E43*F9)*30)*$F$13),0)</f>
        <v>32445600</v>
      </c>
      <c r="G43" s="62"/>
      <c r="H43" s="20" t="s">
        <v>51</v>
      </c>
      <c r="I43" s="80">
        <f>ROUND((($E$43*30)*$D$43)*$F$12,0)</f>
        <v>32445600</v>
      </c>
      <c r="J43" s="5"/>
      <c r="K43" s="5"/>
      <c r="L43" s="5"/>
    </row>
    <row r="44" spans="1:12" x14ac:dyDescent="0.3">
      <c r="A44" s="112"/>
      <c r="B44" s="106"/>
      <c r="C44" s="78" t="s">
        <v>52</v>
      </c>
      <c r="D44" s="79">
        <v>20</v>
      </c>
      <c r="E44" s="22">
        <v>45603</v>
      </c>
      <c r="F44" s="77">
        <f>ROUND((((E44*F9)*30)*$F$13),0)</f>
        <v>54723600</v>
      </c>
      <c r="G44" s="62"/>
      <c r="H44" s="20" t="s">
        <v>52</v>
      </c>
      <c r="I44" s="80">
        <f>ROUND((($E$44*30)*$F$13),0)</f>
        <v>54723600</v>
      </c>
      <c r="J44" s="5"/>
      <c r="K44" s="5"/>
      <c r="L44" s="5"/>
    </row>
    <row r="45" spans="1:12" x14ac:dyDescent="0.3">
      <c r="A45" s="112"/>
      <c r="B45" s="107"/>
      <c r="C45" s="75"/>
      <c r="D45" s="75"/>
      <c r="E45" s="76"/>
      <c r="F45" s="68">
        <f>SUM(F43:F44)</f>
        <v>87169200</v>
      </c>
      <c r="G45" s="62"/>
      <c r="H45" s="57"/>
      <c r="I45" s="56">
        <f t="shared" ref="I45" si="8">SUM(I43:I44)</f>
        <v>87169200</v>
      </c>
      <c r="J45" s="5"/>
      <c r="K45" s="5"/>
      <c r="L45" s="5"/>
    </row>
    <row r="46" spans="1:12" x14ac:dyDescent="0.3">
      <c r="A46" s="6"/>
      <c r="B46" s="32"/>
      <c r="C46" s="24" t="s">
        <v>32</v>
      </c>
      <c r="D46" s="91">
        <v>8.2400000000000001E-2</v>
      </c>
      <c r="E46" s="92"/>
      <c r="F46" s="25">
        <f>ROUND(((F19+F28+F30+F36+F42+F45)*$D$46),0)</f>
        <v>92599571</v>
      </c>
      <c r="G46" s="11"/>
      <c r="H46" s="19" t="str">
        <f t="shared" si="0"/>
        <v>Gastos operacionales</v>
      </c>
      <c r="I46" s="28">
        <f>ROUND(((I19+I28+I30+I36+I42+I45)*$D$46),0)</f>
        <v>92599571</v>
      </c>
      <c r="J46" s="5"/>
      <c r="K46" s="5"/>
      <c r="L46" s="5"/>
    </row>
    <row r="47" spans="1:12" x14ac:dyDescent="0.3">
      <c r="A47" s="6"/>
      <c r="B47" s="32"/>
      <c r="C47" s="33"/>
      <c r="D47" s="34"/>
      <c r="E47" s="34"/>
      <c r="F47" s="35"/>
      <c r="G47" s="41"/>
      <c r="H47" s="41"/>
      <c r="I47" s="5"/>
      <c r="J47" s="5"/>
      <c r="K47" s="5"/>
      <c r="L47" s="5"/>
    </row>
    <row r="48" spans="1:12" x14ac:dyDescent="0.3">
      <c r="A48" s="6"/>
      <c r="B48" s="36"/>
      <c r="C48" s="37"/>
      <c r="D48" s="37"/>
      <c r="E48" s="38"/>
      <c r="F48" s="38"/>
      <c r="G48" s="41"/>
      <c r="H48" s="41"/>
      <c r="I48" s="73"/>
      <c r="J48" s="5"/>
      <c r="K48" s="5"/>
      <c r="L48" s="5"/>
    </row>
    <row r="49" spans="1:12" x14ac:dyDescent="0.3">
      <c r="A49" s="6"/>
      <c r="B49" s="36"/>
      <c r="C49" s="93" t="s">
        <v>9</v>
      </c>
      <c r="D49" s="94"/>
      <c r="E49" s="84" t="s">
        <v>8</v>
      </c>
      <c r="F49" s="84"/>
      <c r="G49" s="62"/>
      <c r="H49" s="46" t="s">
        <v>9</v>
      </c>
      <c r="I49" s="46" t="s">
        <v>10</v>
      </c>
      <c r="J49" s="5"/>
      <c r="K49" s="5"/>
      <c r="L49" s="5"/>
    </row>
    <row r="50" spans="1:12" x14ac:dyDescent="0.3">
      <c r="A50" s="6"/>
      <c r="B50" s="36"/>
      <c r="C50" s="89" t="s">
        <v>33</v>
      </c>
      <c r="D50" s="90"/>
      <c r="E50" s="82">
        <f>F19+F45</f>
        <v>705344400</v>
      </c>
      <c r="F50" s="82"/>
      <c r="G50" s="62"/>
      <c r="H50" s="25" t="s">
        <v>33</v>
      </c>
      <c r="I50" s="25">
        <f>I19+I45</f>
        <v>705344400</v>
      </c>
      <c r="J50" s="5"/>
      <c r="K50" s="5"/>
      <c r="L50" s="5"/>
    </row>
    <row r="51" spans="1:12" x14ac:dyDescent="0.3">
      <c r="A51" s="6"/>
      <c r="B51" s="36"/>
      <c r="C51" s="89" t="s">
        <v>34</v>
      </c>
      <c r="D51" s="90"/>
      <c r="E51" s="82">
        <f>F31+F42</f>
        <v>406727052</v>
      </c>
      <c r="F51" s="82"/>
      <c r="G51" s="62"/>
      <c r="H51" s="25" t="s">
        <v>34</v>
      </c>
      <c r="I51" s="25">
        <f>I31+I42</f>
        <v>406727052</v>
      </c>
      <c r="J51" s="5"/>
      <c r="K51" s="5"/>
      <c r="L51" s="5"/>
    </row>
    <row r="52" spans="1:12" x14ac:dyDescent="0.3">
      <c r="A52" s="6"/>
      <c r="B52" s="7"/>
      <c r="C52" s="89" t="s">
        <v>35</v>
      </c>
      <c r="D52" s="90"/>
      <c r="E52" s="82">
        <f>F36</f>
        <v>11709748</v>
      </c>
      <c r="F52" s="82"/>
      <c r="G52" s="11"/>
      <c r="H52" s="25" t="str">
        <f>C52</f>
        <v>TOTAL COSTOS INDIRECTOS</v>
      </c>
      <c r="I52" s="25">
        <f>I36</f>
        <v>11709748</v>
      </c>
      <c r="J52" s="5"/>
      <c r="K52" s="5"/>
      <c r="L52" s="5"/>
    </row>
    <row r="53" spans="1:12" x14ac:dyDescent="0.3">
      <c r="A53" s="6"/>
      <c r="B53" s="7"/>
      <c r="C53" s="89" t="s">
        <v>36</v>
      </c>
      <c r="D53" s="90"/>
      <c r="E53" s="82">
        <f>F46</f>
        <v>92599571</v>
      </c>
      <c r="F53" s="82"/>
      <c r="G53" s="39"/>
      <c r="H53" s="25" t="s">
        <v>36</v>
      </c>
      <c r="I53" s="25">
        <f t="shared" ref="I53" si="9">I46</f>
        <v>92599571</v>
      </c>
      <c r="J53" s="5"/>
      <c r="K53" s="5"/>
      <c r="L53" s="5"/>
    </row>
    <row r="54" spans="1:12" x14ac:dyDescent="0.3">
      <c r="A54" s="6"/>
      <c r="B54" s="7"/>
      <c r="C54" s="81" t="s">
        <v>37</v>
      </c>
      <c r="D54" s="81"/>
      <c r="E54" s="82">
        <f>ROUND(SUM(E50:F53)*0.004,0)</f>
        <v>4865523</v>
      </c>
      <c r="F54" s="82"/>
      <c r="G54" s="39"/>
      <c r="H54" s="25" t="s">
        <v>37</v>
      </c>
      <c r="I54" s="25">
        <f t="shared" ref="I54" si="10">ROUND(SUM(I50:I53)*0.004,0)</f>
        <v>4865523</v>
      </c>
      <c r="J54" s="5"/>
      <c r="K54" s="5"/>
      <c r="L54" s="5"/>
    </row>
    <row r="55" spans="1:12" x14ac:dyDescent="0.3">
      <c r="A55" s="6"/>
      <c r="B55" s="7"/>
      <c r="C55" s="4"/>
      <c r="D55" s="4"/>
      <c r="E55" s="4"/>
      <c r="F55" s="4"/>
      <c r="G55" s="11"/>
      <c r="H55" s="40"/>
      <c r="I55" s="40"/>
      <c r="J55" s="5"/>
      <c r="K55" s="5"/>
      <c r="L55" s="5"/>
    </row>
    <row r="56" spans="1:12" ht="27.75" customHeight="1" x14ac:dyDescent="0.3">
      <c r="A56" s="6"/>
      <c r="B56" s="7"/>
      <c r="C56" s="4"/>
      <c r="D56" s="4"/>
      <c r="E56" s="84" t="s">
        <v>8</v>
      </c>
      <c r="F56" s="84"/>
      <c r="G56" s="11"/>
      <c r="H56" s="46" t="s">
        <v>38</v>
      </c>
      <c r="I56" s="46" t="s">
        <v>54</v>
      </c>
      <c r="J56" s="5"/>
      <c r="K56" s="5"/>
      <c r="L56" s="5"/>
    </row>
    <row r="57" spans="1:12" ht="28.5" customHeight="1" x14ac:dyDescent="0.3">
      <c r="A57" s="6"/>
      <c r="B57" s="7"/>
      <c r="C57" s="85" t="s">
        <v>49</v>
      </c>
      <c r="D57" s="86"/>
      <c r="E57" s="87">
        <f>ROUND(SUM(E50:F54),0)</f>
        <v>1221246294</v>
      </c>
      <c r="F57" s="88"/>
      <c r="G57" s="11"/>
      <c r="H57" s="47" t="s">
        <v>39</v>
      </c>
      <c r="I57" s="47">
        <f t="shared" ref="I57" si="11">ROUND(SUM(I50:I54),0)</f>
        <v>1221246294</v>
      </c>
      <c r="J57" s="5"/>
      <c r="K57" s="5"/>
      <c r="L57" s="5"/>
    </row>
    <row r="58" spans="1:12" x14ac:dyDescent="0.3">
      <c r="A58" s="6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5"/>
    </row>
    <row r="59" spans="1:12" x14ac:dyDescent="0.3">
      <c r="A59" s="6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5"/>
    </row>
    <row r="60" spans="1:12" ht="41.25" customHeight="1" x14ac:dyDescent="0.3">
      <c r="A60" s="83" t="s">
        <v>55</v>
      </c>
      <c r="B60" s="83"/>
      <c r="C60" s="83"/>
      <c r="D60" s="83"/>
      <c r="E60" s="83"/>
      <c r="F60" s="83"/>
      <c r="G60" s="41"/>
      <c r="H60" s="74"/>
      <c r="I60" s="41"/>
      <c r="J60" s="41"/>
      <c r="K60" s="41"/>
      <c r="L60" s="5"/>
    </row>
    <row r="61" spans="1:12" x14ac:dyDescent="0.3">
      <c r="A61" s="6"/>
      <c r="B61" s="37" t="s">
        <v>40</v>
      </c>
      <c r="C61" s="41"/>
      <c r="D61" s="41"/>
      <c r="E61" s="41"/>
      <c r="F61" s="41"/>
      <c r="G61" s="41"/>
      <c r="H61" s="41"/>
      <c r="I61" s="41"/>
      <c r="J61" s="41"/>
      <c r="K61" s="41"/>
      <c r="L61" s="5"/>
    </row>
    <row r="62" spans="1:12" x14ac:dyDescent="0.3">
      <c r="A62" s="6"/>
      <c r="B62" s="7"/>
      <c r="C62" s="4"/>
      <c r="D62" s="4"/>
      <c r="E62" s="4"/>
      <c r="F62" s="35"/>
      <c r="G62" s="35"/>
      <c r="H62" s="35"/>
      <c r="I62" s="35"/>
      <c r="J62" s="35"/>
      <c r="K62" s="35"/>
      <c r="L62" s="5"/>
    </row>
    <row r="63" spans="1:12" x14ac:dyDescent="0.3">
      <c r="A63" s="6"/>
      <c r="B63" s="7"/>
      <c r="C63" s="42"/>
      <c r="D63" s="7"/>
      <c r="E63" s="43"/>
      <c r="F63" s="7"/>
      <c r="G63" s="7"/>
      <c r="H63" s="7"/>
      <c r="I63" s="7"/>
      <c r="J63" s="7"/>
      <c r="K63" s="7"/>
    </row>
    <row r="64" spans="1:12" x14ac:dyDescent="0.3">
      <c r="A64" s="44"/>
      <c r="B64" s="45"/>
      <c r="C64" s="42"/>
      <c r="D64" s="45"/>
      <c r="E64" s="43"/>
      <c r="F64" s="7"/>
      <c r="G64" s="45"/>
      <c r="H64" s="45"/>
      <c r="I64" s="7"/>
      <c r="J64" s="7"/>
      <c r="K64" s="7"/>
    </row>
    <row r="65" spans="1:11" x14ac:dyDescent="0.3">
      <c r="A65" s="44"/>
      <c r="B65" s="45"/>
      <c r="C65" s="7"/>
      <c r="D65" s="45"/>
      <c r="E65" s="37"/>
      <c r="F65" s="7"/>
      <c r="G65" s="45"/>
      <c r="H65" s="45"/>
      <c r="I65" s="7"/>
      <c r="J65" s="7"/>
      <c r="K65" s="7"/>
    </row>
    <row r="66" spans="1:11" x14ac:dyDescent="0.3">
      <c r="A66" s="44"/>
      <c r="B66" s="45"/>
      <c r="C66" s="7"/>
      <c r="D66" s="45"/>
      <c r="E66" s="37"/>
      <c r="F66" s="7"/>
      <c r="G66" s="45"/>
      <c r="H66" s="45"/>
      <c r="I66" s="7"/>
      <c r="J66" s="7"/>
      <c r="K66" s="7"/>
    </row>
    <row r="67" spans="1:11" x14ac:dyDescent="0.3">
      <c r="A67" s="44"/>
      <c r="B67" s="45"/>
      <c r="C67" s="7"/>
      <c r="D67" s="45"/>
      <c r="E67" s="37"/>
      <c r="F67" s="7"/>
      <c r="G67" s="45"/>
      <c r="H67" s="45"/>
      <c r="I67" s="7"/>
      <c r="J67" s="7"/>
      <c r="K67" s="7"/>
    </row>
    <row r="68" spans="1:11" x14ac:dyDescent="0.3">
      <c r="A68" s="44"/>
      <c r="B68" s="7"/>
      <c r="C68" s="7"/>
      <c r="D68" s="7"/>
      <c r="E68" s="7"/>
      <c r="F68" s="7"/>
      <c r="G68" s="7"/>
      <c r="H68" s="7"/>
      <c r="I68" s="7"/>
      <c r="J68" s="7"/>
      <c r="K68" s="7"/>
    </row>
  </sheetData>
  <mergeCells count="37">
    <mergeCell ref="B43:B45"/>
    <mergeCell ref="A17:A36"/>
    <mergeCell ref="A37:A45"/>
    <mergeCell ref="B37:B42"/>
    <mergeCell ref="C38:D38"/>
    <mergeCell ref="C39:D39"/>
    <mergeCell ref="C40:D40"/>
    <mergeCell ref="C41:D41"/>
    <mergeCell ref="C42:E42"/>
    <mergeCell ref="B32:B36"/>
    <mergeCell ref="C32:D32"/>
    <mergeCell ref="C33:D33"/>
    <mergeCell ref="C34:D34"/>
    <mergeCell ref="C35:D35"/>
    <mergeCell ref="D2:H3"/>
    <mergeCell ref="E15:F15"/>
    <mergeCell ref="B17:B19"/>
    <mergeCell ref="B20:B31"/>
    <mergeCell ref="C28:E28"/>
    <mergeCell ref="C30:E30"/>
    <mergeCell ref="C52:D52"/>
    <mergeCell ref="E52:F52"/>
    <mergeCell ref="C53:D53"/>
    <mergeCell ref="E53:F53"/>
    <mergeCell ref="D46:E46"/>
    <mergeCell ref="C49:D49"/>
    <mergeCell ref="E49:F49"/>
    <mergeCell ref="C50:D50"/>
    <mergeCell ref="E50:F50"/>
    <mergeCell ref="C51:D51"/>
    <mergeCell ref="E51:F51"/>
    <mergeCell ref="C54:D54"/>
    <mergeCell ref="E54:F54"/>
    <mergeCell ref="A60:F60"/>
    <mergeCell ref="E56:F56"/>
    <mergeCell ref="C57:D57"/>
    <mergeCell ref="E57:F57"/>
  </mergeCells>
  <conditionalFormatting sqref="C16:F16 H16:H18 I16:I45 H20:H30 H32:H35 H46:I46 H55:I55">
    <cfRule type="containsText" dxfId="2" priority="4" operator="containsText" text="total">
      <formula>NOT(ISERROR(SEARCH("total",C16)))</formula>
    </cfRule>
  </conditionalFormatting>
  <conditionalFormatting sqref="C19:F19">
    <cfRule type="containsText" dxfId="1" priority="3" operator="containsText" text="total">
      <formula>NOT(ISERROR(SEARCH("total",C19)))</formula>
    </cfRule>
  </conditionalFormatting>
  <conditionalFormatting sqref="H37:H41">
    <cfRule type="containsText" dxfId="0" priority="2" operator="containsText" text="total">
      <formula>NOT(ISERROR(SEARCH("total",H37)))</formula>
    </cfRule>
  </conditionalFormatting>
  <pageMargins left="0.7" right="0.7" top="0.75" bottom="0.75" header="0.3" footer="0.3"/>
  <pageSetup paperSize="9" scale="26" orientation="portrait" r:id="rId1"/>
  <colBreaks count="1" manualBreakCount="1">
    <brk id="12" max="4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ESTRUCTURA_COSTOS_VIGENCIA_2026</vt:lpstr>
      <vt:lpstr>ESTRUCTURA_COSTOS_VIGENCIA_2026!Área_de_impresión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Jonny Alexander Davila Cabrera</dc:creator>
  <cp:keywords/>
  <dc:description/>
  <cp:lastModifiedBy>Luis Fernando Arrieta Perez</cp:lastModifiedBy>
  <cp:revision/>
  <dcterms:created xsi:type="dcterms:W3CDTF">2025-05-09T19:14:09Z</dcterms:created>
  <dcterms:modified xsi:type="dcterms:W3CDTF">2026-05-25T20:23:33Z</dcterms:modified>
  <cp:category/>
  <cp:contentStatus/>
</cp:coreProperties>
</file>