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6\1. PARQUES NACIONALES\5. MAYO\1. ANALISIS DEL SECTOR\7. MANTENIMIENTO DE LANCHAS PNN FARALLONES DE CALI\"/>
    </mc:Choice>
  </mc:AlternateContent>
  <xr:revisionPtr revIDLastSave="0" documentId="13_ncr:1_{2497592A-643D-4CB7-9F17-E303A9C52FFC}" xr6:coauthVersionLast="36" xr6:coauthVersionMax="47" xr10:uidLastSave="{00000000-0000-0000-0000-000000000000}"/>
  <bookViews>
    <workbookView xWindow="-120" yWindow="-120" windowWidth="20730" windowHeight="11040" xr2:uid="{2BA50576-02E3-40C1-921D-9DCCD76718CC}"/>
  </bookViews>
  <sheets>
    <sheet name="PRECIO DE REFERENCIA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5" l="1"/>
  <c r="I11" i="5"/>
  <c r="J11" i="5"/>
  <c r="K11" i="5"/>
  <c r="L11" i="5" s="1"/>
  <c r="H12" i="5"/>
  <c r="I12" i="5"/>
  <c r="J12" i="5"/>
  <c r="K12" i="5"/>
  <c r="H13" i="5"/>
  <c r="I13" i="5"/>
  <c r="J13" i="5"/>
  <c r="K13" i="5"/>
  <c r="L13" i="5" s="1"/>
  <c r="M13" i="5" s="1"/>
  <c r="H14" i="5"/>
  <c r="I14" i="5"/>
  <c r="J14" i="5"/>
  <c r="K14" i="5"/>
  <c r="L14" i="5" s="1"/>
  <c r="M14" i="5" s="1"/>
  <c r="H15" i="5"/>
  <c r="I15" i="5"/>
  <c r="J15" i="5"/>
  <c r="K15" i="5"/>
  <c r="H16" i="5"/>
  <c r="I16" i="5"/>
  <c r="J16" i="5"/>
  <c r="K16" i="5"/>
  <c r="H17" i="5"/>
  <c r="I17" i="5"/>
  <c r="J17" i="5"/>
  <c r="K17" i="5"/>
  <c r="H18" i="5"/>
  <c r="I18" i="5"/>
  <c r="J18" i="5"/>
  <c r="K18" i="5"/>
  <c r="H19" i="5"/>
  <c r="I19" i="5"/>
  <c r="J19" i="5"/>
  <c r="K19" i="5"/>
  <c r="L19" i="5" s="1"/>
  <c r="M19" i="5" s="1"/>
  <c r="H20" i="5"/>
  <c r="I20" i="5"/>
  <c r="J20" i="5"/>
  <c r="K20" i="5"/>
  <c r="H21" i="5"/>
  <c r="I21" i="5"/>
  <c r="J21" i="5"/>
  <c r="K21" i="5"/>
  <c r="H22" i="5"/>
  <c r="I22" i="5"/>
  <c r="J22" i="5"/>
  <c r="K22" i="5"/>
  <c r="H23" i="5"/>
  <c r="I23" i="5"/>
  <c r="J23" i="5"/>
  <c r="K23" i="5"/>
  <c r="L23" i="5" s="1"/>
  <c r="M23" i="5" s="1"/>
  <c r="H24" i="5"/>
  <c r="I24" i="5"/>
  <c r="J24" i="5"/>
  <c r="K24" i="5"/>
  <c r="H25" i="5"/>
  <c r="I25" i="5"/>
  <c r="J25" i="5"/>
  <c r="K25" i="5"/>
  <c r="L25" i="5" s="1"/>
  <c r="M25" i="5" s="1"/>
  <c r="H26" i="5"/>
  <c r="I26" i="5"/>
  <c r="J26" i="5"/>
  <c r="K26" i="5"/>
  <c r="H27" i="5"/>
  <c r="I27" i="5"/>
  <c r="J27" i="5"/>
  <c r="K27" i="5"/>
  <c r="H28" i="5"/>
  <c r="I28" i="5"/>
  <c r="J28" i="5"/>
  <c r="K28" i="5"/>
  <c r="L28" i="5" s="1"/>
  <c r="M28" i="5" s="1"/>
  <c r="H29" i="5"/>
  <c r="I29" i="5"/>
  <c r="J29" i="5"/>
  <c r="K29" i="5"/>
  <c r="H31" i="5"/>
  <c r="I31" i="5"/>
  <c r="J31" i="5"/>
  <c r="K31" i="5"/>
  <c r="H32" i="5"/>
  <c r="I32" i="5"/>
  <c r="J32" i="5"/>
  <c r="K32" i="5"/>
  <c r="L26" i="5" l="1"/>
  <c r="M26" i="5" s="1"/>
  <c r="M11" i="5"/>
  <c r="N11" i="5" s="1"/>
  <c r="L17" i="5"/>
  <c r="M17" i="5" s="1"/>
  <c r="L27" i="5"/>
  <c r="M27" i="5" s="1"/>
  <c r="L16" i="5"/>
  <c r="M16" i="5" s="1"/>
  <c r="N16" i="5" s="1"/>
  <c r="L21" i="5"/>
  <c r="M21" i="5" s="1"/>
  <c r="N21" i="5" s="1"/>
  <c r="L18" i="5"/>
  <c r="M18" i="5" s="1"/>
  <c r="L15" i="5"/>
  <c r="M15" i="5" s="1"/>
  <c r="N15" i="5" s="1"/>
  <c r="L32" i="5"/>
  <c r="M32" i="5" s="1"/>
  <c r="N32" i="5" s="1"/>
  <c r="L29" i="5"/>
  <c r="M29" i="5" s="1"/>
  <c r="N29" i="5" s="1"/>
  <c r="L20" i="5"/>
  <c r="M20" i="5" s="1"/>
  <c r="O20" i="5" s="1"/>
  <c r="L22" i="5"/>
  <c r="M22" i="5" s="1"/>
  <c r="N22" i="5" s="1"/>
  <c r="L12" i="5"/>
  <c r="M12" i="5" s="1"/>
  <c r="N12" i="5" s="1"/>
  <c r="L24" i="5"/>
  <c r="M24" i="5" s="1"/>
  <c r="N24" i="5" s="1"/>
  <c r="L31" i="5"/>
  <c r="M31" i="5" s="1"/>
  <c r="N31" i="5" s="1"/>
  <c r="N23" i="5"/>
  <c r="O23" i="5"/>
  <c r="N28" i="5"/>
  <c r="O28" i="5"/>
  <c r="N25" i="5"/>
  <c r="O25" i="5"/>
  <c r="N19" i="5"/>
  <c r="O19" i="5"/>
  <c r="N14" i="5"/>
  <c r="O14" i="5"/>
  <c r="O13" i="5"/>
  <c r="N13" i="5"/>
  <c r="N26" i="5" l="1"/>
  <c r="O26" i="5"/>
  <c r="O17" i="5"/>
  <c r="N17" i="5"/>
  <c r="N27" i="5"/>
  <c r="O27" i="5"/>
  <c r="N18" i="5"/>
  <c r="O18" i="5"/>
  <c r="O11" i="5"/>
  <c r="O15" i="5"/>
  <c r="O16" i="5"/>
  <c r="O21" i="5"/>
  <c r="O32" i="5"/>
  <c r="O29" i="5"/>
  <c r="N20" i="5"/>
  <c r="O12" i="5"/>
  <c r="O31" i="5"/>
  <c r="O22" i="5"/>
  <c r="O24" i="5"/>
  <c r="H8" i="5" l="1"/>
  <c r="I8" i="5"/>
  <c r="J8" i="5"/>
  <c r="K8" i="5"/>
  <c r="L8" i="5" s="1"/>
  <c r="H9" i="5"/>
  <c r="I9" i="5"/>
  <c r="J9" i="5"/>
  <c r="K9" i="5"/>
  <c r="H5" i="5"/>
  <c r="I5" i="5"/>
  <c r="J5" i="5"/>
  <c r="K5" i="5"/>
  <c r="H6" i="5"/>
  <c r="I6" i="5"/>
  <c r="J6" i="5"/>
  <c r="K6" i="5"/>
  <c r="H7" i="5"/>
  <c r="I7" i="5"/>
  <c r="J7" i="5"/>
  <c r="K7" i="5"/>
  <c r="M8" i="5" l="1"/>
  <c r="O8" i="5" s="1"/>
  <c r="L9" i="5"/>
  <c r="M9" i="5" s="1"/>
  <c r="N9" i="5" s="1"/>
  <c r="L5" i="5"/>
  <c r="M5" i="5" s="1"/>
  <c r="N5" i="5" s="1"/>
  <c r="L6" i="5"/>
  <c r="M6" i="5" s="1"/>
  <c r="L7" i="5"/>
  <c r="M7" i="5" s="1"/>
  <c r="N8" i="5" l="1"/>
  <c r="O9" i="5"/>
  <c r="O5" i="5"/>
  <c r="O6" i="5"/>
  <c r="N6" i="5"/>
  <c r="O7" i="5"/>
  <c r="N7" i="5"/>
</calcChain>
</file>

<file path=xl/sharedStrings.xml><?xml version="1.0" encoding="utf-8"?>
<sst xmlns="http://schemas.openxmlformats.org/spreadsheetml/2006/main" count="74" uniqueCount="46">
  <si>
    <t>ITEM</t>
  </si>
  <si>
    <t xml:space="preserve">MENOR VALOR </t>
  </si>
  <si>
    <t xml:space="preserve">MEDIA ARITMETICA </t>
  </si>
  <si>
    <t xml:space="preserve">MEDIANA </t>
  </si>
  <si>
    <t xml:space="preserve">DESVIACION ESTANDAR </t>
  </si>
  <si>
    <t xml:space="preserve">METRICA UTILIZADA </t>
  </si>
  <si>
    <t>CANTIDAD</t>
  </si>
  <si>
    <t>UNIDAD DE MEDIDA</t>
  </si>
  <si>
    <t xml:space="preserve">PRECIO DE REFERENCIA UNITARIO </t>
  </si>
  <si>
    <t xml:space="preserve">COEFICIENTE 
DE VARIACION </t>
  </si>
  <si>
    <t xml:space="preserve">ANEXO - ESTUDIO DE COTIZACIÓNES (PRECIO DE REFERENCIA) </t>
  </si>
  <si>
    <t>DESCRIPCIÓN</t>
  </si>
  <si>
    <t>PRECIO UNITARIO INCLUIDO IVA</t>
  </si>
  <si>
    <t>UNIDAD</t>
  </si>
  <si>
    <t>BOTES</t>
  </si>
  <si>
    <t>MOTORES FUERA DE BORDA</t>
  </si>
  <si>
    <t>TRAILER</t>
  </si>
  <si>
    <t>Revisión y mantenimiento del casco de la embarcación: Resane, reparación de huecos y reparcheos. Aplicación de pintura con sistemas de recubrimiento y marcaje con nombre y logos de la embarcación. Preventivo</t>
  </si>
  <si>
    <t>Revisión y reparación de la carpa que incluye limpieza de la misma. Correctivo</t>
  </si>
  <si>
    <t>Reparación y mantenimiento de barandas o pasamanos al casco de la lancha. Correctivo</t>
  </si>
  <si>
    <t>Cambio e instalación de broches para la colchonería de los asientos. Correctivo</t>
  </si>
  <si>
    <t>Reparación de estibas que incluya aplicación de pintura. Correctivo</t>
  </si>
  <si>
    <t>Revisión y cambio de Piñón corona Correctivo</t>
  </si>
  <si>
    <t>Revisión y cambio de Piñón marcha adelante Correctivo</t>
  </si>
  <si>
    <t>Revisión y cambio de Piñón reversa Correctivo</t>
  </si>
  <si>
    <t>Revisión y cambio de Tuerca del eje largo Correctivo</t>
  </si>
  <si>
    <t>Revisión y cambio de conjunto de rodillos balinera cónica Correctivo</t>
  </si>
  <si>
    <t>Revisión y cambio sistema eléctrico encendido de los motores Correctivo</t>
  </si>
  <si>
    <t>Revisión y cambio del sistema de refrigeración Correctivo</t>
  </si>
  <si>
    <t>Cambio de aceites de la cabeza de fuerza Preventivo</t>
  </si>
  <si>
    <t>Revisión y Calibración de la mínima Preventivo</t>
  </si>
  <si>
    <t>Revisión y Cambio de rodamiento Correctivo</t>
  </si>
  <si>
    <t>Revisión y cambio de Válvulas Correctivo</t>
  </si>
  <si>
    <t>Revisión y cambio Casquetería de biela y de bancada Correctivo</t>
  </si>
  <si>
    <t>Revisión y Cambio de los filtros de aceite Correctivo</t>
  </si>
  <si>
    <t>Cambio de aceite de transmisión Preventivo</t>
  </si>
  <si>
    <t>Mantenimiento tornillo y sellos de la pata para el aceite de transmisión. Preventivo</t>
  </si>
  <si>
    <t>Revisión y cambio embujadas de propelas Correctivo</t>
  </si>
  <si>
    <t>Revisión cambio del timón de los motores 60 HP Preventivo</t>
  </si>
  <si>
    <t>Reparación y mantenimiento de las tapas de los motores 60 hp Preventivo</t>
  </si>
  <si>
    <t>Cambio de los ejes cortos motor 60 HP Correctivo</t>
  </si>
  <si>
    <t>Revisión y mantenimiento del TRAILER que incluya:  Engrase, limpieza, pintada general. Preventivo</t>
  </si>
  <si>
    <t>Despinchada de llantas Preventivo</t>
  </si>
  <si>
    <t xml:space="preserve">COMERCIALIZADORA PUBLINAUTICOS </t>
  </si>
  <si>
    <t>CASA AGRONAUTICA</t>
  </si>
  <si>
    <t>MAR 10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</si>
</sst>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\ 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47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165" fontId="3" fillId="0" borderId="1" xfId="2" applyNumberFormat="1" applyFont="1" applyBorder="1" applyAlignment="1" applyProtection="1">
      <alignment horizontal="center" vertical="center" wrapText="1"/>
    </xf>
    <xf numFmtId="165" fontId="3" fillId="0" borderId="1" xfId="1" applyNumberFormat="1" applyFont="1" applyBorder="1" applyAlignment="1" applyProtection="1">
      <alignment horizontal="center" vertical="center" wrapText="1"/>
    </xf>
    <xf numFmtId="9" fontId="3" fillId="0" borderId="1" xfId="3" applyFont="1" applyBorder="1" applyAlignment="1" applyProtection="1">
      <alignment horizontal="center" vertical="center" wrapText="1"/>
    </xf>
    <xf numFmtId="165" fontId="3" fillId="5" borderId="1" xfId="2" applyNumberFormat="1" applyFont="1" applyFill="1" applyBorder="1" applyAlignment="1" applyProtection="1">
      <alignment horizontal="center" vertical="center" wrapText="1"/>
    </xf>
    <xf numFmtId="8" fontId="3" fillId="0" borderId="1" xfId="2" applyNumberFormat="1" applyFont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6" fontId="3" fillId="0" borderId="1" xfId="2" applyNumberFormat="1" applyFont="1" applyBorder="1" applyAlignment="1" applyProtection="1">
      <alignment horizontal="center" vertical="center" wrapText="1"/>
    </xf>
    <xf numFmtId="17" fontId="4" fillId="7" borderId="1" xfId="0" applyNumberFormat="1" applyFont="1" applyFill="1" applyBorder="1" applyAlignment="1">
      <alignment horizontal="center" vertical="center" wrapText="1"/>
    </xf>
  </cellXfs>
  <cellStyles count="4">
    <cellStyle name="Millares 2" xfId="1" xr:uid="{9F9C1794-FE5E-4C72-9C2D-59C6A477913A}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712C-B4AB-47EA-9739-7F8F29C4B7DB}">
  <dimension ref="A1:O32"/>
  <sheetViews>
    <sheetView tabSelected="1" zoomScale="88" zoomScaleNormal="88" workbookViewId="0">
      <selection activeCell="H19" sqref="H19"/>
    </sheetView>
  </sheetViews>
  <sheetFormatPr baseColWidth="10" defaultColWidth="13.85546875" defaultRowHeight="12.75" x14ac:dyDescent="0.2"/>
  <cols>
    <col min="1" max="1" width="6.85546875" style="1" bestFit="1" customWidth="1"/>
    <col min="2" max="2" width="57.85546875" style="1" customWidth="1"/>
    <col min="3" max="3" width="13.7109375" style="2" bestFit="1" customWidth="1"/>
    <col min="4" max="4" width="13" style="2" customWidth="1"/>
    <col min="5" max="5" width="27.85546875" style="1" customWidth="1"/>
    <col min="6" max="6" width="34" style="1" customWidth="1"/>
    <col min="7" max="7" width="22.28515625" style="1" customWidth="1"/>
    <col min="8" max="8" width="14.7109375" style="1" customWidth="1"/>
    <col min="9" max="9" width="15.85546875" style="1" customWidth="1"/>
    <col min="10" max="10" width="14.7109375" style="1" customWidth="1"/>
    <col min="11" max="11" width="15.5703125" style="1" customWidth="1"/>
    <col min="12" max="12" width="17.7109375" style="1" customWidth="1"/>
    <col min="13" max="13" width="27.28515625" style="1" hidden="1" customWidth="1"/>
    <col min="14" max="14" width="19.140625" style="1" customWidth="1"/>
    <col min="15" max="15" width="24" style="1" customWidth="1"/>
    <col min="16" max="16384" width="13.85546875" style="1"/>
  </cols>
  <sheetData>
    <row r="1" spans="1:15" x14ac:dyDescent="0.2">
      <c r="A1" s="15" t="s">
        <v>10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91.5" customHeight="1" x14ac:dyDescent="0.2">
      <c r="A2" s="17" t="s">
        <v>0</v>
      </c>
      <c r="B2" s="17" t="s">
        <v>11</v>
      </c>
      <c r="C2" s="17" t="s">
        <v>7</v>
      </c>
      <c r="D2" s="17" t="s">
        <v>6</v>
      </c>
      <c r="E2" s="4" t="s">
        <v>43</v>
      </c>
      <c r="F2" s="3" t="s">
        <v>44</v>
      </c>
      <c r="G2" s="22" t="s">
        <v>45</v>
      </c>
      <c r="H2" s="16" t="s">
        <v>1</v>
      </c>
      <c r="I2" s="16" t="s">
        <v>2</v>
      </c>
      <c r="J2" s="16" t="s">
        <v>3</v>
      </c>
      <c r="K2" s="16" t="s">
        <v>4</v>
      </c>
      <c r="L2" s="16" t="s">
        <v>9</v>
      </c>
      <c r="M2" s="14" t="s">
        <v>8</v>
      </c>
      <c r="N2" s="14" t="s">
        <v>8</v>
      </c>
      <c r="O2" s="16" t="s">
        <v>5</v>
      </c>
    </row>
    <row r="3" spans="1:15" ht="38.25" x14ac:dyDescent="0.2">
      <c r="A3" s="17"/>
      <c r="B3" s="17"/>
      <c r="C3" s="17"/>
      <c r="D3" s="17"/>
      <c r="E3" s="4" t="s">
        <v>12</v>
      </c>
      <c r="F3" s="3" t="s">
        <v>12</v>
      </c>
      <c r="G3" s="5" t="s">
        <v>12</v>
      </c>
      <c r="H3" s="16"/>
      <c r="I3" s="16"/>
      <c r="J3" s="16"/>
      <c r="K3" s="16"/>
      <c r="L3" s="16"/>
      <c r="M3" s="14"/>
      <c r="N3" s="14"/>
      <c r="O3" s="16"/>
    </row>
    <row r="4" spans="1:15" x14ac:dyDescent="0.2">
      <c r="A4" s="18" t="s">
        <v>14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20"/>
    </row>
    <row r="5" spans="1:15" ht="12.75" customHeight="1" x14ac:dyDescent="0.2">
      <c r="A5" s="6">
        <v>1</v>
      </c>
      <c r="B5" s="7" t="s">
        <v>17</v>
      </c>
      <c r="C5" s="6" t="s">
        <v>13</v>
      </c>
      <c r="D5" s="8">
        <v>1</v>
      </c>
      <c r="E5" s="13">
        <v>9879380</v>
      </c>
      <c r="F5" s="21">
        <v>11500000</v>
      </c>
      <c r="G5" s="13">
        <v>10710000</v>
      </c>
      <c r="H5" s="9">
        <f>+MIN(E5:G5)</f>
        <v>9879380</v>
      </c>
      <c r="I5" s="9">
        <f>+AVERAGE(E5:G5)</f>
        <v>10696460</v>
      </c>
      <c r="J5" s="9">
        <f>+MEDIAN(E5:G5)</f>
        <v>10710000</v>
      </c>
      <c r="K5" s="10">
        <f>_xlfn.STDEV.P(E5:G5)</f>
        <v>661684.61510501115</v>
      </c>
      <c r="L5" s="11">
        <f t="shared" ref="L5:L7" si="0">+K5/I5</f>
        <v>6.1860149535922275E-2</v>
      </c>
      <c r="M5" s="12">
        <f>IF(L5&lt;=0.15,I5,IF(AND(L5&gt;0.15,L5&lt;=0.49),J5,H5))</f>
        <v>10696460</v>
      </c>
      <c r="N5" s="12">
        <f>+ROUND(M5,0)</f>
        <v>10696460</v>
      </c>
      <c r="O5" s="6" t="str">
        <f t="shared" ref="O5:O7" si="1">IF(M5=H5, "MENOR VALOR", IF(M5=I5,"MEDIA ARITMETICA", IF(M5=J5,"MEDIANA")))</f>
        <v>MEDIA ARITMETICA</v>
      </c>
    </row>
    <row r="6" spans="1:15" ht="12.75" customHeight="1" x14ac:dyDescent="0.2">
      <c r="A6" s="6">
        <v>2</v>
      </c>
      <c r="B6" s="7" t="s">
        <v>18</v>
      </c>
      <c r="C6" s="6" t="s">
        <v>13</v>
      </c>
      <c r="D6" s="8">
        <v>1</v>
      </c>
      <c r="E6" s="13">
        <v>878220</v>
      </c>
      <c r="F6" s="21">
        <v>1050000</v>
      </c>
      <c r="G6" s="13">
        <v>952000</v>
      </c>
      <c r="H6" s="9">
        <f>+MIN(E6:G6)</f>
        <v>878220</v>
      </c>
      <c r="I6" s="9">
        <f>+AVERAGE(E6:G6)</f>
        <v>960073.33333333337</v>
      </c>
      <c r="J6" s="9">
        <f>+MEDIAN(E6:G6)</f>
        <v>952000</v>
      </c>
      <c r="K6" s="10">
        <f>_xlfn.STDEV.P(E6:G6)</f>
        <v>70360.860963717292</v>
      </c>
      <c r="L6" s="11">
        <f t="shared" si="0"/>
        <v>7.3286965194030967E-2</v>
      </c>
      <c r="M6" s="12">
        <f t="shared" ref="M6:M8" si="2">IF(L6&lt;=0.15,I6,IF(AND(L6&gt;0.15,L6&lt;=0.49),J6,H6))</f>
        <v>960073.33333333337</v>
      </c>
      <c r="N6" s="12">
        <f t="shared" ref="N6:N11" si="3">+ROUND(M6,0)</f>
        <v>960073</v>
      </c>
      <c r="O6" s="6" t="str">
        <f t="shared" si="1"/>
        <v>MEDIA ARITMETICA</v>
      </c>
    </row>
    <row r="7" spans="1:15" ht="12.75" customHeight="1" x14ac:dyDescent="0.2">
      <c r="A7" s="6">
        <v>3</v>
      </c>
      <c r="B7" s="7" t="s">
        <v>19</v>
      </c>
      <c r="C7" s="6" t="s">
        <v>13</v>
      </c>
      <c r="D7" s="8">
        <v>1</v>
      </c>
      <c r="E7" s="13">
        <v>658070</v>
      </c>
      <c r="F7" s="21">
        <v>840000</v>
      </c>
      <c r="G7" s="13">
        <v>714000</v>
      </c>
      <c r="H7" s="9">
        <f>+MIN(E7:G7)</f>
        <v>658070</v>
      </c>
      <c r="I7" s="9">
        <f>+AVERAGE(E7:G7)</f>
        <v>737356.66666666663</v>
      </c>
      <c r="J7" s="9">
        <f>+MEDIAN(E7:G7)</f>
        <v>714000</v>
      </c>
      <c r="K7" s="10">
        <f>_xlfn.STDEV.P(E7:G7)</f>
        <v>76086.712082699145</v>
      </c>
      <c r="L7" s="11">
        <f t="shared" si="0"/>
        <v>0.10318847787280576</v>
      </c>
      <c r="M7" s="12">
        <f t="shared" si="2"/>
        <v>737356.66666666663</v>
      </c>
      <c r="N7" s="12">
        <f t="shared" si="3"/>
        <v>737357</v>
      </c>
      <c r="O7" s="6" t="str">
        <f t="shared" si="1"/>
        <v>MEDIA ARITMETICA</v>
      </c>
    </row>
    <row r="8" spans="1:15" ht="12.75" customHeight="1" x14ac:dyDescent="0.2">
      <c r="A8" s="6">
        <v>4</v>
      </c>
      <c r="B8" s="7" t="s">
        <v>20</v>
      </c>
      <c r="C8" s="6" t="s">
        <v>13</v>
      </c>
      <c r="D8" s="8">
        <v>1</v>
      </c>
      <c r="E8" s="13">
        <v>548590</v>
      </c>
      <c r="F8" s="21">
        <v>620000</v>
      </c>
      <c r="G8" s="13">
        <v>595000</v>
      </c>
      <c r="H8" s="9">
        <f t="shared" ref="H8:H13" si="4">+MIN(E8:G8)</f>
        <v>548590</v>
      </c>
      <c r="I8" s="9">
        <f t="shared" ref="I8:I13" si="5">+AVERAGE(E8:G8)</f>
        <v>587863.33333333337</v>
      </c>
      <c r="J8" s="9">
        <f t="shared" ref="J8:J13" si="6">+MEDIAN(E8:G8)</f>
        <v>595000</v>
      </c>
      <c r="K8" s="10">
        <f t="shared" ref="K8:K13" si="7">_xlfn.STDEV.P(E8:G8)</f>
        <v>29586.551374268383</v>
      </c>
      <c r="L8" s="11">
        <f t="shared" ref="L8:L13" si="8">+K8/I8</f>
        <v>5.0328962016571395E-2</v>
      </c>
      <c r="M8" s="12">
        <f t="shared" si="2"/>
        <v>587863.33333333337</v>
      </c>
      <c r="N8" s="12">
        <f t="shared" si="3"/>
        <v>587863</v>
      </c>
      <c r="O8" s="6" t="str">
        <f t="shared" ref="O8:O13" si="9">IF(M8=H8, "MENOR VALOR", IF(M8=I8,"MEDIA ARITMETICA", IF(M8=J8,"MEDIANA")))</f>
        <v>MEDIA ARITMETICA</v>
      </c>
    </row>
    <row r="9" spans="1:15" ht="12.75" customHeight="1" x14ac:dyDescent="0.2">
      <c r="A9" s="6">
        <v>5</v>
      </c>
      <c r="B9" s="7" t="s">
        <v>21</v>
      </c>
      <c r="C9" s="6" t="s">
        <v>13</v>
      </c>
      <c r="D9" s="8">
        <v>1</v>
      </c>
      <c r="E9" s="13">
        <v>1097180</v>
      </c>
      <c r="F9" s="21">
        <v>1200000</v>
      </c>
      <c r="G9" s="13">
        <v>1190000</v>
      </c>
      <c r="H9" s="9">
        <f t="shared" si="4"/>
        <v>1097180</v>
      </c>
      <c r="I9" s="9">
        <f t="shared" si="5"/>
        <v>1162393.3333333333</v>
      </c>
      <c r="J9" s="9">
        <f t="shared" si="6"/>
        <v>1190000</v>
      </c>
      <c r="K9" s="10">
        <f t="shared" si="7"/>
        <v>46293.153801495188</v>
      </c>
      <c r="L9" s="11">
        <f t="shared" si="8"/>
        <v>3.982572204603306E-2</v>
      </c>
      <c r="M9" s="12">
        <f t="shared" ref="M9:M14" si="10">IF(L9&lt;=0.15,I9,IF(AND(L9&gt;0.15,L9&lt;=0.49),J9,H9))</f>
        <v>1162393.3333333333</v>
      </c>
      <c r="N9" s="12">
        <f t="shared" si="3"/>
        <v>1162393</v>
      </c>
      <c r="O9" s="6" t="str">
        <f t="shared" si="9"/>
        <v>MEDIA ARITMETICA</v>
      </c>
    </row>
    <row r="10" spans="1:15" ht="12.75" customHeight="1" x14ac:dyDescent="0.2">
      <c r="A10" s="18" t="s">
        <v>15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20"/>
    </row>
    <row r="11" spans="1:15" ht="12.75" customHeight="1" x14ac:dyDescent="0.2">
      <c r="A11" s="6">
        <v>6</v>
      </c>
      <c r="B11" s="7" t="s">
        <v>22</v>
      </c>
      <c r="C11" s="6" t="s">
        <v>13</v>
      </c>
      <c r="D11" s="8">
        <v>1</v>
      </c>
      <c r="E11" s="13">
        <v>1042440</v>
      </c>
      <c r="F11" s="13">
        <v>1160000</v>
      </c>
      <c r="G11" s="13">
        <v>1130500</v>
      </c>
      <c r="H11" s="9">
        <f t="shared" si="4"/>
        <v>1042440</v>
      </c>
      <c r="I11" s="9">
        <f t="shared" si="5"/>
        <v>1110980</v>
      </c>
      <c r="J11" s="9">
        <f t="shared" si="6"/>
        <v>1130500</v>
      </c>
      <c r="K11" s="10">
        <f t="shared" si="7"/>
        <v>49939.037502405532</v>
      </c>
      <c r="L11" s="11">
        <f t="shared" si="8"/>
        <v>4.4950437903837633E-2</v>
      </c>
      <c r="M11" s="12">
        <f t="shared" si="10"/>
        <v>1110980</v>
      </c>
      <c r="N11" s="12">
        <f t="shared" si="3"/>
        <v>1110980</v>
      </c>
      <c r="O11" s="6" t="str">
        <f t="shared" si="9"/>
        <v>MEDIA ARITMETICA</v>
      </c>
    </row>
    <row r="12" spans="1:15" ht="12.75" customHeight="1" x14ac:dyDescent="0.2">
      <c r="A12" s="6">
        <v>7</v>
      </c>
      <c r="B12" s="7" t="s">
        <v>23</v>
      </c>
      <c r="C12" s="6" t="s">
        <v>13</v>
      </c>
      <c r="D12" s="8">
        <v>1</v>
      </c>
      <c r="E12" s="13">
        <v>1811180</v>
      </c>
      <c r="F12" s="13">
        <v>1985000</v>
      </c>
      <c r="G12" s="13">
        <v>1963500</v>
      </c>
      <c r="H12" s="9">
        <f t="shared" si="4"/>
        <v>1811180</v>
      </c>
      <c r="I12" s="9">
        <f t="shared" si="5"/>
        <v>1919893.3333333333</v>
      </c>
      <c r="J12" s="9">
        <f t="shared" si="6"/>
        <v>1963500</v>
      </c>
      <c r="K12" s="10">
        <f t="shared" si="7"/>
        <v>77371.416484958376</v>
      </c>
      <c r="L12" s="11">
        <f t="shared" si="8"/>
        <v>4.029985163322878E-2</v>
      </c>
      <c r="M12" s="12">
        <f t="shared" si="10"/>
        <v>1919893.3333333333</v>
      </c>
      <c r="N12" s="12">
        <f t="shared" ref="N12:N32" si="11">+ROUND(M12,0)</f>
        <v>1919893</v>
      </c>
      <c r="O12" s="6" t="str">
        <f t="shared" si="9"/>
        <v>MEDIA ARITMETICA</v>
      </c>
    </row>
    <row r="13" spans="1:15" ht="12.75" customHeight="1" x14ac:dyDescent="0.2">
      <c r="A13" s="6">
        <v>8</v>
      </c>
      <c r="B13" s="7" t="s">
        <v>24</v>
      </c>
      <c r="C13" s="6" t="s">
        <v>13</v>
      </c>
      <c r="D13" s="8">
        <v>1</v>
      </c>
      <c r="E13" s="13">
        <v>2305030</v>
      </c>
      <c r="F13" s="13">
        <v>2550000</v>
      </c>
      <c r="G13" s="13">
        <v>2499000</v>
      </c>
      <c r="H13" s="9">
        <f t="shared" si="4"/>
        <v>2305030</v>
      </c>
      <c r="I13" s="9">
        <f t="shared" si="5"/>
        <v>2451343.3333333335</v>
      </c>
      <c r="J13" s="9">
        <f t="shared" si="6"/>
        <v>2499000</v>
      </c>
      <c r="K13" s="10">
        <f t="shared" si="7"/>
        <v>105533.38692354925</v>
      </c>
      <c r="L13" s="11">
        <f t="shared" si="8"/>
        <v>4.3051246836176588E-2</v>
      </c>
      <c r="M13" s="12">
        <f t="shared" si="10"/>
        <v>2451343.3333333335</v>
      </c>
      <c r="N13" s="12">
        <f t="shared" si="11"/>
        <v>2451343</v>
      </c>
      <c r="O13" s="6" t="str">
        <f t="shared" si="9"/>
        <v>MEDIA ARITMETICA</v>
      </c>
    </row>
    <row r="14" spans="1:15" ht="12.75" customHeight="1" x14ac:dyDescent="0.2">
      <c r="A14" s="6">
        <v>9</v>
      </c>
      <c r="B14" s="7" t="s">
        <v>25</v>
      </c>
      <c r="C14" s="6" t="s">
        <v>13</v>
      </c>
      <c r="D14" s="8">
        <v>1</v>
      </c>
      <c r="E14" s="13">
        <v>384370</v>
      </c>
      <c r="F14" s="13">
        <v>426500</v>
      </c>
      <c r="G14" s="13">
        <v>416500</v>
      </c>
      <c r="H14" s="9">
        <f t="shared" ref="H14:H32" si="12">+MIN(E14:G14)</f>
        <v>384370</v>
      </c>
      <c r="I14" s="9">
        <f t="shared" ref="I14:I32" si="13">+AVERAGE(E14:G14)</f>
        <v>409123.33333333331</v>
      </c>
      <c r="J14" s="9">
        <f t="shared" ref="J14:J32" si="14">+MEDIAN(E14:G14)</f>
        <v>416500</v>
      </c>
      <c r="K14" s="10">
        <f t="shared" ref="K14:K32" si="15">_xlfn.STDEV.P(E14:G14)</f>
        <v>17973.0471045458</v>
      </c>
      <c r="L14" s="11">
        <f t="shared" ref="L14:L32" si="16">+K14/I14</f>
        <v>4.3930633234996297E-2</v>
      </c>
      <c r="M14" s="12">
        <f t="shared" si="10"/>
        <v>409123.33333333331</v>
      </c>
      <c r="N14" s="12">
        <f t="shared" si="11"/>
        <v>409123</v>
      </c>
      <c r="O14" s="6" t="str">
        <f t="shared" ref="O14:O32" si="17">IF(M14=H14, "MENOR VALOR", IF(M14=I14,"MEDIA ARITMETICA", IF(M14=J14,"MEDIANA")))</f>
        <v>MEDIA ARITMETICA</v>
      </c>
    </row>
    <row r="15" spans="1:15" ht="12.75" customHeight="1" x14ac:dyDescent="0.2">
      <c r="A15" s="6">
        <v>10</v>
      </c>
      <c r="B15" s="7" t="s">
        <v>26</v>
      </c>
      <c r="C15" s="6" t="s">
        <v>13</v>
      </c>
      <c r="D15" s="8">
        <v>1</v>
      </c>
      <c r="E15" s="13">
        <v>493850</v>
      </c>
      <c r="F15" s="13">
        <v>544000</v>
      </c>
      <c r="G15" s="13">
        <v>535500</v>
      </c>
      <c r="H15" s="9">
        <f t="shared" si="12"/>
        <v>493850</v>
      </c>
      <c r="I15" s="9">
        <f t="shared" si="13"/>
        <v>524450</v>
      </c>
      <c r="J15" s="9">
        <f t="shared" si="14"/>
        <v>535500</v>
      </c>
      <c r="K15" s="10">
        <f t="shared" si="15"/>
        <v>21913.960542692112</v>
      </c>
      <c r="L15" s="11">
        <f t="shared" si="16"/>
        <v>4.1784651621111855E-2</v>
      </c>
      <c r="M15" s="12">
        <f t="shared" ref="M15:M32" si="18">IF(L15&lt;=0.15,I15,IF(AND(L15&gt;0.15,L15&lt;=0.49),J15,H15))</f>
        <v>524450</v>
      </c>
      <c r="N15" s="12">
        <f t="shared" si="11"/>
        <v>524450</v>
      </c>
      <c r="O15" s="6" t="str">
        <f t="shared" si="17"/>
        <v>MEDIA ARITMETICA</v>
      </c>
    </row>
    <row r="16" spans="1:15" ht="12.75" customHeight="1" x14ac:dyDescent="0.2">
      <c r="A16" s="6">
        <v>11</v>
      </c>
      <c r="B16" s="7" t="s">
        <v>27</v>
      </c>
      <c r="C16" s="6" t="s">
        <v>13</v>
      </c>
      <c r="D16" s="8">
        <v>1</v>
      </c>
      <c r="E16" s="13">
        <v>4391100</v>
      </c>
      <c r="F16" s="13">
        <v>4820000</v>
      </c>
      <c r="G16" s="13">
        <v>4760000</v>
      </c>
      <c r="H16" s="9">
        <f t="shared" si="12"/>
        <v>4391100</v>
      </c>
      <c r="I16" s="9">
        <f t="shared" si="13"/>
        <v>4657033.333333333</v>
      </c>
      <c r="J16" s="9">
        <f t="shared" si="14"/>
        <v>4760000</v>
      </c>
      <c r="K16" s="10">
        <f t="shared" si="15"/>
        <v>189631.93003523667</v>
      </c>
      <c r="L16" s="11">
        <f t="shared" si="16"/>
        <v>4.0719470199605617E-2</v>
      </c>
      <c r="M16" s="12">
        <f t="shared" si="18"/>
        <v>4657033.333333333</v>
      </c>
      <c r="N16" s="12">
        <f t="shared" si="11"/>
        <v>4657033</v>
      </c>
      <c r="O16" s="6" t="str">
        <f t="shared" si="17"/>
        <v>MEDIA ARITMETICA</v>
      </c>
    </row>
    <row r="17" spans="1:15" ht="12.75" customHeight="1" x14ac:dyDescent="0.2">
      <c r="A17" s="6">
        <v>12</v>
      </c>
      <c r="B17" s="7" t="s">
        <v>28</v>
      </c>
      <c r="C17" s="6" t="s">
        <v>13</v>
      </c>
      <c r="D17" s="8">
        <v>1</v>
      </c>
      <c r="E17" s="13">
        <v>1865920</v>
      </c>
      <c r="F17" s="13">
        <v>2100000</v>
      </c>
      <c r="G17" s="13">
        <v>2023000</v>
      </c>
      <c r="H17" s="9">
        <f t="shared" si="12"/>
        <v>1865920</v>
      </c>
      <c r="I17" s="9">
        <f t="shared" si="13"/>
        <v>1996306.6666666667</v>
      </c>
      <c r="J17" s="9">
        <f t="shared" si="14"/>
        <v>2023000</v>
      </c>
      <c r="K17" s="10">
        <f t="shared" si="15"/>
        <v>97408.973348911182</v>
      </c>
      <c r="L17" s="11">
        <f t="shared" si="16"/>
        <v>4.8794594024754639E-2</v>
      </c>
      <c r="M17" s="12">
        <f t="shared" si="18"/>
        <v>1996306.6666666667</v>
      </c>
      <c r="N17" s="12">
        <f t="shared" si="11"/>
        <v>1996307</v>
      </c>
      <c r="O17" s="6" t="str">
        <f t="shared" si="17"/>
        <v>MEDIA ARITMETICA</v>
      </c>
    </row>
    <row r="18" spans="1:15" ht="12.75" customHeight="1" x14ac:dyDescent="0.2">
      <c r="A18" s="6">
        <v>13</v>
      </c>
      <c r="B18" s="7" t="s">
        <v>29</v>
      </c>
      <c r="C18" s="6" t="s">
        <v>13</v>
      </c>
      <c r="D18" s="8">
        <v>1</v>
      </c>
      <c r="E18" s="13">
        <v>493850</v>
      </c>
      <c r="F18" s="13">
        <v>550000</v>
      </c>
      <c r="G18" s="13">
        <v>535500</v>
      </c>
      <c r="H18" s="9">
        <f t="shared" si="12"/>
        <v>493850</v>
      </c>
      <c r="I18" s="9">
        <f t="shared" si="13"/>
        <v>526450</v>
      </c>
      <c r="J18" s="9">
        <f t="shared" si="14"/>
        <v>535500</v>
      </c>
      <c r="K18" s="10">
        <f t="shared" si="15"/>
        <v>23799.614842821862</v>
      </c>
      <c r="L18" s="11">
        <f t="shared" si="16"/>
        <v>4.5207740227603502E-2</v>
      </c>
      <c r="M18" s="12">
        <f t="shared" si="18"/>
        <v>526450</v>
      </c>
      <c r="N18" s="12">
        <f t="shared" si="11"/>
        <v>526450</v>
      </c>
      <c r="O18" s="6" t="str">
        <f t="shared" si="17"/>
        <v>MEDIA ARITMETICA</v>
      </c>
    </row>
    <row r="19" spans="1:15" ht="12.75" customHeight="1" x14ac:dyDescent="0.2">
      <c r="A19" s="6">
        <v>14</v>
      </c>
      <c r="B19" s="7" t="s">
        <v>30</v>
      </c>
      <c r="C19" s="6" t="s">
        <v>13</v>
      </c>
      <c r="D19" s="8">
        <v>1</v>
      </c>
      <c r="E19" s="13">
        <v>274890</v>
      </c>
      <c r="F19" s="13">
        <v>300000</v>
      </c>
      <c r="G19" s="13">
        <v>297500</v>
      </c>
      <c r="H19" s="9">
        <f t="shared" si="12"/>
        <v>274890</v>
      </c>
      <c r="I19" s="9">
        <f t="shared" si="13"/>
        <v>290796.66666666669</v>
      </c>
      <c r="J19" s="9">
        <f t="shared" si="14"/>
        <v>297500</v>
      </c>
      <c r="K19" s="10">
        <f t="shared" si="15"/>
        <v>11293.922652864632</v>
      </c>
      <c r="L19" s="11">
        <f t="shared" si="16"/>
        <v>3.8837868337089944E-2</v>
      </c>
      <c r="M19" s="12">
        <f t="shared" si="18"/>
        <v>290796.66666666669</v>
      </c>
      <c r="N19" s="12">
        <f t="shared" si="11"/>
        <v>290797</v>
      </c>
      <c r="O19" s="6" t="str">
        <f t="shared" si="17"/>
        <v>MEDIA ARITMETICA</v>
      </c>
    </row>
    <row r="20" spans="1:15" ht="12.75" customHeight="1" x14ac:dyDescent="0.2">
      <c r="A20" s="6">
        <v>15</v>
      </c>
      <c r="B20" s="7" t="s">
        <v>31</v>
      </c>
      <c r="C20" s="6" t="s">
        <v>13</v>
      </c>
      <c r="D20" s="8">
        <v>1</v>
      </c>
      <c r="E20" s="13">
        <v>878220</v>
      </c>
      <c r="F20" s="13">
        <v>1020000</v>
      </c>
      <c r="G20" s="13">
        <v>952000</v>
      </c>
      <c r="H20" s="9">
        <f t="shared" si="12"/>
        <v>878220</v>
      </c>
      <c r="I20" s="9">
        <f t="shared" si="13"/>
        <v>950073.33333333337</v>
      </c>
      <c r="J20" s="9">
        <f t="shared" si="14"/>
        <v>952000</v>
      </c>
      <c r="K20" s="10">
        <f t="shared" si="15"/>
        <v>57897.473366479666</v>
      </c>
      <c r="L20" s="11">
        <f t="shared" si="16"/>
        <v>6.0940004666109632E-2</v>
      </c>
      <c r="M20" s="12">
        <f t="shared" si="18"/>
        <v>950073.33333333337</v>
      </c>
      <c r="N20" s="12">
        <f t="shared" si="11"/>
        <v>950073</v>
      </c>
      <c r="O20" s="6" t="str">
        <f t="shared" si="17"/>
        <v>MEDIA ARITMETICA</v>
      </c>
    </row>
    <row r="21" spans="1:15" ht="12.75" customHeight="1" x14ac:dyDescent="0.2">
      <c r="A21" s="6">
        <v>16</v>
      </c>
      <c r="B21" s="7" t="s">
        <v>32</v>
      </c>
      <c r="C21" s="6" t="s">
        <v>13</v>
      </c>
      <c r="D21" s="8">
        <v>1</v>
      </c>
      <c r="E21" s="13">
        <v>1975400</v>
      </c>
      <c r="F21" s="13">
        <v>2200000</v>
      </c>
      <c r="G21" s="13">
        <v>2142000</v>
      </c>
      <c r="H21" s="9">
        <f t="shared" si="12"/>
        <v>1975400</v>
      </c>
      <c r="I21" s="9">
        <f t="shared" si="13"/>
        <v>2105800</v>
      </c>
      <c r="J21" s="9">
        <f t="shared" si="14"/>
        <v>2142000</v>
      </c>
      <c r="K21" s="10">
        <f t="shared" si="15"/>
        <v>95198.459371287448</v>
      </c>
      <c r="L21" s="11">
        <f t="shared" si="16"/>
        <v>4.5207740227603502E-2</v>
      </c>
      <c r="M21" s="12">
        <f t="shared" si="18"/>
        <v>2105800</v>
      </c>
      <c r="N21" s="12">
        <f t="shared" si="11"/>
        <v>2105800</v>
      </c>
      <c r="O21" s="6" t="str">
        <f t="shared" si="17"/>
        <v>MEDIA ARITMETICA</v>
      </c>
    </row>
    <row r="22" spans="1:15" ht="12.75" customHeight="1" x14ac:dyDescent="0.2">
      <c r="A22" s="6">
        <v>17</v>
      </c>
      <c r="B22" s="7" t="s">
        <v>33</v>
      </c>
      <c r="C22" s="6" t="s">
        <v>13</v>
      </c>
      <c r="D22" s="8">
        <v>1</v>
      </c>
      <c r="E22" s="13">
        <v>3512880</v>
      </c>
      <c r="F22" s="13">
        <v>3920000</v>
      </c>
      <c r="G22" s="13">
        <v>3808000</v>
      </c>
      <c r="H22" s="9">
        <f t="shared" si="12"/>
        <v>3512880</v>
      </c>
      <c r="I22" s="9">
        <f t="shared" si="13"/>
        <v>3746960</v>
      </c>
      <c r="J22" s="9">
        <f t="shared" si="14"/>
        <v>3808000</v>
      </c>
      <c r="K22" s="10">
        <f t="shared" si="15"/>
        <v>171718.92693196831</v>
      </c>
      <c r="L22" s="11">
        <f t="shared" si="16"/>
        <v>4.5828865782385805E-2</v>
      </c>
      <c r="M22" s="12">
        <f t="shared" si="18"/>
        <v>3746960</v>
      </c>
      <c r="N22" s="12">
        <f t="shared" si="11"/>
        <v>3746960</v>
      </c>
      <c r="O22" s="6" t="str">
        <f t="shared" si="17"/>
        <v>MEDIA ARITMETICA</v>
      </c>
    </row>
    <row r="23" spans="1:15" ht="12.75" customHeight="1" x14ac:dyDescent="0.2">
      <c r="A23" s="6">
        <v>18</v>
      </c>
      <c r="B23" s="7" t="s">
        <v>34</v>
      </c>
      <c r="C23" s="6" t="s">
        <v>13</v>
      </c>
      <c r="D23" s="8">
        <v>1</v>
      </c>
      <c r="E23" s="13">
        <v>384370</v>
      </c>
      <c r="F23" s="13">
        <v>430000</v>
      </c>
      <c r="G23" s="13">
        <v>416500</v>
      </c>
      <c r="H23" s="9">
        <f t="shared" si="12"/>
        <v>384370</v>
      </c>
      <c r="I23" s="9">
        <f t="shared" si="13"/>
        <v>410290</v>
      </c>
      <c r="J23" s="9">
        <f t="shared" si="14"/>
        <v>416500</v>
      </c>
      <c r="K23" s="10">
        <f t="shared" si="15"/>
        <v>19138.918464740895</v>
      </c>
      <c r="L23" s="11">
        <f t="shared" si="16"/>
        <v>4.6647294510567879E-2</v>
      </c>
      <c r="M23" s="12">
        <f t="shared" si="18"/>
        <v>410290</v>
      </c>
      <c r="N23" s="12">
        <f t="shared" si="11"/>
        <v>410290</v>
      </c>
      <c r="O23" s="6" t="str">
        <f t="shared" si="17"/>
        <v>MEDIA ARITMETICA</v>
      </c>
    </row>
    <row r="24" spans="1:15" ht="12.75" customHeight="1" x14ac:dyDescent="0.2">
      <c r="A24" s="6">
        <v>19</v>
      </c>
      <c r="B24" s="7" t="s">
        <v>35</v>
      </c>
      <c r="C24" s="6" t="s">
        <v>13</v>
      </c>
      <c r="D24" s="8">
        <v>1</v>
      </c>
      <c r="E24" s="13">
        <v>164220</v>
      </c>
      <c r="F24" s="13">
        <v>180000</v>
      </c>
      <c r="G24" s="13">
        <v>178500</v>
      </c>
      <c r="H24" s="9">
        <f t="shared" si="12"/>
        <v>164220</v>
      </c>
      <c r="I24" s="9">
        <f t="shared" si="13"/>
        <v>174240</v>
      </c>
      <c r="J24" s="9">
        <f t="shared" si="14"/>
        <v>178500</v>
      </c>
      <c r="K24" s="10">
        <f t="shared" si="15"/>
        <v>7111.6242870387914</v>
      </c>
      <c r="L24" s="11">
        <f t="shared" si="16"/>
        <v>4.0815107248845219E-2</v>
      </c>
      <c r="M24" s="12">
        <f t="shared" si="18"/>
        <v>174240</v>
      </c>
      <c r="N24" s="12">
        <f t="shared" si="11"/>
        <v>174240</v>
      </c>
      <c r="O24" s="6" t="str">
        <f t="shared" si="17"/>
        <v>MEDIA ARITMETICA</v>
      </c>
    </row>
    <row r="25" spans="1:15" ht="12.75" customHeight="1" x14ac:dyDescent="0.2">
      <c r="A25" s="6">
        <v>20</v>
      </c>
      <c r="B25" s="7" t="s">
        <v>36</v>
      </c>
      <c r="C25" s="6" t="s">
        <v>13</v>
      </c>
      <c r="D25" s="8">
        <v>1</v>
      </c>
      <c r="E25" s="13">
        <v>493850</v>
      </c>
      <c r="F25" s="13">
        <v>580000</v>
      </c>
      <c r="G25" s="13">
        <v>535500</v>
      </c>
      <c r="H25" s="9">
        <f t="shared" si="12"/>
        <v>493850</v>
      </c>
      <c r="I25" s="9">
        <f t="shared" si="13"/>
        <v>536450</v>
      </c>
      <c r="J25" s="9">
        <f t="shared" si="14"/>
        <v>535500</v>
      </c>
      <c r="K25" s="10">
        <f t="shared" si="15"/>
        <v>35177.004799537252</v>
      </c>
      <c r="L25" s="11">
        <f t="shared" si="16"/>
        <v>6.557368776127738E-2</v>
      </c>
      <c r="M25" s="12">
        <f t="shared" si="18"/>
        <v>536450</v>
      </c>
      <c r="N25" s="12">
        <f t="shared" si="11"/>
        <v>536450</v>
      </c>
      <c r="O25" s="6" t="str">
        <f t="shared" si="17"/>
        <v>MEDIA ARITMETICA</v>
      </c>
    </row>
    <row r="26" spans="1:15" ht="12.75" customHeight="1" x14ac:dyDescent="0.2">
      <c r="A26" s="6">
        <v>21</v>
      </c>
      <c r="B26" s="7" t="s">
        <v>37</v>
      </c>
      <c r="C26" s="6" t="s">
        <v>13</v>
      </c>
      <c r="D26" s="8">
        <v>1</v>
      </c>
      <c r="E26" s="13">
        <v>861560</v>
      </c>
      <c r="F26" s="13">
        <v>970000</v>
      </c>
      <c r="G26" s="13">
        <v>934150</v>
      </c>
      <c r="H26" s="9">
        <f t="shared" si="12"/>
        <v>861560</v>
      </c>
      <c r="I26" s="9">
        <f t="shared" si="13"/>
        <v>921903.33333333337</v>
      </c>
      <c r="J26" s="9">
        <f t="shared" si="14"/>
        <v>934150</v>
      </c>
      <c r="K26" s="10">
        <f t="shared" si="15"/>
        <v>45109.452323087331</v>
      </c>
      <c r="L26" s="11">
        <f t="shared" si="16"/>
        <v>4.89307834043562E-2</v>
      </c>
      <c r="M26" s="12">
        <f t="shared" si="18"/>
        <v>921903.33333333337</v>
      </c>
      <c r="N26" s="12">
        <f t="shared" si="11"/>
        <v>921903</v>
      </c>
      <c r="O26" s="6" t="str">
        <f t="shared" si="17"/>
        <v>MEDIA ARITMETICA</v>
      </c>
    </row>
    <row r="27" spans="1:15" ht="12.75" customHeight="1" x14ac:dyDescent="0.2">
      <c r="A27" s="6">
        <v>22</v>
      </c>
      <c r="B27" s="7" t="s">
        <v>38</v>
      </c>
      <c r="C27" s="6" t="s">
        <v>13</v>
      </c>
      <c r="D27" s="8">
        <v>1</v>
      </c>
      <c r="E27" s="13">
        <v>384370</v>
      </c>
      <c r="F27" s="13">
        <v>445000</v>
      </c>
      <c r="G27" s="13">
        <v>416500</v>
      </c>
      <c r="H27" s="9">
        <f t="shared" si="12"/>
        <v>384370</v>
      </c>
      <c r="I27" s="9">
        <f t="shared" si="13"/>
        <v>415290</v>
      </c>
      <c r="J27" s="9">
        <f t="shared" si="14"/>
        <v>416500</v>
      </c>
      <c r="K27" s="10">
        <f t="shared" si="15"/>
        <v>24766.877074027721</v>
      </c>
      <c r="L27" s="11">
        <f t="shared" si="16"/>
        <v>5.9637547434389752E-2</v>
      </c>
      <c r="M27" s="12">
        <f t="shared" si="18"/>
        <v>415290</v>
      </c>
      <c r="N27" s="12">
        <f t="shared" si="11"/>
        <v>415290</v>
      </c>
      <c r="O27" s="6" t="str">
        <f t="shared" si="17"/>
        <v>MEDIA ARITMETICA</v>
      </c>
    </row>
    <row r="28" spans="1:15" ht="12.75" customHeight="1" x14ac:dyDescent="0.2">
      <c r="A28" s="6">
        <v>23</v>
      </c>
      <c r="B28" s="7" t="s">
        <v>39</v>
      </c>
      <c r="C28" s="6" t="s">
        <v>13</v>
      </c>
      <c r="D28" s="8">
        <v>1</v>
      </c>
      <c r="E28" s="13">
        <v>2195550</v>
      </c>
      <c r="F28" s="13">
        <v>2450000</v>
      </c>
      <c r="G28" s="13">
        <v>2380000</v>
      </c>
      <c r="H28" s="9">
        <f t="shared" si="12"/>
        <v>2195550</v>
      </c>
      <c r="I28" s="9">
        <f t="shared" si="13"/>
        <v>2341850</v>
      </c>
      <c r="J28" s="9">
        <f t="shared" si="14"/>
        <v>2380000</v>
      </c>
      <c r="K28" s="10">
        <f t="shared" si="15"/>
        <v>107324.32933248018</v>
      </c>
      <c r="L28" s="11">
        <f t="shared" si="16"/>
        <v>4.5828865782385798E-2</v>
      </c>
      <c r="M28" s="12">
        <f t="shared" si="18"/>
        <v>2341850</v>
      </c>
      <c r="N28" s="12">
        <f t="shared" si="11"/>
        <v>2341850</v>
      </c>
      <c r="O28" s="6" t="str">
        <f t="shared" si="17"/>
        <v>MEDIA ARITMETICA</v>
      </c>
    </row>
    <row r="29" spans="1:15" ht="12.75" customHeight="1" x14ac:dyDescent="0.2">
      <c r="A29" s="6">
        <v>24</v>
      </c>
      <c r="B29" s="7" t="s">
        <v>40</v>
      </c>
      <c r="C29" s="6" t="s">
        <v>13</v>
      </c>
      <c r="D29" s="8">
        <v>1</v>
      </c>
      <c r="E29" s="13">
        <v>5213390</v>
      </c>
      <c r="F29" s="13">
        <v>5740000</v>
      </c>
      <c r="G29" s="13">
        <v>5652500</v>
      </c>
      <c r="H29" s="9">
        <f t="shared" si="12"/>
        <v>5213390</v>
      </c>
      <c r="I29" s="9">
        <f t="shared" si="13"/>
        <v>5535296.666666667</v>
      </c>
      <c r="J29" s="9">
        <f t="shared" si="14"/>
        <v>5652500</v>
      </c>
      <c r="K29" s="10">
        <f t="shared" si="15"/>
        <v>230408.31731708144</v>
      </c>
      <c r="L29" s="11">
        <f t="shared" si="16"/>
        <v>4.1625287891901265E-2</v>
      </c>
      <c r="M29" s="12">
        <f t="shared" si="18"/>
        <v>5535296.666666667</v>
      </c>
      <c r="N29" s="12">
        <f t="shared" si="11"/>
        <v>5535297</v>
      </c>
      <c r="O29" s="6" t="str">
        <f t="shared" si="17"/>
        <v>MEDIA ARITMETICA</v>
      </c>
    </row>
    <row r="30" spans="1:15" ht="12.75" customHeight="1" x14ac:dyDescent="0.2">
      <c r="A30" s="18" t="s">
        <v>16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20"/>
    </row>
    <row r="31" spans="1:15" ht="12.75" customHeight="1" x14ac:dyDescent="0.2">
      <c r="A31" s="6">
        <v>25</v>
      </c>
      <c r="B31" s="7" t="s">
        <v>41</v>
      </c>
      <c r="C31" s="6" t="s">
        <v>13</v>
      </c>
      <c r="D31" s="8">
        <v>1</v>
      </c>
      <c r="E31" s="13">
        <v>4939690</v>
      </c>
      <c r="F31" s="13">
        <v>5450000</v>
      </c>
      <c r="G31" s="13">
        <v>5355000</v>
      </c>
      <c r="H31" s="9">
        <f t="shared" si="12"/>
        <v>4939690</v>
      </c>
      <c r="I31" s="9">
        <f t="shared" si="13"/>
        <v>5248230</v>
      </c>
      <c r="J31" s="9">
        <f t="shared" si="14"/>
        <v>5355000</v>
      </c>
      <c r="K31" s="10">
        <f t="shared" si="15"/>
        <v>221591.13805986615</v>
      </c>
      <c r="L31" s="11">
        <f t="shared" si="16"/>
        <v>4.2222070690473956E-2</v>
      </c>
      <c r="M31" s="12">
        <f t="shared" si="18"/>
        <v>5248230</v>
      </c>
      <c r="N31" s="12">
        <f t="shared" si="11"/>
        <v>5248230</v>
      </c>
      <c r="O31" s="6" t="str">
        <f t="shared" si="17"/>
        <v>MEDIA ARITMETICA</v>
      </c>
    </row>
    <row r="32" spans="1:15" ht="12.75" customHeight="1" x14ac:dyDescent="0.2">
      <c r="A32" s="6">
        <v>26</v>
      </c>
      <c r="B32" s="7" t="s">
        <v>42</v>
      </c>
      <c r="C32" s="6" t="s">
        <v>13</v>
      </c>
      <c r="D32" s="8">
        <v>1</v>
      </c>
      <c r="E32" s="13">
        <v>439110</v>
      </c>
      <c r="F32" s="13">
        <v>480000</v>
      </c>
      <c r="G32" s="13">
        <v>476000</v>
      </c>
      <c r="H32" s="9">
        <f t="shared" si="12"/>
        <v>439110</v>
      </c>
      <c r="I32" s="9">
        <f t="shared" si="13"/>
        <v>465036.66666666669</v>
      </c>
      <c r="J32" s="9">
        <f t="shared" si="14"/>
        <v>476000</v>
      </c>
      <c r="K32" s="10">
        <f t="shared" si="15"/>
        <v>18405.507026129133</v>
      </c>
      <c r="L32" s="11">
        <f t="shared" si="16"/>
        <v>3.9578614645717825E-2</v>
      </c>
      <c r="M32" s="12">
        <f t="shared" si="18"/>
        <v>465036.66666666669</v>
      </c>
      <c r="N32" s="12">
        <f t="shared" si="11"/>
        <v>465037</v>
      </c>
      <c r="O32" s="6" t="str">
        <f t="shared" si="17"/>
        <v>MEDIA ARITMETICA</v>
      </c>
    </row>
  </sheetData>
  <mergeCells count="16">
    <mergeCell ref="A4:O4"/>
    <mergeCell ref="A10:O10"/>
    <mergeCell ref="A30:O30"/>
    <mergeCell ref="N2:N3"/>
    <mergeCell ref="A1:O1"/>
    <mergeCell ref="L2:L3"/>
    <mergeCell ref="A2:A3"/>
    <mergeCell ref="B2:B3"/>
    <mergeCell ref="C2:C3"/>
    <mergeCell ref="D2:D3"/>
    <mergeCell ref="H2:H3"/>
    <mergeCell ref="I2:I3"/>
    <mergeCell ref="J2:J3"/>
    <mergeCell ref="K2:K3"/>
    <mergeCell ref="M2:M3"/>
    <mergeCell ref="O2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OSCAR EVELIO PRADA CEBALLOS</cp:lastModifiedBy>
  <dcterms:created xsi:type="dcterms:W3CDTF">2023-04-24T16:43:36Z</dcterms:created>
  <dcterms:modified xsi:type="dcterms:W3CDTF">2026-05-25T15:33:59Z</dcterms:modified>
</cp:coreProperties>
</file>