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G:\Mi unidad\Procesos 2026\01 - Procesos\19 - Mantenimiento de Equipos\"/>
    </mc:Choice>
  </mc:AlternateContent>
  <xr:revisionPtr revIDLastSave="0" documentId="8_{25366E6F-A64B-426B-BDCF-E013457D5826}" xr6:coauthVersionLast="47" xr6:coauthVersionMax="47" xr10:uidLastSave="{00000000-0000-0000-0000-000000000000}"/>
  <bookViews>
    <workbookView xWindow="-108" yWindow="-108" windowWidth="23256" windowHeight="12456" xr2:uid="{00000000-000D-0000-FFFF-FFFF00000000}"/>
  </bookViews>
  <sheets>
    <sheet name="Matriz de Calculo" sheetId="10" r:id="rId1"/>
    <sheet name="1. SELTEL S.A.S." sheetId="12" r:id="rId2"/>
    <sheet name="2. ING ELECTROMECA" sheetId="11" r:id="rId3"/>
    <sheet name="3. EM 2025 + IPC" sheetId="13" r:id="rId4"/>
    <sheet name="Formato_Cotización" sheetId="8" r:id="rId5"/>
    <sheet name="Diferencias en Bajas CNT vs SM" sheetId="4" state="hidden" r:id="rId6"/>
    <sheet name="Hoja1" sheetId="5" state="hidden" r:id="rId7"/>
    <sheet name="Hoja2" sheetId="6"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2" hidden="1">{0,#N/A,FALSE,0;0,#N/A,FALSE,0;0,#N/A,FALSE,0;0,#N/A,FALSE,0;0,#N/A,FALSE,0;0,#N/A,FALSE,0}</definedName>
    <definedName name="_456" hidden="1">{0,#N/A,FALSE,0;0,#N/A,FALSE,0;0,#N/A,FALSE,0;0,#N/A,FALSE,0;0,#N/A,FALSE,0;0,#N/A,FALSE,0}</definedName>
    <definedName name="_Fill" hidden="1">#REF!</definedName>
    <definedName name="_xlnm._FilterDatabase" localSheetId="5" hidden="1">'Diferencias en Bajas CNT vs SM'!$A$20:$WVI$73</definedName>
    <definedName name="_xlnm._FilterDatabase" localSheetId="6" hidden="1">Hoja1!$A$1:$E$48</definedName>
    <definedName name="_xlnm._FilterDatabase" localSheetId="0" hidden="1">'Matriz de Calculo'!$B$9:$Q$81</definedName>
    <definedName name="_xlnm._FilterDatabase" hidden="1">#REF!</definedName>
    <definedName name="_NDC1" localSheetId="2" hidden="1">{"'内訳表'!$B$2:$N$64"}</definedName>
    <definedName name="_NDC1" hidden="1">{"'内訳表'!$B$2:$N$64"}</definedName>
    <definedName name="_Order1" hidden="1">0</definedName>
    <definedName name="_Order2" hidden="1">255</definedName>
    <definedName name="_r3d" localSheetId="2"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localSheetId="2" hidden="1">{#N/A,#N/A,TRUE,"Report"}</definedName>
    <definedName name="afdgbva" hidden="1">{#N/A,#N/A,TRUE,"Report"}</definedName>
    <definedName name="aga" localSheetId="2"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 hidden="1">#REF!</definedName>
    <definedName name="AVBC" hidden="1">#REF!</definedName>
    <definedName name="AXCC" hidden="1">#REF!</definedName>
    <definedName name="AXX" hidden="1">#REF!</definedName>
    <definedName name="Aグラフ" hidden="1">#REF!</definedName>
    <definedName name="badb" localSheetId="2"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2"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hidden="1">#REF!</definedName>
    <definedName name="dfgd56" localSheetId="2"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2" hidden="1">{"'内訳表'!$B$2:$N$64"}</definedName>
    <definedName name="dgb" hidden="1">{"'内訳表'!$B$2:$N$64"}</definedName>
    <definedName name="dhb" localSheetId="2" hidden="1">{"'内訳表'!$B$2:$N$64"}</definedName>
    <definedName name="dhb" hidden="1">{"'内訳表'!$B$2:$N$64"}</definedName>
    <definedName name="dszgre" localSheetId="2"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2" hidden="1">{"'内訳表'!$B$2:$N$64"}</definedName>
    <definedName name="eagrbve" hidden="1">{"'内訳表'!$B$2:$N$64"}</definedName>
    <definedName name="eargbwrg" localSheetId="2" hidden="1">{"'内訳表'!$B$2:$N$64"}</definedName>
    <definedName name="eargbwrg" hidden="1">{"'内訳表'!$B$2:$N$64"}</definedName>
    <definedName name="EE" localSheetId="2"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2"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localSheetId="2"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2" hidden="1">{#N/A,#N/A,TRUE,"Report"}</definedName>
    <definedName name="ff" hidden="1">{#N/A,#N/A,TRUE,"Report"}</definedName>
    <definedName name="FFF" localSheetId="2"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2" hidden="1">{"'内訳表'!$B$2:$N$64"}</definedName>
    <definedName name="fgsznzfd" hidden="1">{"'内訳表'!$B$2:$N$64"}</definedName>
    <definedName name="fgxnbf" localSheetId="2"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2" hidden="1">{0,#N/A,FALSE,0;0,#N/A,FALSE,0;0,#N/A,FALSE,0;0,#N/A,FALSE,0;0,#N/A,FALSE,0;0,#N/A,FALSE,0}</definedName>
    <definedName name="FSDFSD" hidden="1">{0,#N/A,FALSE,0;0,#N/A,FALSE,0;0,#N/A,FALSE,0;0,#N/A,FALSE,0;0,#N/A,FALSE,0;0,#N/A,FALSE,0}</definedName>
    <definedName name="fsmnfs" localSheetId="2"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hidden="1">#REF!</definedName>
    <definedName name="gbvREDSAb" localSheetId="2"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2"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2"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2"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2" hidden="1">{#N/A,#N/A,TRUE,"Report"}</definedName>
    <definedName name="hmstj" hidden="1">{#N/A,#N/A,TRUE,"Report"}</definedName>
    <definedName name="hnfg" localSheetId="2"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2" hidden="1">{"'内訳表'!$B$2:$N$64"}</definedName>
    <definedName name="hsf" hidden="1">{"'内訳表'!$B$2:$N$64"}</definedName>
    <definedName name="HTML_CodePage" hidden="1">932</definedName>
    <definedName name="HTML_Control" localSheetId="2"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2" hidden="1">{"'内訳表'!$B$2:$N$64"}</definedName>
    <definedName name="ii" hidden="1">{"'内訳表'!$B$2:$N$64"}</definedName>
    <definedName name="Info_Prazo_do_contrato">[9]Seletor!$C$13</definedName>
    <definedName name="IVASobreUtilidad">[5]IMPUESTOS!$E$16</definedName>
    <definedName name="JGJ" localSheetId="2" hidden="1">{0,#N/A,FALSE,0;0,#N/A,FALSE,0;0,#N/A,FALSE,0;0,#N/A,FALSE,0;0,#N/A,FALSE,0;0,#N/A,FALSE,0}</definedName>
    <definedName name="JGJ" hidden="1">{0,#N/A,FALSE,0;0,#N/A,FALSE,0;0,#N/A,FALSE,0;0,#N/A,FALSE,0;0,#N/A,FALSE,0;0,#N/A,FALSE,0}</definedName>
    <definedName name="l" localSheetId="2"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2"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[10]DATOS!$B$2:$B$2</definedName>
    <definedName name="MmExcelLinker_A12B55A7_9F67_4A31_8ABE_1C1F4218B5AF" localSheetId="2">BASE DE [10]DATOS!$B$2:$B$2</definedName>
    <definedName name="MmExcelLinker_A12B55A7_9F67_4A31_8ABE_1C1F4218B5AF" localSheetId="3">BASE DE [10]DATOS!$B$2:$B$2</definedName>
    <definedName name="MmExcelLinker_A12B55A7_9F67_4A31_8ABE_1C1F4218B5AF" localSheetId="0">BASE DE [10]DATOS!$B$2:$B$2</definedName>
    <definedName name="MmExcelLinker_A12B55A7_9F67_4A31_8ABE_1C1F4218B5AF">BASE DE [10]DATOS!$B$2:$B$2</definedName>
    <definedName name="mmm" localSheetId="2"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2" hidden="1">{"'内訳表'!$B$2:$N$64"}</definedName>
    <definedName name="ndc" hidden="1">{"'内訳表'!$B$2:$N$64"}</definedName>
    <definedName name="NO_APLICA">#REF!</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[8]Tablas!$E$2:$E$17</definedName>
    <definedName name="Oficina">[5]PERSONAL!$P$69</definedName>
    <definedName name="oo" localSheetId="2"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2" hidden="1">{"'内訳表'!$B$2:$N$64"}</definedName>
    <definedName name="reahgbaerg" hidden="1">{"'内訳表'!$B$2:$N$64"}</definedName>
    <definedName name="res" localSheetId="2"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2" hidden="1">{"'内訳表'!$B$2:$N$64"}</definedName>
    <definedName name="rggvs" hidden="1">{"'内訳表'!$B$2:$N$64"}</definedName>
    <definedName name="rnrsy" localSheetId="2" hidden="1">{#N/A,#N/A,TRUE,"Report"}</definedName>
    <definedName name="rnrsy" hidden="1">{#N/A,#N/A,TRUE,"Report"}</definedName>
    <definedName name="rrr" localSheetId="2"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2" hidden="1">{#N/A,#N/A,TRUE,"Report"}</definedName>
    <definedName name="sfgm" hidden="1">{#N/A,#N/A,TRUE,"Report"}</definedName>
    <definedName name="su" localSheetId="2"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2" hidden="1">{"'内訳表'!$B$2:$N$64"}</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_xlnm.Print_Titles" localSheetId="1">'1. SELTEL S.A.S.'!$1:$17</definedName>
    <definedName name="_xlnm.Print_Titles" localSheetId="2">'2. ING ELECTROMECA'!$1:$17</definedName>
    <definedName name="_xlnm.Print_Titles" localSheetId="3">'3. EM 2025 + IPC'!$1:$17</definedName>
    <definedName name="_xlnm.Print_Titles" localSheetId="4">Formato_Cotización!$1:$17</definedName>
    <definedName name="_xlnm.Print_Titles" localSheetId="0">'Matriz de Calculo'!$1:$9</definedName>
    <definedName name="TotalImpuestosObra">[5]IMPUESTOS!$F$10</definedName>
    <definedName name="Tramite">[5]PERSONAL!$P$88</definedName>
    <definedName name="tta" localSheetId="2"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localSheetId="2" hidden="1">{"'内訳表'!$B$2:$N$64"}</definedName>
    <definedName name="whrt" hidden="1">{"'内訳表'!$B$2:$N$64"}</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2"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2"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2"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2" hidden="1">{#N/A,#N/A,TRUE,"Report"}</definedName>
    <definedName name="wrn.Capacity._.Calculations._.for._.FM3." hidden="1">{#N/A,#N/A,TRUE,"Report"}</definedName>
    <definedName name="wrn.GGP1." localSheetId="2" hidden="1">{#N/A,#N/A,TRUE,"TOT-GGRAL";#N/A,#N/A,TRUE,"G1000";#N/A,#N/A,TRUE,"G1200";#N/A,#N/A,TRUE,"G1400"}</definedName>
    <definedName name="wrn.GGP1." hidden="1">{#N/A,#N/A,TRUE,"TOT-GGRAL";#N/A,#N/A,TRUE,"G1000";#N/A,#N/A,TRUE,"G1200";#N/A,#N/A,TRUE,"G1400"}</definedName>
    <definedName name="wrn.GGP2." localSheetId="2" hidden="1">{#N/A,#N/A,TRUE,"TOT-GGRAL";#N/A,#N/A,TRUE,"G1000";#N/A,#N/A,TRUE,"G1200";#N/A,#N/A,TRUE,"G1400"}</definedName>
    <definedName name="wrn.GGP2." hidden="1">{#N/A,#N/A,TRUE,"TOT-GGRAL";#N/A,#N/A,TRUE,"G1000";#N/A,#N/A,TRUE,"G1200";#N/A,#N/A,TRUE,"G1400"}</definedName>
    <definedName name="wrn.GGP3." localSheetId="2" hidden="1">{#N/A,#N/A,TRUE,"TOT-GGRAL";#N/A,#N/A,TRUE,"G1000";#N/A,#N/A,TRUE,"G1200";#N/A,#N/A,TRUE,"G1400"}</definedName>
    <definedName name="wrn.GGP3." hidden="1">{#N/A,#N/A,TRUE,"TOT-GGRAL";#N/A,#N/A,TRUE,"G1000";#N/A,#N/A,TRUE,"G1200";#N/A,#N/A,TRUE,"G1400"}</definedName>
    <definedName name="wrn.GGP4." localSheetId="2" hidden="1">{#N/A,#N/A,TRUE,"TOT-GGRAL";#N/A,#N/A,TRUE,"G1000";#N/A,#N/A,TRUE,"G1200";#N/A,#N/A,TRUE,"G1400"}</definedName>
    <definedName name="wrn.GGP4." hidden="1">{#N/A,#N/A,TRUE,"TOT-GGRAL";#N/A,#N/A,TRUE,"G1000";#N/A,#N/A,TRUE,"G1200";#N/A,#N/A,TRUE,"G1400"}</definedName>
    <definedName name="wrn.GGP5." localSheetId="2" hidden="1">{#N/A,#N/A,TRUE,"TOT-GGRAL"}</definedName>
    <definedName name="wrn.GGP5." hidden="1">{#N/A,#N/A,TRUE,"TOT-GGRAL"}</definedName>
    <definedName name="wrn.julio24." localSheetId="2" hidden="1">{#N/A,#N/A,FALSE,"310.1";#N/A,#N/A,FALSE,"321.1";#N/A,#N/A,FALSE,"320.3";#N/A,#N/A,FALSE,"330.1"}</definedName>
    <definedName name="wrn.julio24." hidden="1">{#N/A,#N/A,FALSE,"310.1";#N/A,#N/A,FALSE,"321.1";#N/A,#N/A,FALSE,"320.3";#N/A,#N/A,FALSE,"330.1"}</definedName>
    <definedName name="wrn.LPU._.MG." localSheetId="2"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2"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2" hidden="1">{#N/A,#N/A,TRUE,"Report"}</definedName>
    <definedName name="ww" hidden="1">{#N/A,#N/A,TRUE,"Report"}</definedName>
    <definedName name="x">[4]lista!$A$11:$A$13</definedName>
    <definedName name="xxxx" localSheetId="2"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2" i="10" l="1"/>
  <c r="J36" i="10"/>
  <c r="K10" i="10"/>
  <c r="K11" i="10"/>
  <c r="K12" i="10"/>
  <c r="K13" i="10"/>
  <c r="K14" i="10"/>
  <c r="K15" i="10"/>
  <c r="K16" i="10"/>
  <c r="K17" i="10"/>
  <c r="K18"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5" i="10"/>
  <c r="K56" i="10"/>
  <c r="K57" i="10"/>
  <c r="K58" i="10"/>
  <c r="K59" i="10"/>
  <c r="K60" i="10"/>
  <c r="K61" i="10"/>
  <c r="K62" i="10"/>
  <c r="K63" i="10"/>
  <c r="K66" i="10"/>
  <c r="K67" i="10"/>
  <c r="K68" i="10"/>
  <c r="K69" i="10"/>
  <c r="K70" i="10"/>
  <c r="K71" i="10"/>
  <c r="K72" i="10"/>
  <c r="L74" i="10" l="1"/>
  <c r="L73" i="10"/>
  <c r="K73" i="10" l="1"/>
  <c r="K74" i="10"/>
  <c r="J80" i="13"/>
  <c r="J79" i="13"/>
  <c r="J78" i="13"/>
  <c r="J77" i="13"/>
  <c r="J76" i="13"/>
  <c r="J75" i="13"/>
  <c r="J74" i="13"/>
  <c r="J73" i="13"/>
  <c r="J72" i="13"/>
  <c r="J71" i="13"/>
  <c r="J70" i="13"/>
  <c r="J69" i="13"/>
  <c r="J68" i="13"/>
  <c r="J67" i="13"/>
  <c r="J66" i="13"/>
  <c r="J65" i="13"/>
  <c r="J64" i="13"/>
  <c r="J63" i="13"/>
  <c r="J62" i="13"/>
  <c r="J61" i="13"/>
  <c r="J60" i="13"/>
  <c r="J59" i="13"/>
  <c r="J58" i="13"/>
  <c r="J57" i="13"/>
  <c r="J56" i="13"/>
  <c r="J55" i="13"/>
  <c r="J54" i="13"/>
  <c r="J53" i="13"/>
  <c r="J52" i="13"/>
  <c r="J51" i="13"/>
  <c r="J50" i="13"/>
  <c r="J49" i="13"/>
  <c r="J48" i="13"/>
  <c r="J47" i="13"/>
  <c r="J46" i="13"/>
  <c r="J45" i="13"/>
  <c r="J44" i="13"/>
  <c r="J43" i="13"/>
  <c r="J42" i="13"/>
  <c r="J41" i="13"/>
  <c r="J40" i="13"/>
  <c r="J39" i="13"/>
  <c r="J38" i="13"/>
  <c r="J37" i="13"/>
  <c r="J36" i="13"/>
  <c r="J35" i="13"/>
  <c r="J34" i="13"/>
  <c r="J33" i="13"/>
  <c r="J32" i="13"/>
  <c r="J31" i="13"/>
  <c r="J30" i="13"/>
  <c r="J29" i="13"/>
  <c r="J28" i="13"/>
  <c r="J27" i="13"/>
  <c r="J26" i="13"/>
  <c r="J25" i="13"/>
  <c r="J24" i="13"/>
  <c r="J23" i="13"/>
  <c r="J22" i="13"/>
  <c r="J21" i="13"/>
  <c r="J20" i="13"/>
  <c r="J19" i="13"/>
  <c r="J18" i="13"/>
  <c r="I8" i="10"/>
  <c r="I11" i="10"/>
  <c r="I12" i="10"/>
  <c r="I13" i="10"/>
  <c r="I14" i="10"/>
  <c r="I15" i="10"/>
  <c r="I16" i="10"/>
  <c r="I17" i="10"/>
  <c r="I18" i="10"/>
  <c r="I19" i="10"/>
  <c r="I20" i="10"/>
  <c r="I21" i="10"/>
  <c r="I22" i="10"/>
  <c r="I23" i="10"/>
  <c r="I24" i="10"/>
  <c r="I25" i="10"/>
  <c r="I26" i="10"/>
  <c r="I27" i="10"/>
  <c r="I28" i="10"/>
  <c r="I29" i="10"/>
  <c r="I30" i="10"/>
  <c r="M30" i="10" s="1"/>
  <c r="I31" i="10"/>
  <c r="I32" i="10"/>
  <c r="I33" i="10"/>
  <c r="I34" i="10"/>
  <c r="I35" i="10"/>
  <c r="I36" i="10"/>
  <c r="I37" i="10"/>
  <c r="I38" i="10"/>
  <c r="I39" i="10"/>
  <c r="I40" i="10"/>
  <c r="I41" i="10"/>
  <c r="I42" i="10"/>
  <c r="I43" i="10"/>
  <c r="I44" i="10"/>
  <c r="I45" i="10"/>
  <c r="I46" i="10"/>
  <c r="I47" i="10"/>
  <c r="I48" i="10"/>
  <c r="I49" i="10"/>
  <c r="I50" i="10"/>
  <c r="I51" i="10"/>
  <c r="I52" i="10"/>
  <c r="I53" i="10"/>
  <c r="I54" i="10"/>
  <c r="M54" i="10" s="1"/>
  <c r="I55" i="10"/>
  <c r="I56" i="10"/>
  <c r="I57" i="10"/>
  <c r="I58" i="10"/>
  <c r="I59" i="10"/>
  <c r="I60" i="10"/>
  <c r="I61" i="10"/>
  <c r="I62" i="10"/>
  <c r="I63" i="10"/>
  <c r="I64" i="10"/>
  <c r="I65" i="10"/>
  <c r="I66" i="10"/>
  <c r="I67" i="10"/>
  <c r="I68" i="10"/>
  <c r="I69" i="10"/>
  <c r="I70" i="10"/>
  <c r="I71" i="10"/>
  <c r="I72" i="10"/>
  <c r="I10" i="10"/>
  <c r="J80" i="12"/>
  <c r="J79" i="12"/>
  <c r="J78" i="12"/>
  <c r="J77" i="12"/>
  <c r="J76" i="12"/>
  <c r="J75" i="12"/>
  <c r="J74" i="12"/>
  <c r="J73" i="12"/>
  <c r="J72" i="12"/>
  <c r="J71" i="12"/>
  <c r="J70" i="12"/>
  <c r="J69" i="12"/>
  <c r="J68" i="12"/>
  <c r="J67" i="12"/>
  <c r="J66" i="12"/>
  <c r="J65" i="12"/>
  <c r="J64" i="12"/>
  <c r="J63" i="12"/>
  <c r="J62" i="12"/>
  <c r="J61" i="12"/>
  <c r="J60" i="12"/>
  <c r="J59" i="12"/>
  <c r="J58" i="12"/>
  <c r="J57" i="12"/>
  <c r="J56" i="12"/>
  <c r="J55" i="12"/>
  <c r="J54" i="12"/>
  <c r="J53" i="12"/>
  <c r="J52" i="12"/>
  <c r="J51" i="12"/>
  <c r="J50" i="12"/>
  <c r="J49" i="12"/>
  <c r="J48" i="12"/>
  <c r="J47" i="12"/>
  <c r="J46" i="12"/>
  <c r="J45" i="12"/>
  <c r="J44" i="12"/>
  <c r="J43" i="12"/>
  <c r="J42" i="12"/>
  <c r="J41" i="12"/>
  <c r="J40" i="12"/>
  <c r="J39" i="12"/>
  <c r="J38" i="12"/>
  <c r="J37" i="12"/>
  <c r="J36" i="12"/>
  <c r="J35" i="12"/>
  <c r="J34" i="12"/>
  <c r="J33" i="12"/>
  <c r="J32" i="12"/>
  <c r="J31" i="12"/>
  <c r="J30" i="12"/>
  <c r="J29" i="12"/>
  <c r="J28" i="12"/>
  <c r="J27" i="12"/>
  <c r="J26" i="12"/>
  <c r="J25" i="12"/>
  <c r="J24" i="12"/>
  <c r="J23" i="12"/>
  <c r="J22" i="12"/>
  <c r="J21" i="12"/>
  <c r="J20" i="12"/>
  <c r="J19" i="12"/>
  <c r="J18" i="12"/>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7" i="10"/>
  <c r="J38" i="10"/>
  <c r="J39" i="10"/>
  <c r="J40" i="10"/>
  <c r="J41" i="10"/>
  <c r="J42" i="10"/>
  <c r="J43" i="10"/>
  <c r="J44" i="10"/>
  <c r="M44" i="10" s="1"/>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10" i="10"/>
  <c r="J8" i="10"/>
  <c r="J80" i="11"/>
  <c r="J79" i="11"/>
  <c r="J78" i="11"/>
  <c r="J77" i="11"/>
  <c r="J76" i="11"/>
  <c r="J75" i="11"/>
  <c r="J74" i="11"/>
  <c r="J73" i="11"/>
  <c r="J72" i="11"/>
  <c r="J71" i="11"/>
  <c r="J70" i="11"/>
  <c r="J69" i="11"/>
  <c r="J68" i="11"/>
  <c r="J67" i="11"/>
  <c r="J66" i="11"/>
  <c r="J65" i="11"/>
  <c r="J64" i="11"/>
  <c r="J63" i="11"/>
  <c r="J62" i="11"/>
  <c r="J61" i="11"/>
  <c r="J60" i="11"/>
  <c r="J59" i="11"/>
  <c r="J58" i="11"/>
  <c r="J57" i="11"/>
  <c r="J56" i="11"/>
  <c r="J55" i="11"/>
  <c r="J54" i="11"/>
  <c r="J53" i="11"/>
  <c r="J52" i="11"/>
  <c r="J51" i="11"/>
  <c r="J50" i="11"/>
  <c r="J49" i="11"/>
  <c r="J48" i="11"/>
  <c r="J47" i="11"/>
  <c r="J46" i="11"/>
  <c r="J45" i="11"/>
  <c r="J44" i="11"/>
  <c r="J43" i="11"/>
  <c r="J42" i="11"/>
  <c r="J41" i="11"/>
  <c r="J40" i="11"/>
  <c r="J39" i="11"/>
  <c r="J38" i="11"/>
  <c r="J37" i="11"/>
  <c r="J36" i="11"/>
  <c r="J35" i="11"/>
  <c r="J34" i="11"/>
  <c r="J33" i="11"/>
  <c r="J32" i="11"/>
  <c r="J31" i="11"/>
  <c r="J30" i="11"/>
  <c r="J29" i="11"/>
  <c r="J28" i="11"/>
  <c r="J27" i="11"/>
  <c r="J26" i="11"/>
  <c r="J25" i="11"/>
  <c r="J24" i="11"/>
  <c r="J23" i="11"/>
  <c r="J22" i="11"/>
  <c r="J21" i="11"/>
  <c r="J20" i="11"/>
  <c r="J19" i="11"/>
  <c r="J18" i="11"/>
  <c r="J82" i="11" s="1"/>
  <c r="M42" i="10" l="1"/>
  <c r="M66" i="10"/>
  <c r="Q72" i="10"/>
  <c r="P72" i="10"/>
  <c r="O72" i="10"/>
  <c r="N72" i="10"/>
  <c r="M72" i="10"/>
  <c r="Q48" i="10"/>
  <c r="P48" i="10"/>
  <c r="O48" i="10"/>
  <c r="N48" i="10"/>
  <c r="M48" i="10"/>
  <c r="Q24" i="10"/>
  <c r="P24" i="10"/>
  <c r="O24" i="10"/>
  <c r="N24" i="10"/>
  <c r="M24" i="10"/>
  <c r="Q12" i="10"/>
  <c r="P12" i="10"/>
  <c r="O12" i="10"/>
  <c r="N12" i="10"/>
  <c r="M12" i="10"/>
  <c r="P25" i="10"/>
  <c r="Q25" i="10"/>
  <c r="N25" i="10"/>
  <c r="O25" i="10"/>
  <c r="M25" i="10"/>
  <c r="Q36" i="10"/>
  <c r="P36" i="10"/>
  <c r="O36" i="10"/>
  <c r="N36" i="10"/>
  <c r="M36" i="10"/>
  <c r="Q71" i="10"/>
  <c r="P71" i="10"/>
  <c r="O71" i="10"/>
  <c r="N71" i="10"/>
  <c r="M71" i="10"/>
  <c r="N59" i="10"/>
  <c r="Q59" i="10"/>
  <c r="P59" i="10"/>
  <c r="O59" i="10"/>
  <c r="M59" i="10"/>
  <c r="N47" i="10"/>
  <c r="Q47" i="10"/>
  <c r="P47" i="10"/>
  <c r="O47" i="10"/>
  <c r="M47" i="10"/>
  <c r="P35" i="10"/>
  <c r="N35" i="10"/>
  <c r="Q35" i="10"/>
  <c r="O35" i="10"/>
  <c r="M35" i="10"/>
  <c r="Q23" i="10"/>
  <c r="P23" i="10"/>
  <c r="O23" i="10"/>
  <c r="N23" i="10"/>
  <c r="M23" i="10"/>
  <c r="Q11" i="10"/>
  <c r="P11" i="10"/>
  <c r="N11" i="10"/>
  <c r="O11" i="10"/>
  <c r="M11" i="10"/>
  <c r="Q49" i="10"/>
  <c r="P49" i="10"/>
  <c r="N49" i="10"/>
  <c r="O49" i="10"/>
  <c r="M49" i="10"/>
  <c r="O22" i="10"/>
  <c r="P22" i="10"/>
  <c r="N22" i="10"/>
  <c r="Q22" i="10"/>
  <c r="M22" i="10"/>
  <c r="Q69" i="10"/>
  <c r="P69" i="10"/>
  <c r="O69" i="10"/>
  <c r="N69" i="10"/>
  <c r="M69" i="10"/>
  <c r="Q33" i="10"/>
  <c r="P33" i="10"/>
  <c r="O33" i="10"/>
  <c r="N33" i="10"/>
  <c r="M33" i="10"/>
  <c r="Q21" i="10"/>
  <c r="P21" i="10"/>
  <c r="O21" i="10"/>
  <c r="N21" i="10"/>
  <c r="M21" i="10"/>
  <c r="Q45" i="10"/>
  <c r="P45" i="10"/>
  <c r="O45" i="10"/>
  <c r="N45" i="10"/>
  <c r="Q68" i="10"/>
  <c r="P68" i="10"/>
  <c r="O68" i="10"/>
  <c r="N68" i="10"/>
  <c r="M68" i="10"/>
  <c r="N56" i="10"/>
  <c r="Q56" i="10"/>
  <c r="P56" i="10"/>
  <c r="O56" i="10"/>
  <c r="M56" i="10"/>
  <c r="P44" i="10"/>
  <c r="Q44" i="10"/>
  <c r="O44" i="10"/>
  <c r="N44" i="10"/>
  <c r="N32" i="10"/>
  <c r="Q32" i="10"/>
  <c r="P32" i="10"/>
  <c r="O32" i="10"/>
  <c r="Q20" i="10"/>
  <c r="P20" i="10"/>
  <c r="N20" i="10"/>
  <c r="O20" i="10"/>
  <c r="M20" i="10"/>
  <c r="P46" i="10"/>
  <c r="Q46" i="10"/>
  <c r="N46" i="10"/>
  <c r="O46" i="10"/>
  <c r="M46" i="10"/>
  <c r="Q57" i="10"/>
  <c r="P57" i="10"/>
  <c r="O57" i="10"/>
  <c r="N57" i="10"/>
  <c r="M57" i="10"/>
  <c r="Q67" i="10"/>
  <c r="O67" i="10"/>
  <c r="N67" i="10"/>
  <c r="P67" i="10"/>
  <c r="N55" i="10"/>
  <c r="Q55" i="10"/>
  <c r="O55" i="10"/>
  <c r="P55" i="10"/>
  <c r="N43" i="10"/>
  <c r="Q43" i="10"/>
  <c r="P43" i="10"/>
  <c r="O43" i="10"/>
  <c r="M43" i="10"/>
  <c r="P31" i="10"/>
  <c r="O31" i="10"/>
  <c r="Q31" i="10"/>
  <c r="N31" i="10"/>
  <c r="Q19" i="10"/>
  <c r="P19" i="10"/>
  <c r="N19" i="10"/>
  <c r="O19" i="10"/>
  <c r="M31" i="10"/>
  <c r="M45" i="10"/>
  <c r="O37" i="10"/>
  <c r="Q37" i="10"/>
  <c r="P37" i="10"/>
  <c r="N37" i="10"/>
  <c r="M37" i="10"/>
  <c r="P58" i="10"/>
  <c r="O58" i="10"/>
  <c r="Q58" i="10"/>
  <c r="N58" i="10"/>
  <c r="M58" i="10"/>
  <c r="Q42" i="10"/>
  <c r="P42" i="10"/>
  <c r="O42" i="10"/>
  <c r="N42" i="10"/>
  <c r="Q65" i="10"/>
  <c r="P65" i="10"/>
  <c r="N65" i="10"/>
  <c r="O65" i="10"/>
  <c r="M65" i="10"/>
  <c r="N53" i="10"/>
  <c r="Q53" i="10"/>
  <c r="P53" i="10"/>
  <c r="O53" i="10"/>
  <c r="M53" i="10"/>
  <c r="Q41" i="10"/>
  <c r="P41" i="10"/>
  <c r="N41" i="10"/>
  <c r="O41" i="10"/>
  <c r="M41" i="10"/>
  <c r="P29" i="10"/>
  <c r="Q29" i="10"/>
  <c r="O29" i="10"/>
  <c r="N29" i="10"/>
  <c r="M29" i="10"/>
  <c r="Q17" i="10"/>
  <c r="P17" i="10"/>
  <c r="N17" i="10"/>
  <c r="O17" i="10"/>
  <c r="M17" i="10"/>
  <c r="M32" i="10"/>
  <c r="Q13" i="10"/>
  <c r="O13" i="10"/>
  <c r="P13" i="10"/>
  <c r="N13" i="10"/>
  <c r="M13" i="10"/>
  <c r="Q60" i="10"/>
  <c r="P60" i="10"/>
  <c r="O60" i="10"/>
  <c r="N60" i="10"/>
  <c r="M60" i="10"/>
  <c r="Q30" i="10"/>
  <c r="P30" i="10"/>
  <c r="O30" i="10"/>
  <c r="N30" i="10"/>
  <c r="O64" i="10"/>
  <c r="Q64" i="10"/>
  <c r="P64" i="10"/>
  <c r="N64" i="10"/>
  <c r="M64" i="10"/>
  <c r="O52" i="10"/>
  <c r="P52" i="10"/>
  <c r="N52" i="10"/>
  <c r="Q52" i="10"/>
  <c r="M52" i="10"/>
  <c r="Q40" i="10"/>
  <c r="O40" i="10"/>
  <c r="N40" i="10"/>
  <c r="P40" i="10"/>
  <c r="M40" i="10"/>
  <c r="P28" i="10"/>
  <c r="N28" i="10"/>
  <c r="O28" i="10"/>
  <c r="Q28" i="10"/>
  <c r="M28" i="10"/>
  <c r="O16" i="10"/>
  <c r="N16" i="10"/>
  <c r="Q16" i="10"/>
  <c r="P16" i="10"/>
  <c r="M16" i="10"/>
  <c r="M19" i="10"/>
  <c r="Q61" i="10"/>
  <c r="N61" i="10"/>
  <c r="P61" i="10"/>
  <c r="O61" i="10"/>
  <c r="M61" i="10"/>
  <c r="Q70" i="10"/>
  <c r="N70" i="10"/>
  <c r="P70" i="10"/>
  <c r="O70" i="10"/>
  <c r="M70" i="10"/>
  <c r="Q66" i="10"/>
  <c r="P66" i="10"/>
  <c r="O66" i="10"/>
  <c r="N66" i="10"/>
  <c r="Q18" i="10"/>
  <c r="P18" i="10"/>
  <c r="O18" i="10"/>
  <c r="N18" i="10"/>
  <c r="Q63" i="10"/>
  <c r="P63" i="10"/>
  <c r="O63" i="10"/>
  <c r="N63" i="10"/>
  <c r="M63" i="10"/>
  <c r="Q51" i="10"/>
  <c r="P51" i="10"/>
  <c r="O51" i="10"/>
  <c r="N51" i="10"/>
  <c r="M51" i="10"/>
  <c r="Q39" i="10"/>
  <c r="P39" i="10"/>
  <c r="O39" i="10"/>
  <c r="N39" i="10"/>
  <c r="M39" i="10"/>
  <c r="Q27" i="10"/>
  <c r="P27" i="10"/>
  <c r="O27" i="10"/>
  <c r="N27" i="10"/>
  <c r="M27" i="10"/>
  <c r="Q15" i="10"/>
  <c r="P15" i="10"/>
  <c r="O15" i="10"/>
  <c r="N15" i="10"/>
  <c r="M15" i="10"/>
  <c r="M67" i="10"/>
  <c r="Q10" i="10"/>
  <c r="O10" i="10"/>
  <c r="P10" i="10"/>
  <c r="N10" i="10"/>
  <c r="M10" i="10"/>
  <c r="Q34" i="10"/>
  <c r="N34" i="10"/>
  <c r="O34" i="10"/>
  <c r="P34" i="10"/>
  <c r="M34" i="10"/>
  <c r="Q54" i="10"/>
  <c r="P54" i="10"/>
  <c r="O54" i="10"/>
  <c r="N54" i="10"/>
  <c r="Q62" i="10"/>
  <c r="N62" i="10"/>
  <c r="P62" i="10"/>
  <c r="O62" i="10"/>
  <c r="M62" i="10"/>
  <c r="Q50" i="10"/>
  <c r="P50" i="10"/>
  <c r="O50" i="10"/>
  <c r="N50" i="10"/>
  <c r="M50" i="10"/>
  <c r="Q38" i="10"/>
  <c r="P38" i="10"/>
  <c r="N38" i="10"/>
  <c r="O38" i="10"/>
  <c r="M38" i="10"/>
  <c r="P26" i="10"/>
  <c r="Q26" i="10"/>
  <c r="N26" i="10"/>
  <c r="O26" i="10"/>
  <c r="M26" i="10"/>
  <c r="Q14" i="10"/>
  <c r="P14" i="10"/>
  <c r="N14" i="10"/>
  <c r="O14" i="10"/>
  <c r="M14" i="10"/>
  <c r="M18" i="10"/>
  <c r="M55" i="10"/>
  <c r="J82" i="13"/>
  <c r="I74" i="10"/>
  <c r="I73" i="10"/>
  <c r="J82" i="12"/>
  <c r="J74" i="10"/>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N73" i="10" l="1"/>
  <c r="P74" i="10"/>
  <c r="Q73" i="10"/>
  <c r="Q74" i="10"/>
  <c r="D81" i="10" s="1"/>
  <c r="O74" i="10"/>
  <c r="D79" i="10" s="1"/>
  <c r="O73" i="10"/>
  <c r="P73" i="10"/>
  <c r="N74" i="10"/>
  <c r="D78" i="10" s="1"/>
  <c r="D80" i="10"/>
  <c r="P76" i="10"/>
  <c r="J73" i="10"/>
  <c r="J82" i="8"/>
  <c r="O74" i="5"/>
  <c r="O70" i="5"/>
  <c r="O71" i="5"/>
  <c r="O72" i="5"/>
  <c r="O73" i="5"/>
  <c r="O75" i="5"/>
  <c r="O76" i="5"/>
  <c r="O77" i="5"/>
  <c r="O78" i="5"/>
  <c r="O79" i="5"/>
  <c r="O80" i="5"/>
  <c r="O81" i="5"/>
  <c r="O82" i="5"/>
  <c r="O83" i="5"/>
  <c r="O84" i="5"/>
  <c r="O85" i="5"/>
  <c r="O86" i="5"/>
  <c r="O87" i="5"/>
  <c r="O88" i="5"/>
  <c r="O89" i="5"/>
  <c r="O69" i="5"/>
  <c r="N71" i="5"/>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2" i="5"/>
  <c r="B117" i="4"/>
  <c r="N76" i="10" l="1"/>
  <c r="O75" i="10"/>
  <c r="N75" i="10"/>
  <c r="O76" i="10"/>
  <c r="P75" i="1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<sst xmlns="http://schemas.openxmlformats.org/spreadsheetml/2006/main" count="2006" uniqueCount="385">
  <si>
    <t>HERRAMIENTAS Y ACCESORIOS</t>
  </si>
  <si>
    <t>SANTA MARTA</t>
  </si>
  <si>
    <t>_______________________________________</t>
  </si>
  <si>
    <t>FUNCIONARIO RECIBE</t>
  </si>
  <si>
    <t xml:space="preserve"> </t>
  </si>
  <si>
    <t>Grupo Activo:</t>
  </si>
  <si>
    <t>No tiene</t>
  </si>
  <si>
    <t>Activo 214333 GUADAÑADORA STHIL</t>
  </si>
  <si>
    <t>Activo 214345 CORTARRAMAS PROFESIONAL-PERTIGA EXTENDIBLE</t>
  </si>
  <si>
    <t>MUEBLES Y ENSERES</t>
  </si>
  <si>
    <t>Activo</t>
  </si>
  <si>
    <t>Activo 218331 SILLA SALA DE ESPERA TRES PUESTOS</t>
  </si>
  <si>
    <t>INSTITUTO COLOMBIANO DE ANTROPOLOGIA E HISTORIA - ICANH</t>
  </si>
  <si>
    <t>NIT. 830.067.892-2</t>
  </si>
  <si>
    <t>INFORME DE ACTIVOS X DEPENDENCIA NIIF</t>
  </si>
  <si>
    <t>Usuario:DMUNOZ</t>
  </si>
  <si>
    <t xml:space="preserve">Fecha: </t>
  </si>
  <si>
    <t xml:space="preserve">Hora: </t>
  </si>
  <si>
    <t>Página -1 de 1</t>
  </si>
  <si>
    <t>Costo Adquisición</t>
  </si>
  <si>
    <t>Serie</t>
  </si>
  <si>
    <t>Placa Interna</t>
  </si>
  <si>
    <t xml:space="preserve">Marca </t>
  </si>
  <si>
    <t>Modelo</t>
  </si>
  <si>
    <t>Estado</t>
  </si>
  <si>
    <t>Fecha Adquisición</t>
  </si>
  <si>
    <t>Valor en Libros</t>
  </si>
  <si>
    <t>Centro de Costo:</t>
  </si>
  <si>
    <t>Centro de Costo 001 ADMINISTRACION-BOGOTA</t>
  </si>
  <si>
    <t>Ubicación:</t>
  </si>
  <si>
    <t>DEPENDENCIA CPE SEPTIMIO MARTINEZ GONZALEZ</t>
  </si>
  <si>
    <t>Encargado:  MARTINEZ GONZALEZ SEPTIMIO</t>
  </si>
  <si>
    <t>EQUIPO CAFETERIA</t>
  </si>
  <si>
    <t>Activo 206020 DISPENSADOR DE AGUA</t>
  </si>
  <si>
    <t>2</t>
  </si>
  <si>
    <t>BAJA ADMI</t>
  </si>
  <si>
    <t>06/06/2018</t>
  </si>
  <si>
    <t>Activo 206034 ESTUFA LEÑA SOVRANA EN CAERO Y HIERRO</t>
  </si>
  <si>
    <t>TEYUNA</t>
  </si>
  <si>
    <t>USO</t>
  </si>
  <si>
    <t>09/06/2018</t>
  </si>
  <si>
    <t>Activo 206035 REFRIGERADOR - 420 LITROS</t>
  </si>
  <si>
    <t>06/09/2019</t>
  </si>
  <si>
    <t>EQUIPO DE COMPUTACION</t>
  </si>
  <si>
    <t>Activo 224355 IMPRESORA ETP 5.6 M402DW</t>
  </si>
  <si>
    <t>1</t>
  </si>
  <si>
    <t>PHBVD27778</t>
  </si>
  <si>
    <t>24/07/2018</t>
  </si>
  <si>
    <t>Activo 224374 PROYECTOR WXGA 6500 LUMENES</t>
  </si>
  <si>
    <t>12/11/2020</t>
  </si>
  <si>
    <t>Activo 224377 COMPUTADOR DELL OPTIPLEX 3080 ETP WIN 10 PRO 64 BITS</t>
  </si>
  <si>
    <t>10</t>
  </si>
  <si>
    <t>CPU C6WKG73 SANTA MARTA</t>
  </si>
  <si>
    <t>CN-ORYK5RTV200-09K0CDU</t>
  </si>
  <si>
    <t>29/12/2020</t>
  </si>
  <si>
    <t>16</t>
  </si>
  <si>
    <t>CPU C6WGG73 SANTA MARTA</t>
  </si>
  <si>
    <t>CN-ORYK5RTV200-09A3MRU</t>
  </si>
  <si>
    <t>EQUIPO DE COMUNICACIÓN</t>
  </si>
  <si>
    <t>Activo 207192-4 TELEVISOR 32 PULGADAS HD USB HDMI</t>
  </si>
  <si>
    <t>04/06/2018</t>
  </si>
  <si>
    <t>Activo 208034-0 Panel Solar Kyocera KC65 - Con accesorios</t>
  </si>
  <si>
    <t>02/03/2007</t>
  </si>
  <si>
    <t>Activo 208054 PLANTA ELECTRICA 3500W</t>
  </si>
  <si>
    <t>01</t>
  </si>
  <si>
    <t>24/12/2014</t>
  </si>
  <si>
    <t>Activo 214332 TALADRO PERCUTOR ELECTRICO</t>
  </si>
  <si>
    <t>3</t>
  </si>
  <si>
    <t>04</t>
  </si>
  <si>
    <t>29/07/2016</t>
  </si>
  <si>
    <t>07</t>
  </si>
  <si>
    <t>13/09/2017</t>
  </si>
  <si>
    <t>Activo 214368 GENERADOR RATINGS 50 HZ 35-625 601HZ</t>
  </si>
  <si>
    <t>Activo 214417 GUADAÑA STIHL 280 CILINDRADA 39 CC POT.2.6 CV DIN</t>
  </si>
  <si>
    <t>23/09/2021</t>
  </si>
  <si>
    <t>Activo 218370 MODULO DE RECEPCION CURVO EN TAMBOR</t>
  </si>
  <si>
    <t>OFICINA STA MARTHA</t>
  </si>
  <si>
    <t>Activo 218370-01 MODULO DE RECEPCION CURVO EN TAMBOR</t>
  </si>
  <si>
    <t>STA MARTA</t>
  </si>
  <si>
    <t>09/10/2018</t>
  </si>
  <si>
    <t>Activo 218414 MUEBLE BIBLIOTECA METALICO 6 COMPARTIMIENTOS</t>
  </si>
  <si>
    <t>Activo 218465 ESTANTE DE MADERA 560*83CMS - 3 PUESTOS</t>
  </si>
  <si>
    <t>Activo 218466 MESA REDONDA CON 4 SILLAS</t>
  </si>
  <si>
    <t>SANTA MARTHA</t>
  </si>
  <si>
    <t>14/06/2018</t>
  </si>
  <si>
    <t>Activo 218467 PARASOL</t>
  </si>
  <si>
    <t>Activo 218473 ESTANTE CON PUERTA METALICO</t>
  </si>
  <si>
    <t>26/12/2018</t>
  </si>
  <si>
    <t>Activo 218474 SILLA EJECUTIVA SIN BRAZOS</t>
  </si>
  <si>
    <t>Activo 218482 AIRE ACONDICIONADO MINI SPLIT PISO TECHO</t>
  </si>
  <si>
    <t>Activo 218483 AIRE ACONDICIONADO MINI SPLIT DE 9000 BTU</t>
  </si>
  <si>
    <t>Activo 218493 BIBLIOTECA EN L150-150-0.30 CON ENTREPAÑOS</t>
  </si>
  <si>
    <t>02/07/2020</t>
  </si>
  <si>
    <t>Activo 218496 PUESTO DE TRABAJO 2.44-0.50 EN MADERA INDUSTRIAL</t>
  </si>
  <si>
    <t>Activo 218498 SILLA SECRETARIAL ERGONÓMICA</t>
  </si>
  <si>
    <t>Activo 218499 RECEPCION 1.20-.0.60-1 MOSTRADOR EN VIDRIO</t>
  </si>
  <si>
    <t>Activo 218501 JUEGO MOBILIARIO EXTERIOR</t>
  </si>
  <si>
    <t>Activo 218503 PUFF DE 50*40*30 CMS. SEMICIRCULAR</t>
  </si>
  <si>
    <t>20</t>
  </si>
  <si>
    <t>21</t>
  </si>
  <si>
    <t>22</t>
  </si>
  <si>
    <t>23</t>
  </si>
  <si>
    <t>24</t>
  </si>
  <si>
    <t>Activo 218509 MESA REDONDA DE 0.80 CMS DE DIAMETRO</t>
  </si>
  <si>
    <t>Activo 218510 SOFA DE 3 PUESTOS 1.50*0.90 EN TEKA</t>
  </si>
  <si>
    <t>Activo 218511 MESA DE 100 CMS. CON PUERTOS</t>
  </si>
  <si>
    <t>OTRO EQUIPO MEDICO Y CIENTIFICO</t>
  </si>
  <si>
    <t>Activo 210099 DESFIBRILADOR BENEHEART</t>
  </si>
  <si>
    <t>14/03/2022</t>
  </si>
  <si>
    <t>Total  Dependencia:  DEPENDENCIA CPE SEPTIMIO MARTINEZ GONZALEZ</t>
  </si>
  <si>
    <t xml:space="preserve">Total  General:  </t>
  </si>
  <si>
    <t>____________________________________</t>
  </si>
  <si>
    <t>Alba I Espitia P.</t>
  </si>
  <si>
    <t>JEFE ALMACÉN</t>
  </si>
  <si>
    <t xml:space="preserve">Diana saca Diferencias - Observación: Todos aquellos activos que su depreciación llegue a 0 y el sistema cnt marque automaticamente su baja administrativa; debera realizarse evaluación del estado del elemento y establecer y tramitar oportunamente su baja o por el contrario reingresar el activo al sistema como elemento funcinal, activo y en uso para correr nuevamente la depreciación y evitar dichas diferencias entre los elementos reales para la baja y los estimados y calculados por el aplicativo CNT. </t>
  </si>
  <si>
    <t>ESTUFA LEÑA SOVRANA EN CAERO Y HIERRO</t>
  </si>
  <si>
    <t>REFRIGERADOR - 420 LITROS</t>
  </si>
  <si>
    <t>PROYECTOR WXGA 6500 LUMENES</t>
  </si>
  <si>
    <t>COMPUTADOR DELL OPTIPLEX 3080 ETP WIN 10 P</t>
  </si>
  <si>
    <t>RO 64 BITS</t>
  </si>
  <si>
    <t>-4 TELEVISOR 32 PULGADAS HD USB HDMI</t>
  </si>
  <si>
    <t>GUADAÑADORA STHIL</t>
  </si>
  <si>
    <t>GUADAÑA STIHL 280 CILINDRADA 39 CC POT.2.6</t>
  </si>
  <si>
    <t>CV DIN</t>
  </si>
  <si>
    <t>MODULO DE RECEPCION CURVO EN TAMBOR</t>
  </si>
  <si>
    <t>-01 MODULO DE RECEPCION CURVO EN TAMBOR</t>
  </si>
  <si>
    <t>MUEBLE BIBLIOTECA METALICO 6 COMPARTIMIENT</t>
  </si>
  <si>
    <t>OS</t>
  </si>
  <si>
    <t>ESTANTE DE MADERA 560*83CMS - 3 PUESTOS</t>
  </si>
  <si>
    <t>MESA REDONDA CON 4 SILLAS</t>
  </si>
  <si>
    <t>PARASOL</t>
  </si>
  <si>
    <t>AIRE ACONDICIONADO MINI SPLIT PISO TECHO</t>
  </si>
  <si>
    <t>AIRE ACONDICIONADO MINI SPLIT DE 9000 BTU</t>
  </si>
  <si>
    <t>BIBLIOTECA EN L150-150-0.30 CON ENTREPAÑOS</t>
  </si>
  <si>
    <t>RECEPCION 1.20-.0.60-1 MOSTRADOR EN VIDRIO</t>
  </si>
  <si>
    <t>JUEGO MOBILIARIO EXTERIOR</t>
  </si>
  <si>
    <t>SOFA DE 3 PUESTOS 1.50*0.90 EN TEKA</t>
  </si>
  <si>
    <t>DESFIBRILADOR BENEHEART</t>
  </si>
  <si>
    <t>207192 -4</t>
  </si>
  <si>
    <t>218370 -01</t>
  </si>
  <si>
    <t>DISPENSADOR DE AGUA</t>
  </si>
  <si>
    <t>IMPRESORA ETP 5.6 M402DW</t>
  </si>
  <si>
    <t>-0 Panel Solar Kyocera KC65 - Con accesorio</t>
  </si>
  <si>
    <t>s</t>
  </si>
  <si>
    <t>PLANTA ELECTRICA 3500W</t>
  </si>
  <si>
    <t>TALADRO PERCUTOR ELECTRICO</t>
  </si>
  <si>
    <t>CORTARRAMAS PROFESIONAL-PERTIGA EXTENDIBLE</t>
  </si>
  <si>
    <t>GENERADOR RATINGS 50 HZ 35-625 601HZ</t>
  </si>
  <si>
    <t>SILLA SALA DE ESPERA TRES PUESTOS</t>
  </si>
  <si>
    <t>ESTANTE CON PUERTA METALICO</t>
  </si>
  <si>
    <t>SILLA EJECUTIVA SIN BRAZOS</t>
  </si>
  <si>
    <t>PUESTO DE TRABAJO 2.44-0.50 EN MADERA INDU</t>
  </si>
  <si>
    <t>STRIAL</t>
  </si>
  <si>
    <t>SILLA SECRETARIAL ERGONÓMICA</t>
  </si>
  <si>
    <t>PUFF DE 50*40*30 CMS. SEMICIRCULAR</t>
  </si>
  <si>
    <t>MESA REDONDA DE 0.80 CMS DE DIAMETRO</t>
  </si>
  <si>
    <t>MESA DE 100 CMS. CON PUERTOS</t>
  </si>
  <si>
    <t>208034 -0</t>
  </si>
  <si>
    <t>ETIQUETA</t>
  </si>
  <si>
    <t>ACTIVO APLICATIVO CNT</t>
  </si>
  <si>
    <t xml:space="preserve">VALOR </t>
  </si>
  <si>
    <t>ESTIMACIÓN APLICATIVO</t>
  </si>
  <si>
    <t>OBSERVACIÓN CI</t>
  </si>
  <si>
    <t xml:space="preserve">En uso y en buen estado </t>
  </si>
  <si>
    <t>ACTIVO</t>
  </si>
  <si>
    <t>APLICA</t>
  </si>
  <si>
    <t>TIVO CNT</t>
  </si>
  <si>
    <t>-0 Panel Solar Kyocera KC65</t>
  </si>
  <si>
    <t>CORTARRAMAS PROFESIONAL-PER</t>
  </si>
  <si>
    <t>TIGA EXTENDIBLE</t>
  </si>
  <si>
    <t>GENERADOR RATINGS 50 HZ 35-</t>
  </si>
  <si>
    <t>625 601HZ</t>
  </si>
  <si>
    <t>SILLA SALA DE ESPERA TRES P</t>
  </si>
  <si>
    <t>UESTOS</t>
  </si>
  <si>
    <t>PUESTO DE TRABAJO 2.44-0.50</t>
  </si>
  <si>
    <t>EN MADERA INDUSTRIAL</t>
  </si>
  <si>
    <t>SILLA SECRETARIAL ERGONÓMIC</t>
  </si>
  <si>
    <t>A</t>
  </si>
  <si>
    <t>PUFF DE 50*40*30 CMS. SEMIC</t>
  </si>
  <si>
    <t>IRCULAR</t>
  </si>
  <si>
    <t>MESA REDONDA DE 0.80 CMS DE</t>
  </si>
  <si>
    <t>DIAMETRO</t>
  </si>
  <si>
    <t>MESA DE 100 CMS. CON PUERTO</t>
  </si>
  <si>
    <t>S</t>
  </si>
  <si>
    <t>verificación bajas efectivas</t>
  </si>
  <si>
    <t>ELECTROBOMBA</t>
  </si>
  <si>
    <t>SEDE</t>
  </si>
  <si>
    <t>ÍTEM</t>
  </si>
  <si>
    <t xml:space="preserve">DESCRIPCIÓN </t>
  </si>
  <si>
    <t xml:space="preserve">REFERENCIA </t>
  </si>
  <si>
    <t>CANTIDAD DE EQUIPOS</t>
  </si>
  <si>
    <t>CANTIDAD DE MANTENIMIENTOS</t>
  </si>
  <si>
    <t>GENERADORE S ELÉCTRICOS</t>
  </si>
  <si>
    <t>Panel Solar Kyocera KC65 - Con accesorios</t>
  </si>
  <si>
    <t>Planta eléctrica Portel Cable 1200 W</t>
  </si>
  <si>
    <t>MOTOBOMBA AUTOMÁTICA</t>
  </si>
  <si>
    <t>Motobomba Toolcraft Potencia máxima 4097w-Motor a gasolina</t>
  </si>
  <si>
    <t xml:space="preserve">
AIRE ACONDICIONADO
</t>
  </si>
  <si>
    <t xml:space="preserve">GENERADORES ELÉCTRICOS
</t>
  </si>
  <si>
    <t>Aire acondicionado piso techo Ref / 12000 BTU</t>
  </si>
  <si>
    <t>Electrobomba predollo modelo CPM620 TANQUE DE PRECIÓN MENBRANA DE 100 LITROS/ 1 HP</t>
  </si>
  <si>
    <t xml:space="preserve"> EQUIPO DE SOLDADURA</t>
  </si>
  <si>
    <t>Maquina de soldadura  TIG-220GP modelo TIG-220GP</t>
  </si>
  <si>
    <t>BOMBAS</t>
  </si>
  <si>
    <t>Compresor de aire marca Toolcraft de 2,5 HP</t>
  </si>
  <si>
    <t>Planta eléctrica portátil Portel Cable / 6500W / voltaje 110-220 /Combustible
gasolina.</t>
  </si>
  <si>
    <t>Planta eléctrica portátil Honda 650 / voltaje
110-220 / Combustible gasolina.</t>
  </si>
  <si>
    <t>Planta eléctrica portátil Honda 950 / voltaje 110-220 / Combustible gasolina.</t>
  </si>
  <si>
    <t>COMPRESOR AIRE</t>
  </si>
  <si>
    <t>GENERADORES ELECTRICOS</t>
  </si>
  <si>
    <t>Motobomba Toolcraft Potencia máxima
4097w-Motor a gasolina</t>
  </si>
  <si>
    <t>BOMBAS PRESURIZACI ÓN</t>
  </si>
  <si>
    <t xml:space="preserve">Sistema de presurización BARNES de dos (2) bombas Ref 1J6085 / Mod: AP2-HE 1.5 20- 1 -201 / 2 Hp / 220 V + tanque Hidroneumático + Presostato + Tablero de distribución
</t>
  </si>
  <si>
    <t>BOMBAS SUMERGIBLES</t>
  </si>
  <si>
    <t>Sin especificaciones dos bombas sumergidas en un pozo</t>
  </si>
  <si>
    <t>TABLERO DE DISTRIBUCIÓN GENERAL,</t>
  </si>
  <si>
    <t>Planta eléctrica portátil KT 3500 - 3,2 KW / Voltaje 110-220, combustible gasolina</t>
  </si>
  <si>
    <t>Planta eléctrica portátil FG 1250 - 1200 W,
Voltaje 110-220, combustible gasolina</t>
  </si>
  <si>
    <t>Planta eléctrica tipo cabinado Jeilyfish Power de 100KVA / voltaje 220V / altura
1000 mts</t>
  </si>
  <si>
    <t>MOTOBOMBA A GASOLINA</t>
  </si>
  <si>
    <t>Motobomba Globalmeq. Model KGP 30. FLOW 60 M3/H. LIFT 35m. SUCTION HEIGHT 8m. OUTIETSIZE 80mm. INIET SIZE 80mm. Motor 7.0 HP A GASOLINA</t>
  </si>
  <si>
    <t>Aire acondicionado PANASONIC CS-YS18VKV-8 - 1552 KW, Frecuencia 60HZ.
Voltaje 220V. Potencia Nominal 1.552KW. Capacidad 5043W. Índice de eficiencia energía 3.25W./ WE. Entrada de
alimentación 1552W.</t>
  </si>
  <si>
    <t>UPS ELÉCTRICA</t>
  </si>
  <si>
    <t>UPS marca PEI Potencia 3.000VA Frecuencia 60 Hz THD: &lt;3% Numero de fases una (1) Voltaje de entrada 120 VAC
+20, -25% Voltaje de salida 120 VAC +/-2% Voltaje de baterías 72 VDC</t>
  </si>
  <si>
    <t>UPS marca PEI Potencia 10.000VA Frecuencia 60 Hz, THD: &lt;3%, Numero de fases dos (2) Voltaje de entrada 208 VAC
+20, -25%, Voltaje de baterías 192 VDC, Voltaje de salida 240/120 VAC +/-1%</t>
  </si>
  <si>
    <t>Tablero distribución, Tensión de servicio 208/120v. Tensión nominal 600V. Corriente de corto 70KA. Corriente nominal 400AMP. Serial del tablero IP-B427/2020.Fases 3. Hilos 5</t>
  </si>
  <si>
    <t>Transferencia motorizada, Tensión de servicio 208/120v. Tensión nominal 600V. Corriente de corto 70KA. Corriente nominal 400AMP. Serial del tablero IP- B427/2020.Fases 3. Hilos 5</t>
  </si>
  <si>
    <t>TRANSFERENCIA AUTOMÁTICA</t>
  </si>
  <si>
    <t>AIRES ACONDICIONADOS</t>
  </si>
  <si>
    <t>SISTEMA DE DETECCION Y ALARMA CONTRA INCENDIO</t>
  </si>
  <si>
    <t>Motobomba Gasolina Honda Gp 3x3
Pulgadas, sistema de arranque manual</t>
  </si>
  <si>
    <t>Bomba Succión Barmesa Modelo IA4-7,5-4
/ motor WEG W 22 / 7.5 Hp / V 220 /</t>
  </si>
  <si>
    <t>Barnes, modelo GE3C75-4 / 7,5 Hp / V 220-
440 / D succión 4" / D descarga 3" + Tablero de distribución</t>
  </si>
  <si>
    <t>SISTEMA PRESURIZADO R</t>
  </si>
  <si>
    <t>Sistema de presurización WEG de dos (2) bombas Ref / 1,5 Hp / 220 V + tanque Hidroneumático + Presostato + Tablero de
distribución</t>
  </si>
  <si>
    <t>COMPRESOR DE AIRE</t>
  </si>
  <si>
    <t>Compresor de aire Mawell HP 1/2 RMP / 30 lbs</t>
  </si>
  <si>
    <t>CALENTADOR DE AGUA</t>
  </si>
  <si>
    <t>Calentador de agua marca Haceb corriente
220 V / 75,7 lts</t>
  </si>
  <si>
    <t xml:space="preserve">Tablero general de distribución y unidad de
medida 100 AMP
</t>
  </si>
  <si>
    <t>TABLERO PRINCIPAL</t>
  </si>
  <si>
    <t xml:space="preserve">Planta eléctrica tipo cabinado Generatin Set
Model T30X de 30KVA / voltaje 220V /110; Dimensiones 2152 x 885 x 1106 mm
</t>
  </si>
  <si>
    <t>Planta eléctrica portátil Portel Cable /
6500W / voltaje 110-220 /Combustible gasolina.</t>
  </si>
  <si>
    <t>PLANTA ELECTRICA</t>
  </si>
  <si>
    <t>SISTEMA DE DETECCIÓN Y ALARMA CONTRA INCENDIO</t>
  </si>
  <si>
    <t>Sirena Kidde con luz estroboscópica</t>
  </si>
  <si>
    <t>Estación manual de alarma</t>
  </si>
  <si>
    <t>Panel central de detección VS SERIES ref VS4-(G/R)(D)(-PG/-SP) / 110 V</t>
  </si>
  <si>
    <t>Sensor humo fotoeléctrico</t>
  </si>
  <si>
    <t>Rociador Pendent K=5,6 Respuesta Rápida
(QR) UL/FM</t>
  </si>
  <si>
    <t>SISTEMA DE
EXTINCIÓN</t>
  </si>
  <si>
    <t>GENERADORES ELÉCTRICOS</t>
  </si>
  <si>
    <t>Planta Eléctrica tipo cabinado PEL Power Sistems de 150 KVA efectivos altura Bogotá / motor WEIFFANG modelo R6105BZLDS2/ Trifásica / 220 V/ tanque interno para suministro de combustible (Diesel) por 8 horas</t>
  </si>
  <si>
    <t>Transferencia automática in = 400A / 220V 208V, incluye breakers tipo industrial de 3 x 450 A y 3 x 400 A</t>
  </si>
  <si>
    <t>TABLERO GENERAL DE DISTRIBUCIÓN</t>
  </si>
  <si>
    <t xml:space="preserve">Tablero de distribución general, Incluye totalizador 3 x 450 A-25k A, breaker de protección para cada carga, contactor de control de enclavamiento con el sistema de bombas contra incendio y DPS categoría C 4 hilos para 20 kA drenaje de neutro.
</t>
  </si>
  <si>
    <t>SISTEMA EYECTOR</t>
  </si>
  <si>
    <t>Sistema de Bombeo eyector sumergible el
cual se compone de 4 equipos de 1 Hp</t>
  </si>
  <si>
    <t>SISTEMA BOMBEO RCI</t>
  </si>
  <si>
    <t>Aire acondicionado Wurden piso techo Inverter Ref / 24000 BTU</t>
  </si>
  <si>
    <t xml:space="preserve">Sistema Híbrido OFF-GRID con Batería de Litio 6500W / 29.890Wh-día 14 x Panel Solar Bifacial 610W N-Type 14 x Panel Solar Bifacial 610W N-Type con accesorios </t>
  </si>
  <si>
    <t>MOTOBOMBA POWERMASTER 6,5 HP A GASOLINA SALIDA DE 2"</t>
  </si>
  <si>
    <t>Compresor de aire marca Toolcraft de 1,5 HP</t>
  </si>
  <si>
    <t xml:space="preserve">Planta eléctrica portátil KTC 3500 - 3,2 KW
/ Voltaje 110-220, combustible gasolina
</t>
  </si>
  <si>
    <t>Planta eléctrica portátil FG 1250 - 1200 W, Voltaje 110-220, combustible gasolina</t>
  </si>
  <si>
    <t>Aire acondicionado Mirage Life+ piso techo Ref / 12000 BTU</t>
  </si>
  <si>
    <t>Modulo indicador, BOSCH de la serie DS7400Xi o similar</t>
  </si>
  <si>
    <t>Rociador Pendent K=5,6 Respuesta Rápida (QR) UL/FM</t>
  </si>
  <si>
    <t>República de Colombia</t>
  </si>
  <si>
    <t>Instituto Colombiano de Antropología e Historia</t>
  </si>
  <si>
    <t>Formato de cotización</t>
  </si>
  <si>
    <t>Nombre o Razón Social</t>
  </si>
  <si>
    <t>NIT</t>
  </si>
  <si>
    <t>Persona de contacto</t>
  </si>
  <si>
    <t>Teléfono celular</t>
  </si>
  <si>
    <t>Correo electrónico</t>
  </si>
  <si>
    <t>Teléfono fijo</t>
  </si>
  <si>
    <t>Instrucciones para el diligenciamiento de la cotización</t>
  </si>
  <si>
    <t>• Por favor diligenciar solo las celdas en AZUL.
• Revisar todos los requerimientos que se exponen en los documentos técnico y formular su cotización en concordancia con este, de tal forma que cumplan con la necesidad del Instituto. 
• Los precios unitarios deberán ser expresado en PESOS COLOMBIANOS.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unitarios deben contemplar todos los rubros requeridos para la adecuada prestación del servicio y el cumplimiento de las obligaciones tributarias y contractuales como los son trazabilidad del servicio, equipo mínimo de trabajo, impuestos entre otros.</t>
  </si>
  <si>
    <t>1.1</t>
  </si>
  <si>
    <t>1.2</t>
  </si>
  <si>
    <t>1.3</t>
  </si>
  <si>
    <t>4.1</t>
  </si>
  <si>
    <t>2.1</t>
  </si>
  <si>
    <t>2.2</t>
  </si>
  <si>
    <t>2.3</t>
  </si>
  <si>
    <t>3.1</t>
  </si>
  <si>
    <t>3.2</t>
  </si>
  <si>
    <t>3.3</t>
  </si>
  <si>
    <t>4.2</t>
  </si>
  <si>
    <t>4.3</t>
  </si>
  <si>
    <t>4.4</t>
  </si>
  <si>
    <t>4.5</t>
  </si>
  <si>
    <t>4.6</t>
  </si>
  <si>
    <t>4.7</t>
  </si>
  <si>
    <t>4.8</t>
  </si>
  <si>
    <t>5.1</t>
  </si>
  <si>
    <t>5.2</t>
  </si>
  <si>
    <t>5.3</t>
  </si>
  <si>
    <t>5.4</t>
  </si>
  <si>
    <t>5.5</t>
  </si>
  <si>
    <t>5.6</t>
  </si>
  <si>
    <t>5.7</t>
  </si>
  <si>
    <t>6.1</t>
  </si>
  <si>
    <t>6.2</t>
  </si>
  <si>
    <t>6.3</t>
  </si>
  <si>
    <t>6.4</t>
  </si>
  <si>
    <t>6.5</t>
  </si>
  <si>
    <t>6.6</t>
  </si>
  <si>
    <t>6.7</t>
  </si>
  <si>
    <t>6.8</t>
  </si>
  <si>
    <t>7.1</t>
  </si>
  <si>
    <t>7.2</t>
  </si>
  <si>
    <t>7.3</t>
  </si>
  <si>
    <t>7.4</t>
  </si>
  <si>
    <t>8.1</t>
  </si>
  <si>
    <t>Planta eléctrica portátil Portel Cable 3.500
W</t>
  </si>
  <si>
    <t>Aire acondicionado piso techo LG Ref AUNQ36EM / 36000 BTU</t>
  </si>
  <si>
    <t>Aire acondicionado Wurden piso techo Inverter Ref / 18000 BTU</t>
  </si>
  <si>
    <t>Planta eléctrica portátil Portel Cable 3.500 W</t>
  </si>
  <si>
    <t>Compresor de aire Siemens HP 1/2 RMP
1730</t>
  </si>
  <si>
    <t>BOMBA JOCKEY:
Marca: VM 55 2-180 | Modelo: TURE | Serie: 2100 39130 | Succión: 5"-6" | Descarga: 3"-6" | ADT: 212 M | Caudal: 2 m³/h | RPM: 3500 | Motor Marca: TPI MOTOR | Motor Modelo: YEZ-112 M-2 | Motor Serie: 2AOJ22 506 V2KK | Potencia: 4 kW | Voltaje: 220 V | Amperaje: 13,9 A | Motor RPM: 3500 | Tablero Marca: TORNATECH INC | Tablero Serie: JP3-20817,5/3/60 | Voltaje Placa: 20 B | Voltaje Red: 212,3 | Amperaje Placa: 24,2 | Amperaje Red: 15,1</t>
  </si>
  <si>
    <t>BOMBA PRINCIPAL:
Marca: PATTERSON | Modelo: 5 x 3 11A VIP | Serie: FP-C0002091 54-01-01 | Succión: 5"-6" | Descarga: 3"-6" | ADT: 98 M | Caudal: 500 GPM | RPM: 3565 | Motor Marca: WEG | Motor Modelo: WHO | Motor Serie: 14829612 | Potencia: 758 HP | Voltaje: 220 V | Amperaje: 196 A | Motor RPM: 3550 | Tablero Marca: TORNATECH | Tablero Serie: W21216508 | Voltaje Placa: 208 | Voltaje Red: 212,8 | Amperaje Placa: 211 | Amperaje Red: 180</t>
  </si>
  <si>
    <t>PARQUE ALTO DE LOS ÍDOLOS
ubicado en la Vereda Ídolos</t>
  </si>
  <si>
    <t>Precio unitario
(Incluidos Impuestos)</t>
  </si>
  <si>
    <t>Precio total (Incluidos Impuestos)</t>
  </si>
  <si>
    <t xml:space="preserve">PARQUE TEYUNA Parque Arqueológico Teyuna – Ciudad Perdida.
Sierra Nevada de Santa Marta, Resguardo Kogüi-malayo -Arhuaco – Distrito Turístico, Cultural e Histórico de Santa Marta, Magdalena
</t>
  </si>
  <si>
    <t xml:space="preserve">CASA ADMINISTRA TIVA SEDE SANTA MARTA
Santa Marta "Calle 17 No. 3-72"
</t>
  </si>
  <si>
    <t>PARQUE ARQUEOLOGICO TIERRADENTRO
Vereda El Escaño bajo (El Escaño Parque) – Resguardo San Andrés de Pisimbalá</t>
  </si>
  <si>
    <t xml:space="preserve">PARQUE ARQUEOLOGICO SAN AGUSTIN
Km 3 Vía San Agustín – Parque Arqueológico </t>
  </si>
  <si>
    <t>SEDE GREGORIO HERNANDEZ DE ALBA
calle 12 No 2– 38</t>
  </si>
  <si>
    <t>PARQUE ARQUEOLOGICO SANTA MARIA LA ANTIGUA DEL DARIEN 
Vereda Santuario,
corregimiento de Tanela</t>
  </si>
  <si>
    <t>SEDE ADMINISTRATIVA SAN JOSE DEL GUAVIARE 
Carrera 21 5- 15</t>
  </si>
  <si>
    <t>OBJETO: Prestar el servicio de mantenimiento preventivo y correctivo de los equipos especiales de las sedes del Instituto Colombiano de Antropología e Historia – ICANH a nivel nacional, que incluye equipos de bombeo, generadores eléctricos, sistemas de aire acondicionado, Red Contra Incendios (RCI) y sistemas de detección de incendios; así como el suministro e instalación de repuestos, partes y componentes requeridos.</t>
  </si>
  <si>
    <t>TOTAL</t>
  </si>
  <si>
    <t>FIRMA REPRESENTANTE LEGAL</t>
  </si>
  <si>
    <t>Planta electrica tipo cabinado E-PRO Model T30X SERIE TPSO1FJ180328 de 30KVA / voltaje 220V /110;  Dimensiones 2152 x 885 x 1106 mm</t>
  </si>
  <si>
    <t xml:space="preserve">Mantenimiento general del sistema de paneles solares, inlcuye limpeza general de equipos compuesto por 12 paneles solares y 8 baterias </t>
  </si>
  <si>
    <t>Mantenimiento preventivo equipo portatil, incluye limpieza general de equipo (interior-exterior), mantenimiento de motor, cambio de aceite y filtro de aceite, sustitucion de filtro de aire del motor, cambio de correas de elementos auxiliares, mantenimiento del alternador inspeccion sistema de refigeracion y cambio de refigerante, servicio a la válvula de combustible, cambio de bujía y lo demas necesario para su correcto funcionamiento.</t>
  </si>
  <si>
    <t>ALCANCE MINIMO</t>
  </si>
  <si>
    <t>Mantenimiento preventivo de equipo de bombeo incluye limpieza general del equipo,  ajuste de contactos, revision de rodamientos y sello mecánico, lavado de embobinado de motor,  revisión de parámetros y pruebas de aislamiento  y lo demas necesario para su correcto funcionamiento.</t>
  </si>
  <si>
    <t>Unidades Manejadoras
Limpieza de bandeja de condensado, Limpieza de drenajes, Limpieza, sanitización e higienización serpentín evaporador, Mediciones de parámetros eléctricos, Revisión y limpieza de válvulas, Limpieza de filtros de aire, Revisión de lecturas eléctricas, temperatura, presiones alta y baja en circuitos de refrigeración, operación de motores y compresores.
Unidades Condensadoras
Limpieza y sanitización serpentín de la condensadora, Mediciones de parámetros eléctricos compresor, Revisión presiones de refrigerante de succión, descarga compresor con manómetros, Limpieza general de unidad, Verificación de niveles y presiones de aceite
Verificación del estado de correas y poleas, Verificación del alineamiento de trasmisión de potencia, Revisión de rodamientos y chumaceras, Verificación del estado del sistema de acople a la red de ductos, Verificación del aislamiento térmico, Ajuste general de la unidad
Revisión de la carga de refrigerante con manómetros, Revisión de tuberías para detectar posibles fugas, Inspección de mirillas de líquido para verificar estado de humedad en los circuitos, Verificación del estado del aislamiento térmico, Circuito de Refrigeración, Inspección visual de tuberías, Inspección y limpieza de conductos de expulsión de calor
Revisión de válvulas de paso.
Revisión Eléctrica
Limpieza general de contactos eléctricos, fuerza y control de sulfatación de terminales, limpieza general de tableros, Ajuste de terminales eléctricos y de sulfatación, Verificación de la operación de sistemas de control, Ajuste del control de temperatura.</t>
  </si>
  <si>
    <t>Mantenimiento preventivo de sistema de presurizacion  incluye limpieza general de equipos,  ajuste de contactos, revision de rodamientos y sello mecánico, revision y mantenimiento de tanque hidroflo, ajuste de cableado, lavado de embobinado de motor,  revisión de parámetros y pruebas de aislamiento  y lo demas necesario para su correcto funcionamiento.</t>
  </si>
  <si>
    <t>Mantenimiento preventivo equipo compresor portatil incluye limpieza general del equipo, cambio de filtro, aceites, correa y rodamientos.</t>
  </si>
  <si>
    <t>Mantenimiento preventivo equipo portatil, incluye limpieza general de equipo ( interior-exterior), mantenimiento de motor, cambio de aceite y filtro de aceite, sustitucion de filtro de aire del motor, cambio de correas de elementos auxiliares, mantenimiento del alternador inspeccion sistema de refigeracion y cambio de refigerante, servicio a la válvula de combustible, cambio de bujía y lo demas necesario para su correcto funcionamiento.</t>
  </si>
  <si>
    <t>Mantenimiento preventivo de sistema de subsión,  incluye limpieza general de equipos,  ajuste de contactos, revision de rodamientos y sello mecánico, revision y mantenimiento de tanque hidroflo, ajuste de cableado, lavado de embobinado de motor,  revisión de parámetros y pruebas de aislamiento  y lo demas necesario para su correcto funcionamiento.</t>
  </si>
  <si>
    <t>Mantenimiento en general todos los elementos que integran el tablero, Registro de datos del tablero correspondiente, Registro de datos del tablero correspondiente. Maniobras de des-energización y puesta a tierra, Revisión y limpieza del gabinete, cables, aisladores, interruptores electromagnéticos, termomagnéticos y demás componentes que integran el tablero, Revisión del sistema de tierras y apriete de conexiones en general, Pruebas de operación mecánica de interruptor(es) principal(es) y derivados, Medición de resistencia de aislamiento de interruptores electromagnéticos (megóhmetro), Revisión final, retiro de puesta a tierra y energización.</t>
  </si>
  <si>
    <t>Limpieza en general, ajuste de contactos, revisión de voltajes, corriente, cambio de aceite y filtros, cambio de refrigerante, pruebas de funcionamiento en vacío y lo demas necesario para su correcto funcionamiento.</t>
  </si>
  <si>
    <t>Mantenimiento preventivo equipo portatil, incluye limpieza general de equipo (interior-exterior), mantenimiento de motor, cambio de aceite y filtro de aceite, sustitucion de filtro de aire del motor, inspeccion sistema de refigeracion y cambio de refigerante  y lo demas necesario para su corrector funcionamiento.</t>
  </si>
  <si>
    <t>Mantenimiento preventivo equipo fijo, incluye limpieza general de equipo (interior-exterior), mantenimiento de de baterias, verificación de entrada y salida, configuración del equipo. Cambio de baterias si es necesario.</t>
  </si>
  <si>
    <t xml:space="preserve">Inspección pruebas y mantenimientos de sistemas de detección, alarma, extinción y protección contra incendio, incluye limpieza e inspeccion visual, pruebas funcionales, pruebas de sensibilidad, </t>
  </si>
  <si>
    <t>Mantenimiento preventivo equipo portatil, incluye limpieza general de equipo (interior-exterior), mantenimiento de motor, cambio de aceite y filtro de aceite, sustitucion de filtro de aire del motor, inspeccion sistema de refigeracion y cambio de refigerante,cambio de bujía  y lo demas necesario para su corrector funcionamiento.</t>
  </si>
  <si>
    <t>Mantenimiento preventivo del sistema de bombeo lavapatas,  incluye limpieza general de equipos,  ajuste de contactos, revision de rodamientos y sello mecánico, ajuste de cableado,  revisión de parámetros, pruebas de aislamiento  y lo demas necesario para su correcto funcionamiento.</t>
  </si>
  <si>
    <t>Mantenimiento preventivo equipo compresor portatil incluye limpieza general del equipo, cambio de filtro, aceites, correa, rodamientos y lo demas necesario para su correcto funcionamiento.</t>
  </si>
  <si>
    <t>Mantenimiento general de calentador de agua incluye limpeza general (interna-externa ) del equipo</t>
  </si>
  <si>
    <t>Desmonte y cambio de gabinete de distribucion general y unidad de medida, incluye mantenimeinto general de las piezas internas demonstadas,  distribucion de barraje, cableado y totalizadores con los elemtos existentes de aceurdo a la normatividad vigente.</t>
  </si>
  <si>
    <t>Mantenimiento preventivo de dos sistemas eyectores,  incluye limpieza general de equipos,  ajuste de contactos, revision de rodamientos y sello mecánico, ajuste de cableado,  revisión de parámetros, pruebas de aislamiento  y lo demas necesario para su correcto funcionamiento.</t>
  </si>
  <si>
    <t>Mantenimiento preventivo del sistema de RCI,  incluye limpieza general de equipos,  ajuste de contactos, revision de rodamientos y sello mecánico, ajuste de cableado,  revisión de parámetros, pruebas de aislamiento  y lo demas necesario para su correcto funcionamiento.</t>
  </si>
  <si>
    <t>Mantenimiento preventivo de equipo de soldadura, incluye limpieza general del equipo (interior-exterior), revisión de conexiones eléctricas, verificación de componentes internos, inspección de cables y accesorios, pruebas de funcionamiento y ajustes básicos, así como las demás actividades necesarias para garantizar su correcto funcionamiento.</t>
  </si>
  <si>
    <t>INGENIEROS ELECTROMECANICOS SAS</t>
  </si>
  <si>
    <t>Carlos Fernando Rojas Tovar</t>
  </si>
  <si>
    <t>comercial@ingelectromecanicos.com</t>
  </si>
  <si>
    <t>TOTAL UNITARIOS</t>
  </si>
  <si>
    <t>TOTAL OFERTA</t>
  </si>
  <si>
    <t>SELTEL S.A.S.</t>
  </si>
  <si>
    <t>900.851.890-4</t>
  </si>
  <si>
    <t>316 831 49 55</t>
  </si>
  <si>
    <t>608 864 50 11</t>
  </si>
  <si>
    <t>JORGE MEDINA RAMIREZ</t>
  </si>
  <si>
    <t>comercial@seltel.co</t>
  </si>
  <si>
    <t>Muestra 1</t>
  </si>
  <si>
    <t>Muestra 2</t>
  </si>
  <si>
    <t>Muestra 3</t>
  </si>
  <si>
    <t>Muestra 4</t>
  </si>
  <si>
    <t>Coeficiente deVariación</t>
  </si>
  <si>
    <t>Promedio</t>
  </si>
  <si>
    <t>Mediana</t>
  </si>
  <si>
    <t>Media Geometrica</t>
  </si>
  <si>
    <t>Media Armonica</t>
  </si>
  <si>
    <t>Variación Progresiva</t>
  </si>
  <si>
    <t>Variación al menor</t>
  </si>
  <si>
    <t>Metodo</t>
  </si>
  <si>
    <t>Valor Estimado</t>
  </si>
  <si>
    <t>ESTUDIO DE MERCADO</t>
  </si>
  <si>
    <t>L Y S INGENIERIA SAS (2025) + IPC ABRIL 2026 DANE (5,16)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</si>
</sst>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quot;$&quot;* #,##0.00_-;_-&quot;$&quot;* &quot;-&quot;??_-;_-@_-"/>
    <numFmt numFmtId="165" formatCode="#,##0.00_);\-#,##0.00"/>
    <numFmt numFmtId="166" formatCode="_-&quot;$&quot;* #,##0_-;\-&quot;$&quot;* #,##0_-;_-&quot;$&quot;* &quot;-&quot;??_-;_-@_-"/>
    <numFmt numFmtId="167" formatCode="dd&quot;/&quot;mm&quot;/&quot;yyyy"/>
    <numFmt numFmtId="168" formatCode="&quot;$&quot;\ #,##0.00"/>
    <numFmt numFmtId="169" formatCode="0.0%"/>
    <numFmt numFmtId="170" formatCode="&quot;IPC &quot;#.##&quot; DANE - ABR-2026&quot;"/>
    <numFmt numFmtId="172" formatCode="&quot;$&quot;\ #,##0"/>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ont>
    <font>
      <b/>
      <sz val="7.9"/>
      <color indexed="8"/>
      <name val="Arial"/>
      <family val="2"/>
    </font>
    <font>
      <b/>
      <sz val="11.05"/>
      <color indexed="8"/>
      <name val="Arial"/>
      <family val="2"/>
    </font>
    <font>
      <b/>
      <sz val="9"/>
      <color indexed="8"/>
      <name val="Arial"/>
      <family val="2"/>
    </font>
    <font>
      <sz val="8.0500000000000007"/>
      <color indexed="8"/>
      <name val="Arial"/>
      <family val="2"/>
    </font>
    <font>
      <sz val="8"/>
      <color indexed="8"/>
      <name val="MS Sans Serif"/>
    </font>
    <font>
      <b/>
      <sz val="10"/>
      <color rgb="FFFF0000"/>
      <name val="MS Sans Serif"/>
    </font>
    <font>
      <sz val="10"/>
      <color indexed="8"/>
      <name val="Cambria"/>
      <family val="1"/>
    </font>
    <font>
      <sz val="11"/>
      <color theme="1"/>
      <name val="Cambria"/>
      <family val="1"/>
    </font>
    <font>
      <b/>
      <sz val="11"/>
      <color theme="1"/>
      <name val="Cambria"/>
      <family val="1"/>
    </font>
    <font>
      <sz val="8"/>
      <color theme="1"/>
      <name val="Calibri"/>
      <family val="2"/>
      <scheme val="minor"/>
    </font>
    <font>
      <b/>
      <sz val="8"/>
      <color theme="1"/>
      <name val="Calibri"/>
      <family val="2"/>
      <scheme val="minor"/>
    </font>
    <font>
      <sz val="8"/>
      <color theme="1"/>
      <name val="Arial"/>
      <family val="2"/>
    </font>
    <font>
      <sz val="11"/>
      <color theme="1"/>
      <name val="Arial Narrow"/>
      <family val="2"/>
    </font>
    <font>
      <b/>
      <sz val="11"/>
      <color theme="1"/>
      <name val="Arial Narrow"/>
      <family val="2"/>
    </font>
    <font>
      <b/>
      <sz val="11"/>
      <color rgb="FF000000"/>
      <name val="Arial Narrow"/>
      <family val="2"/>
    </font>
    <font>
      <sz val="11"/>
      <color rgb="FF000000"/>
      <name val="Arial Narrow"/>
      <family val="2"/>
    </font>
    <font>
      <b/>
      <sz val="10"/>
      <color theme="1"/>
      <name val="Arial Narrow"/>
      <family val="2"/>
    </font>
    <font>
      <b/>
      <sz val="14"/>
      <color theme="1"/>
      <name val="Arial Narrow"/>
      <family val="2"/>
    </font>
    <font>
      <sz val="10"/>
      <color theme="1"/>
      <name val="Calibri"/>
      <family val="2"/>
      <scheme val="minor"/>
    </font>
    <font>
      <b/>
      <sz val="9"/>
      <color theme="1"/>
      <name val="Arial Narrow"/>
      <family val="2"/>
    </font>
    <font>
      <sz val="8"/>
      <name val="Calibri"/>
      <family val="2"/>
      <scheme val="minor"/>
    </font>
    <font>
      <sz val="10"/>
      <color theme="1"/>
      <name val="Arial Narrow"/>
      <family val="2"/>
    </font>
    <font>
      <sz val="8"/>
      <color theme="1"/>
      <name val="Arial Narrow"/>
      <family val="2"/>
    </font>
    <font>
      <b/>
      <sz val="8"/>
      <color theme="1"/>
      <name val="Arial Narrow"/>
      <family val="2"/>
    </font>
  </fonts>
  <fills count="1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2"/>
        <bgColor indexed="64"/>
      </patternFill>
    </fill>
    <fill>
      <patternFill patternType="solid">
        <fgColor rgb="FFFFFF00"/>
        <bgColor indexed="64"/>
      </patternFill>
    </fill>
    <fill>
      <patternFill patternType="solid">
        <fgColor theme="2" tint="-9.9978637043366805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1" fillId="0" borderId="0" applyFont="0" applyFill="0" applyBorder="0" applyAlignment="0" applyProtection="0"/>
  </cellStyleXfs>
  <cellXfs count="174">
    <xf numFmtId="0" fontId="0" fillId="0" borderId="0" xfId="0"/>
    <xf numFmtId="0" fontId="4" fillId="0" borderId="0" xfId="2" applyFont="1" applyAlignment="1">
      <alignment horizontal="center" vertical="center"/>
    </xf>
    <xf numFmtId="0" fontId="3" fillId="0" borderId="0" xfId="2"/>
    <xf numFmtId="0" fontId="0" fillId="0" borderId="0" xfId="0" applyAlignment="1">
      <alignment vertical="center"/>
    </xf>
    <xf numFmtId="0" fontId="5" fillId="0" borderId="0" xfId="2" applyFont="1" applyAlignment="1">
      <alignment horizontal="center" vertical="center"/>
    </xf>
    <xf numFmtId="0" fontId="6" fillId="0" borderId="0" xfId="2" applyFont="1" applyAlignment="1">
      <alignment horizontal="center" vertical="center"/>
    </xf>
    <xf numFmtId="0" fontId="6" fillId="0" borderId="0" xfId="2" applyFont="1" applyAlignment="1">
      <alignment horizontal="left" vertical="center"/>
    </xf>
    <xf numFmtId="167" fontId="6" fillId="0" borderId="0" xfId="2" applyNumberFormat="1" applyFont="1" applyAlignment="1">
      <alignment vertical="center"/>
    </xf>
    <xf numFmtId="18" fontId="6" fillId="0" borderId="0" xfId="2" applyNumberFormat="1" applyFont="1" applyAlignment="1">
      <alignment vertical="center"/>
    </xf>
    <xf numFmtId="0" fontId="6" fillId="0" borderId="0" xfId="2" applyFont="1" applyAlignment="1">
      <alignment horizontal="right" vertical="center"/>
    </xf>
    <xf numFmtId="0" fontId="4" fillId="0" borderId="0" xfId="2" applyFont="1" applyAlignment="1">
      <alignment horizontal="left" vertical="center"/>
    </xf>
    <xf numFmtId="0" fontId="7" fillId="0" borderId="0" xfId="2" applyFont="1" applyAlignment="1">
      <alignment vertical="center"/>
    </xf>
    <xf numFmtId="0" fontId="7" fillId="3" borderId="0" xfId="2" applyFont="1" applyFill="1" applyAlignment="1">
      <alignment vertical="center"/>
    </xf>
    <xf numFmtId="0" fontId="3" fillId="3" borderId="0" xfId="2" applyFill="1"/>
    <xf numFmtId="165" fontId="7" fillId="3" borderId="0" xfId="2" applyNumberFormat="1" applyFont="1" applyFill="1" applyAlignment="1">
      <alignment horizontal="right" vertical="center"/>
    </xf>
    <xf numFmtId="165" fontId="7" fillId="0" borderId="0" xfId="2" applyNumberFormat="1" applyFont="1" applyAlignment="1">
      <alignment horizontal="right" vertical="center"/>
    </xf>
    <xf numFmtId="165" fontId="4" fillId="0" borderId="0" xfId="2" applyNumberFormat="1" applyFont="1" applyAlignment="1">
      <alignment horizontal="center" vertical="center"/>
    </xf>
    <xf numFmtId="0" fontId="8" fillId="0" borderId="0" xfId="2" applyFont="1"/>
    <xf numFmtId="0" fontId="0" fillId="0" borderId="0" xfId="0" applyAlignment="1">
      <alignment horizontal="right"/>
    </xf>
    <xf numFmtId="0" fontId="0" fillId="0" borderId="0" xfId="0" applyAlignment="1">
      <alignment horizontal="center"/>
    </xf>
    <xf numFmtId="0" fontId="7" fillId="4" borderId="0" xfId="2" applyFont="1" applyFill="1" applyAlignment="1">
      <alignment vertical="center"/>
    </xf>
    <xf numFmtId="0" fontId="0" fillId="4" borderId="0" xfId="0" applyFill="1" applyAlignment="1">
      <alignment horizontal="right"/>
    </xf>
    <xf numFmtId="0" fontId="0" fillId="4" borderId="0" xfId="0" applyFill="1"/>
    <xf numFmtId="0" fontId="0" fillId="4" borderId="0" xfId="0" applyFill="1" applyAlignment="1">
      <alignment horizontal="center"/>
    </xf>
    <xf numFmtId="0" fontId="7" fillId="2" borderId="0" xfId="2" applyFont="1" applyFill="1" applyAlignment="1">
      <alignment vertical="center"/>
    </xf>
    <xf numFmtId="165" fontId="7" fillId="2" borderId="0" xfId="2" applyNumberFormat="1" applyFont="1" applyFill="1" applyAlignment="1">
      <alignment horizontal="right" vertical="center"/>
    </xf>
    <xf numFmtId="0" fontId="2" fillId="6" borderId="2" xfId="0" applyFont="1" applyFill="1" applyBorder="1" applyAlignment="1">
      <alignment horizontal="center"/>
    </xf>
    <xf numFmtId="0" fontId="2" fillId="6" borderId="3" xfId="0" applyFont="1" applyFill="1" applyBorder="1" applyAlignment="1">
      <alignment horizontal="center"/>
    </xf>
    <xf numFmtId="0" fontId="10" fillId="2" borderId="5" xfId="2" applyFont="1" applyFill="1" applyBorder="1" applyAlignment="1">
      <alignment vertical="center"/>
    </xf>
    <xf numFmtId="0" fontId="10" fillId="0" borderId="5" xfId="2" applyFont="1" applyBorder="1" applyAlignment="1">
      <alignment vertical="center"/>
    </xf>
    <xf numFmtId="0" fontId="10" fillId="0" borderId="7" xfId="2" applyFont="1" applyBorder="1" applyAlignment="1">
      <alignment vertical="center"/>
    </xf>
    <xf numFmtId="165" fontId="10" fillId="2" borderId="1" xfId="2" applyNumberFormat="1" applyFont="1" applyFill="1" applyBorder="1" applyAlignment="1">
      <alignment horizontal="center" vertical="center"/>
    </xf>
    <xf numFmtId="165" fontId="10" fillId="0" borderId="1" xfId="2" applyNumberFormat="1" applyFont="1" applyBorder="1" applyAlignment="1">
      <alignment horizontal="center" vertical="center"/>
    </xf>
    <xf numFmtId="165" fontId="10" fillId="0" borderId="8" xfId="2" applyNumberFormat="1" applyFont="1" applyBorder="1" applyAlignment="1">
      <alignment horizontal="center" vertical="center"/>
    </xf>
    <xf numFmtId="0" fontId="10" fillId="0" borderId="1" xfId="2" applyFont="1" applyBorder="1" applyAlignment="1">
      <alignment horizontal="center"/>
    </xf>
    <xf numFmtId="0" fontId="10" fillId="0" borderId="8" xfId="2" applyFont="1" applyBorder="1" applyAlignment="1">
      <alignment horizontal="center"/>
    </xf>
    <xf numFmtId="0" fontId="11" fillId="0" borderId="0" xfId="0" applyFont="1"/>
    <xf numFmtId="0" fontId="12" fillId="6" borderId="4" xfId="0" applyFont="1" applyFill="1" applyBorder="1" applyAlignment="1">
      <alignment horizontal="center"/>
    </xf>
    <xf numFmtId="0" fontId="11" fillId="0" borderId="6" xfId="0" applyFont="1" applyBorder="1"/>
    <xf numFmtId="0" fontId="11" fillId="0" borderId="9" xfId="0" applyFont="1" applyBorder="1"/>
    <xf numFmtId="0" fontId="10" fillId="0" borderId="1" xfId="2" applyFont="1" applyBorder="1" applyAlignment="1">
      <alignment horizontal="center" vertical="center"/>
    </xf>
    <xf numFmtId="0" fontId="10" fillId="5" borderId="5" xfId="2" applyFont="1" applyFill="1" applyBorder="1" applyAlignment="1">
      <alignment vertical="center"/>
    </xf>
    <xf numFmtId="166" fontId="11" fillId="0" borderId="0" xfId="1" applyNumberFormat="1" applyFont="1"/>
    <xf numFmtId="0" fontId="16" fillId="0" borderId="0" xfId="0" applyFont="1"/>
    <xf numFmtId="0" fontId="16" fillId="0" borderId="1" xfId="0" applyFont="1" applyBorder="1"/>
    <xf numFmtId="0" fontId="18" fillId="0" borderId="0" xfId="0" applyFont="1" applyAlignment="1">
      <alignment horizontal="left" vertical="center"/>
    </xf>
    <xf numFmtId="0" fontId="20" fillId="7" borderId="10" xfId="0" applyFont="1" applyFill="1" applyBorder="1" applyAlignment="1">
      <alignment horizontal="center" vertical="center"/>
    </xf>
    <xf numFmtId="0" fontId="20" fillId="7" borderId="10"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17" fillId="0" borderId="0" xfId="0" applyFont="1" applyAlignment="1">
      <alignment horizontal="center" vertical="center"/>
    </xf>
    <xf numFmtId="0" fontId="13" fillId="8" borderId="1" xfId="0" applyFont="1" applyFill="1" applyBorder="1" applyAlignment="1">
      <alignment horizontal="center" vertical="center"/>
    </xf>
    <xf numFmtId="0" fontId="13" fillId="8" borderId="1" xfId="0" applyFont="1" applyFill="1" applyBorder="1" applyAlignment="1">
      <alignment horizontal="center" vertical="center" wrapText="1"/>
    </xf>
    <xf numFmtId="0" fontId="13" fillId="8" borderId="1" xfId="0" applyFont="1" applyFill="1" applyBorder="1" applyAlignment="1">
      <alignment vertical="center" wrapText="1"/>
    </xf>
    <xf numFmtId="0" fontId="13" fillId="8" borderId="1" xfId="0" applyFont="1" applyFill="1" applyBorder="1" applyAlignment="1">
      <alignment horizontal="left" vertical="center" wrapText="1"/>
    </xf>
    <xf numFmtId="0" fontId="22" fillId="8" borderId="1" xfId="0" applyFont="1" applyFill="1" applyBorder="1" applyAlignment="1">
      <alignment horizontal="center" vertical="center"/>
    </xf>
    <xf numFmtId="168" fontId="22" fillId="8" borderId="1" xfId="0" applyNumberFormat="1" applyFont="1" applyFill="1" applyBorder="1" applyAlignment="1">
      <alignment vertical="center"/>
    </xf>
    <xf numFmtId="0" fontId="13" fillId="9" borderId="1" xfId="0" applyFont="1" applyFill="1" applyBorder="1" applyAlignment="1">
      <alignment horizontal="center" vertical="center"/>
    </xf>
    <xf numFmtId="0" fontId="14" fillId="9"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9" borderId="1" xfId="0" applyFont="1" applyFill="1" applyBorder="1" applyAlignment="1">
      <alignment vertical="center" wrapText="1"/>
    </xf>
    <xf numFmtId="0" fontId="13" fillId="9" borderId="1" xfId="0" applyFont="1" applyFill="1" applyBorder="1" applyAlignment="1">
      <alignment horizontal="left" vertical="center" wrapText="1"/>
    </xf>
    <xf numFmtId="0" fontId="22" fillId="9" borderId="1" xfId="0" applyFont="1" applyFill="1" applyBorder="1" applyAlignment="1">
      <alignment horizontal="center" vertical="center"/>
    </xf>
    <xf numFmtId="168" fontId="22" fillId="9" borderId="1" xfId="0" applyNumberFormat="1" applyFont="1" applyFill="1" applyBorder="1" applyAlignment="1">
      <alignment vertical="center"/>
    </xf>
    <xf numFmtId="0" fontId="0" fillId="9" borderId="1" xfId="0" applyFill="1" applyBorder="1" applyAlignment="1">
      <alignment horizontal="center" vertical="center"/>
    </xf>
    <xf numFmtId="0" fontId="13" fillId="8" borderId="1" xfId="0" applyFont="1" applyFill="1" applyBorder="1" applyAlignment="1">
      <alignment horizontal="left" wrapText="1"/>
    </xf>
    <xf numFmtId="0" fontId="15" fillId="8" borderId="1" xfId="0" applyFont="1" applyFill="1" applyBorder="1" applyAlignment="1">
      <alignment vertical="center" wrapText="1"/>
    </xf>
    <xf numFmtId="0" fontId="15" fillId="8" borderId="1" xfId="0" applyFont="1" applyFill="1" applyBorder="1" applyAlignment="1">
      <alignment horizontal="left" wrapText="1"/>
    </xf>
    <xf numFmtId="0" fontId="13" fillId="9" borderId="1" xfId="0" applyFont="1" applyFill="1" applyBorder="1" applyAlignment="1">
      <alignment horizontal="left" wrapText="1"/>
    </xf>
    <xf numFmtId="0" fontId="13" fillId="8" borderId="1" xfId="0" applyFont="1" applyFill="1" applyBorder="1" applyAlignment="1">
      <alignment horizontal="center"/>
    </xf>
    <xf numFmtId="0" fontId="13" fillId="9" borderId="1" xfId="0" applyFont="1" applyFill="1" applyBorder="1" applyAlignment="1">
      <alignment horizontal="center" wrapText="1"/>
    </xf>
    <xf numFmtId="0" fontId="22" fillId="9" borderId="1" xfId="0" applyFont="1" applyFill="1" applyBorder="1" applyAlignment="1">
      <alignment horizontal="center" vertical="center" wrapText="1"/>
    </xf>
    <xf numFmtId="168" fontId="22" fillId="10" borderId="1" xfId="0" applyNumberFormat="1" applyFont="1" applyFill="1" applyBorder="1" applyAlignment="1" applyProtection="1">
      <alignment vertical="center"/>
      <protection locked="0"/>
    </xf>
    <xf numFmtId="168" fontId="21" fillId="7" borderId="1" xfId="0" applyNumberFormat="1" applyFont="1" applyFill="1" applyBorder="1" applyAlignment="1">
      <alignment vertical="center" wrapText="1"/>
    </xf>
    <xf numFmtId="0" fontId="16" fillId="0" borderId="0" xfId="0" applyFont="1" applyAlignment="1">
      <alignment wrapText="1"/>
    </xf>
    <xf numFmtId="0" fontId="17" fillId="0" borderId="0" xfId="0" applyFont="1" applyAlignment="1">
      <alignment horizontal="center" vertical="center" wrapText="1"/>
    </xf>
    <xf numFmtId="0" fontId="17" fillId="11" borderId="1" xfId="0" applyFont="1" applyFill="1" applyBorder="1" applyAlignment="1">
      <alignment horizontal="center"/>
    </xf>
    <xf numFmtId="0" fontId="23" fillId="11" borderId="1" xfId="0" applyFont="1" applyFill="1" applyBorder="1" applyAlignment="1">
      <alignment horizontal="center" vertical="center" wrapText="1"/>
    </xf>
    <xf numFmtId="0" fontId="16" fillId="11" borderId="1" xfId="0" applyFont="1" applyFill="1" applyBorder="1" applyAlignment="1">
      <alignment wrapText="1"/>
    </xf>
    <xf numFmtId="168" fontId="23" fillId="7" borderId="1" xfId="0" applyNumberFormat="1" applyFont="1" applyFill="1" applyBorder="1" applyAlignment="1">
      <alignment vertical="center"/>
    </xf>
    <xf numFmtId="168" fontId="23" fillId="7" borderId="24" xfId="0" applyNumberFormat="1" applyFont="1" applyFill="1" applyBorder="1" applyAlignment="1">
      <alignment vertical="center"/>
    </xf>
    <xf numFmtId="0" fontId="26" fillId="8" borderId="24" xfId="0" applyFont="1" applyFill="1" applyBorder="1" applyAlignment="1">
      <alignment vertical="center"/>
    </xf>
    <xf numFmtId="0" fontId="26" fillId="8" borderId="24" xfId="0" applyFont="1" applyFill="1" applyBorder="1" applyAlignment="1">
      <alignment horizontal="left" vertical="center"/>
    </xf>
    <xf numFmtId="0" fontId="25" fillId="8" borderId="24" xfId="0" applyFont="1" applyFill="1" applyBorder="1" applyAlignment="1">
      <alignment horizontal="center" vertical="center"/>
    </xf>
    <xf numFmtId="168" fontId="25" fillId="0" borderId="1" xfId="0" applyNumberFormat="1" applyFont="1" applyBorder="1" applyAlignment="1" applyProtection="1">
      <alignment vertical="center"/>
      <protection locked="0"/>
    </xf>
    <xf numFmtId="168" fontId="25" fillId="8" borderId="1" xfId="0" applyNumberFormat="1" applyFont="1" applyFill="1" applyBorder="1" applyAlignment="1">
      <alignment vertical="center"/>
    </xf>
    <xf numFmtId="10" fontId="16" fillId="0" borderId="1" xfId="4" applyNumberFormat="1" applyFont="1" applyBorder="1" applyAlignment="1"/>
    <xf numFmtId="0" fontId="26" fillId="8" borderId="1" xfId="0" applyFont="1" applyFill="1" applyBorder="1" applyAlignment="1">
      <alignment horizontal="center" vertical="center"/>
    </xf>
    <xf numFmtId="0" fontId="26" fillId="8" borderId="1" xfId="0" applyFont="1" applyFill="1" applyBorder="1" applyAlignment="1">
      <alignment vertical="center"/>
    </xf>
    <xf numFmtId="0" fontId="26" fillId="8" borderId="1" xfId="0" applyFont="1" applyFill="1" applyBorder="1" applyAlignment="1">
      <alignment horizontal="left" vertical="center"/>
    </xf>
    <xf numFmtId="0" fontId="25" fillId="8" borderId="1" xfId="0" applyFont="1" applyFill="1" applyBorder="1" applyAlignment="1">
      <alignment horizontal="center" vertical="center"/>
    </xf>
    <xf numFmtId="0" fontId="26" fillId="9" borderId="1" xfId="0" applyFont="1" applyFill="1" applyBorder="1" applyAlignment="1">
      <alignment horizontal="center" vertical="center"/>
    </xf>
    <xf numFmtId="0" fontId="27" fillId="9" borderId="1" xfId="0" applyFont="1" applyFill="1" applyBorder="1" applyAlignment="1">
      <alignment horizontal="center" vertical="center"/>
    </xf>
    <xf numFmtId="0" fontId="26" fillId="9" borderId="1" xfId="0" applyFont="1" applyFill="1" applyBorder="1" applyAlignment="1">
      <alignment vertical="center"/>
    </xf>
    <xf numFmtId="0" fontId="26" fillId="9" borderId="1" xfId="0" applyFont="1" applyFill="1" applyBorder="1" applyAlignment="1">
      <alignment horizontal="left" vertical="center"/>
    </xf>
    <xf numFmtId="0" fontId="25" fillId="9" borderId="1" xfId="0" applyFont="1" applyFill="1" applyBorder="1" applyAlignment="1">
      <alignment horizontal="center" vertical="center"/>
    </xf>
    <xf numFmtId="0" fontId="16" fillId="9" borderId="1" xfId="0" applyFont="1" applyFill="1" applyBorder="1" applyAlignment="1">
      <alignment horizontal="center" vertical="center"/>
    </xf>
    <xf numFmtId="0" fontId="26" fillId="8" borderId="1" xfId="0" applyFont="1" applyFill="1" applyBorder="1" applyAlignment="1">
      <alignment horizontal="left"/>
    </xf>
    <xf numFmtId="0" fontId="26" fillId="9" borderId="1" xfId="0" applyFont="1" applyFill="1" applyBorder="1" applyAlignment="1">
      <alignment horizontal="left"/>
    </xf>
    <xf numFmtId="0" fontId="26" fillId="8" borderId="1" xfId="0" applyFont="1" applyFill="1" applyBorder="1" applyAlignment="1">
      <alignment horizontal="center"/>
    </xf>
    <xf numFmtId="0" fontId="26" fillId="9" borderId="1" xfId="0" applyFont="1" applyFill="1" applyBorder="1" applyAlignment="1">
      <alignment horizontal="center"/>
    </xf>
    <xf numFmtId="0" fontId="23" fillId="0" borderId="0" xfId="0" applyFont="1"/>
    <xf numFmtId="169" fontId="0" fillId="11" borderId="1" xfId="4" applyNumberFormat="1" applyFont="1" applyFill="1" applyBorder="1" applyAlignment="1">
      <alignment horizontal="center"/>
    </xf>
    <xf numFmtId="169" fontId="0" fillId="11" borderId="1" xfId="0" applyNumberFormat="1" applyFill="1" applyBorder="1" applyAlignment="1">
      <alignment horizontal="center"/>
    </xf>
    <xf numFmtId="168" fontId="23" fillId="7" borderId="10" xfId="0" applyNumberFormat="1" applyFont="1" applyFill="1" applyBorder="1" applyAlignment="1">
      <alignment vertical="center"/>
    </xf>
    <xf numFmtId="0" fontId="13" fillId="11" borderId="1" xfId="0" applyFont="1" applyFill="1" applyBorder="1" applyAlignment="1">
      <alignment horizontal="center" vertical="center" wrapText="1"/>
    </xf>
    <xf numFmtId="0" fontId="2" fillId="12" borderId="1" xfId="0" applyFont="1" applyFill="1" applyBorder="1" applyAlignment="1">
      <alignment horizontal="center" vertical="center"/>
    </xf>
    <xf numFmtId="170" fontId="17" fillId="14" borderId="1" xfId="0" applyNumberFormat="1" applyFont="1" applyFill="1" applyBorder="1"/>
    <xf numFmtId="0" fontId="20" fillId="7" borderId="1" xfId="0" applyFont="1" applyFill="1" applyBorder="1" applyAlignment="1">
      <alignment horizontal="center"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16" fillId="0" borderId="11" xfId="0" applyFont="1" applyBorder="1" applyAlignment="1">
      <alignment horizontal="center" vertical="center"/>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17" xfId="0" applyFont="1" applyBorder="1" applyAlignment="1">
      <alignment horizontal="center" vertical="center"/>
    </xf>
    <xf numFmtId="0" fontId="17" fillId="0" borderId="12" xfId="0" applyFont="1" applyBorder="1" applyAlignment="1">
      <alignment horizontal="center"/>
    </xf>
    <xf numFmtId="0" fontId="17" fillId="0" borderId="14" xfId="0" applyFont="1" applyBorder="1" applyAlignment="1">
      <alignment horizontal="center"/>
    </xf>
    <xf numFmtId="0" fontId="17" fillId="0" borderId="13" xfId="0" applyFont="1" applyBorder="1" applyAlignment="1">
      <alignment horizontal="center"/>
    </xf>
    <xf numFmtId="0" fontId="17" fillId="9" borderId="1" xfId="0" applyFont="1" applyFill="1" applyBorder="1" applyAlignment="1">
      <alignment horizontal="center" vertical="center" wrapText="1"/>
    </xf>
    <xf numFmtId="0" fontId="26" fillId="8" borderId="24" xfId="0" applyFont="1" applyFill="1" applyBorder="1" applyAlignment="1">
      <alignment horizontal="center" vertical="center"/>
    </xf>
    <xf numFmtId="0" fontId="26" fillId="8" borderId="1" xfId="0" applyFont="1" applyFill="1" applyBorder="1" applyAlignment="1">
      <alignment horizontal="center" vertical="center"/>
    </xf>
    <xf numFmtId="0" fontId="27" fillId="8" borderId="24" xfId="0" applyFont="1" applyFill="1" applyBorder="1" applyAlignment="1">
      <alignment horizontal="center" vertical="center"/>
    </xf>
    <xf numFmtId="0" fontId="27" fillId="8" borderId="1" xfId="0" applyFont="1" applyFill="1" applyBorder="1" applyAlignment="1">
      <alignment horizontal="center" vertical="center"/>
    </xf>
    <xf numFmtId="0" fontId="27" fillId="9" borderId="1" xfId="0" applyFont="1" applyFill="1" applyBorder="1" applyAlignment="1">
      <alignment horizontal="center" vertical="center"/>
    </xf>
    <xf numFmtId="0" fontId="26" fillId="9" borderId="1" xfId="0" applyFont="1" applyFill="1" applyBorder="1" applyAlignment="1">
      <alignment horizontal="center" vertical="center"/>
    </xf>
    <xf numFmtId="0" fontId="26" fillId="9" borderId="10" xfId="0" applyFont="1" applyFill="1" applyBorder="1" applyAlignment="1">
      <alignment horizontal="center" vertical="center"/>
    </xf>
    <xf numFmtId="0" fontId="26" fillId="9" borderId="25" xfId="0" applyFont="1" applyFill="1" applyBorder="1" applyAlignment="1">
      <alignment horizontal="center" vertical="center"/>
    </xf>
    <xf numFmtId="0" fontId="26" fillId="9" borderId="24" xfId="0" applyFont="1" applyFill="1" applyBorder="1" applyAlignment="1">
      <alignment horizontal="center" vertical="center"/>
    </xf>
    <xf numFmtId="0" fontId="26" fillId="9" borderId="10" xfId="0" applyFont="1" applyFill="1" applyBorder="1" applyAlignment="1">
      <alignment horizontal="center"/>
    </xf>
    <xf numFmtId="0" fontId="26" fillId="9" borderId="24" xfId="0" applyFont="1" applyFill="1" applyBorder="1" applyAlignment="1">
      <alignment horizontal="center"/>
    </xf>
    <xf numFmtId="0" fontId="17" fillId="0" borderId="16" xfId="0" applyFont="1" applyBorder="1" applyAlignment="1">
      <alignment horizontal="center"/>
    </xf>
    <xf numFmtId="0" fontId="17" fillId="0" borderId="18" xfId="0" applyFont="1" applyBorder="1" applyAlignment="1">
      <alignment horizontal="center"/>
    </xf>
    <xf numFmtId="0" fontId="17" fillId="0" borderId="17" xfId="0" applyFont="1" applyBorder="1" applyAlignment="1">
      <alignment horizontal="center"/>
    </xf>
    <xf numFmtId="0" fontId="17" fillId="0" borderId="11" xfId="0" applyFont="1" applyBorder="1" applyAlignment="1">
      <alignment horizontal="center"/>
    </xf>
    <xf numFmtId="0" fontId="17" fillId="0" borderId="0" xfId="0" applyFont="1" applyAlignment="1">
      <alignment horizontal="center"/>
    </xf>
    <xf numFmtId="0" fontId="17" fillId="0" borderId="15" xfId="0" applyFont="1" applyBorder="1" applyAlignment="1">
      <alignment horizontal="center"/>
    </xf>
    <xf numFmtId="0" fontId="26" fillId="9" borderId="10" xfId="0" applyFont="1" applyFill="1" applyBorder="1" applyAlignment="1">
      <alignment vertical="center"/>
    </xf>
    <xf numFmtId="0" fontId="26" fillId="9" borderId="24" xfId="0" applyFont="1" applyFill="1" applyBorder="1" applyAlignment="1">
      <alignment vertical="center"/>
    </xf>
    <xf numFmtId="0" fontId="26" fillId="8" borderId="10" xfId="0" applyFont="1" applyFill="1" applyBorder="1" applyAlignment="1">
      <alignment horizontal="left" vertical="center"/>
    </xf>
    <xf numFmtId="0" fontId="26" fillId="8" borderId="24" xfId="0" applyFont="1" applyFill="1" applyBorder="1" applyAlignment="1">
      <alignment horizontal="left" vertical="center"/>
    </xf>
    <xf numFmtId="0" fontId="16" fillId="0" borderId="1" xfId="3" applyFont="1" applyBorder="1" applyAlignment="1">
      <alignment horizontal="left" vertical="center" wrapText="1"/>
    </xf>
    <xf numFmtId="0" fontId="16" fillId="0" borderId="1" xfId="0" applyFont="1" applyBorder="1" applyAlignment="1">
      <alignment horizontal="left"/>
    </xf>
    <xf numFmtId="0" fontId="17" fillId="4" borderId="1" xfId="0" applyFont="1" applyFill="1" applyBorder="1" applyAlignment="1" applyProtection="1">
      <alignment horizontal="left"/>
      <protection locked="0"/>
    </xf>
    <xf numFmtId="0" fontId="16" fillId="4" borderId="1" xfId="0" applyFont="1" applyFill="1" applyBorder="1" applyAlignment="1" applyProtection="1">
      <alignment horizontal="center"/>
      <protection locked="0"/>
    </xf>
    <xf numFmtId="0" fontId="19" fillId="0" borderId="19"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1" xfId="0" applyFont="1" applyBorder="1" applyAlignment="1">
      <alignment horizontal="left" vertical="center"/>
    </xf>
    <xf numFmtId="0" fontId="13" fillId="8" borderId="1" xfId="0" applyFont="1" applyFill="1" applyBorder="1" applyAlignment="1">
      <alignment horizontal="center" vertical="center"/>
    </xf>
    <xf numFmtId="0" fontId="14" fillId="8"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3" fillId="9" borderId="1" xfId="0" applyFont="1" applyFill="1" applyBorder="1" applyAlignment="1">
      <alignment horizontal="center" vertical="center"/>
    </xf>
    <xf numFmtId="0" fontId="13" fillId="9" borderId="1"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8" borderId="10" xfId="0" applyFont="1" applyFill="1" applyBorder="1" applyAlignment="1">
      <alignment horizontal="left" vertical="center" wrapText="1"/>
    </xf>
    <xf numFmtId="0" fontId="13" fillId="8" borderId="24" xfId="0" applyFont="1" applyFill="1" applyBorder="1" applyAlignment="1">
      <alignment horizontal="left" vertical="center" wrapText="1"/>
    </xf>
    <xf numFmtId="0" fontId="13" fillId="9" borderId="10" xfId="0" applyFont="1" applyFill="1" applyBorder="1" applyAlignment="1">
      <alignment horizontal="center" wrapText="1"/>
    </xf>
    <xf numFmtId="0" fontId="13" fillId="9" borderId="24" xfId="0" applyFont="1" applyFill="1" applyBorder="1" applyAlignment="1">
      <alignment horizontal="center" wrapText="1"/>
    </xf>
    <xf numFmtId="168" fontId="21" fillId="7" borderId="11" xfId="0" applyNumberFormat="1" applyFont="1" applyFill="1" applyBorder="1" applyAlignment="1">
      <alignment horizontal="center" vertical="center" wrapText="1"/>
    </xf>
    <xf numFmtId="168" fontId="21" fillId="7" borderId="15" xfId="0" applyNumberFormat="1" applyFont="1" applyFill="1" applyBorder="1" applyAlignment="1">
      <alignment horizontal="center" vertical="center" wrapText="1"/>
    </xf>
    <xf numFmtId="0" fontId="16" fillId="4" borderId="0" xfId="0" applyFont="1" applyFill="1" applyAlignment="1" applyProtection="1">
      <alignment horizontal="center"/>
      <protection locked="0"/>
    </xf>
    <xf numFmtId="0" fontId="16" fillId="4" borderId="22" xfId="0" applyFont="1" applyFill="1" applyBorder="1" applyAlignment="1" applyProtection="1">
      <alignment horizontal="center"/>
      <protection locked="0"/>
    </xf>
    <xf numFmtId="0" fontId="17" fillId="0" borderId="23" xfId="0" applyFont="1" applyBorder="1" applyAlignment="1">
      <alignment horizontal="center"/>
    </xf>
    <xf numFmtId="0" fontId="13" fillId="9" borderId="10" xfId="0" applyFont="1" applyFill="1" applyBorder="1" applyAlignment="1">
      <alignment vertical="center" wrapText="1"/>
    </xf>
    <xf numFmtId="0" fontId="13" fillId="9" borderId="24" xfId="0" applyFont="1" applyFill="1" applyBorder="1" applyAlignment="1">
      <alignment vertical="center" wrapText="1"/>
    </xf>
    <xf numFmtId="0" fontId="9" fillId="0" borderId="0" xfId="2" applyFont="1" applyAlignment="1">
      <alignment horizontal="left" vertical="center" wrapText="1"/>
    </xf>
    <xf numFmtId="0" fontId="2" fillId="0" borderId="0" xfId="0" applyFont="1" applyAlignment="1">
      <alignment horizontal="center"/>
    </xf>
    <xf numFmtId="0" fontId="0" fillId="13" borderId="1" xfId="0" applyFill="1" applyBorder="1"/>
    <xf numFmtId="168" fontId="0" fillId="13" borderId="1" xfId="0" applyNumberFormat="1" applyFill="1" applyBorder="1"/>
    <xf numFmtId="0" fontId="0" fillId="0" borderId="1" xfId="0" applyFill="1" applyBorder="1"/>
    <xf numFmtId="168" fontId="0" fillId="0" borderId="1" xfId="0" applyNumberFormat="1" applyFill="1" applyBorder="1"/>
    <xf numFmtId="172" fontId="16" fillId="0" borderId="1" xfId="0" applyNumberFormat="1" applyFont="1" applyBorder="1"/>
  </cellXfs>
  <cellStyles count="5">
    <cellStyle name="Moneda" xfId="1" builtinId="4"/>
    <cellStyle name="Normal" xfId="0" builtinId="0"/>
    <cellStyle name="Normal 2" xfId="2" xr:uid="{00000000-0005-0000-0000-000002000000}"/>
    <cellStyle name="Normal 6" xfId="3" xr:uid="{5480911F-A6B3-4737-95B5-A744AF6BEF8E}"/>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theme" Target="theme/theme1.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microsoft.com/office/2022/10/relationships/richValueRel" Target="richData/richValueRel.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sheetMetadata" Target="metadata.xml"/><Relationship Id="rId30" Type="http://schemas.microsoft.com/office/2017/06/relationships/rdRichValueStructure" Target="richData/rdrichvaluestructure.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Valor Estimado por metodo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'Matriz de Calculo'!$D$77</c:f>
              <c:strCache>
                <c:ptCount val="1"/>
                <c:pt idx="0">
                  <c:v>Valor Estimado</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dLbl>
              <c:idx val="1"/>
              <c:layout>
                <c:manualLayout>
                  <c:x val="-0.25820845940437603"/>
                  <c:y val="1.7991271801084036E-2"/>
                </c:manualLayout>
              </c:layout>
              <c:dLblPos val="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69C-4DB9-BC1E-8774B9F2F18B}"/>
                </c:ext>
              </c:extLst>
            </c:dLbl>
            <c:dLbl>
              <c:idx val="2"/>
              <c:layout>
                <c:manualLayout>
                  <c:x val="1.6112851914035262E-2"/>
                  <c:y val="-2.7191601049868837E-2"/>
                </c:manualLayout>
              </c:layout>
              <c:dLblPos val="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69C-4DB9-BC1E-8774B9F2F18B}"/>
                </c:ext>
              </c:extLst>
            </c:dLbl>
            <c:dLbl>
              <c:idx val="3"/>
              <c:layout>
                <c:manualLayout>
                  <c:x val="-9.4377455953695635E-3"/>
                  <c:y val="-0.11003183773625945"/>
                </c:manualLayout>
              </c:layout>
              <c:dLblPos val="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69C-4DB9-BC1E-8774B9F2F18B}"/>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s-ES"/>
              </a:p>
            </c:txPr>
            <c:dLblPos val="b"/>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xVal>
            <c:strRef>
              <c:f>'Matriz de Calculo'!$C$78:$C$81</c:f>
              <c:strCache>
                <c:ptCount val="4"/>
                <c:pt idx="0">
                  <c:v>Promedio</c:v>
                </c:pt>
                <c:pt idx="1">
                  <c:v>Mediana</c:v>
                </c:pt>
                <c:pt idx="2">
                  <c:v>Media Geometrica</c:v>
                </c:pt>
                <c:pt idx="3">
                  <c:v>Media Armonica</c:v>
                </c:pt>
              </c:strCache>
            </c:strRef>
          </c:xVal>
          <c:yVal>
            <c:numRef>
              <c:f>'Matriz de Calculo'!$D$78:$D$81</c:f>
              <c:numCache>
                <c:formatCode>"$"\ #,##0.00</c:formatCode>
                <c:ptCount val="4"/>
                <c:pt idx="0">
                  <c:v>94812200</c:v>
                </c:pt>
                <c:pt idx="1">
                  <c:v>88377800</c:v>
                </c:pt>
                <c:pt idx="2">
                  <c:v>89305400</c:v>
                </c:pt>
                <c:pt idx="3">
                  <c:v>84902500</c:v>
                </c:pt>
              </c:numCache>
            </c:numRef>
          </c:yVal>
          <c:smooth val="1"/>
          <c:extLst>
            <c:ext xmlns:c16="http://schemas.microsoft.com/office/drawing/2014/chart" uri="{C3380CC4-5D6E-409C-BE32-E72D297353CC}">
              <c16:uniqueId val="{00000000-A7BD-4FFB-A276-B7EB8E9C6216}"/>
            </c:ext>
          </c:extLst>
        </c:ser>
        <c:dLbls>
          <c:showLegendKey val="0"/>
          <c:showVal val="0"/>
          <c:showCatName val="0"/>
          <c:showSerName val="0"/>
          <c:showPercent val="0"/>
          <c:showBubbleSize val="0"/>
        </c:dLbls>
        <c:axId val="462055407"/>
        <c:axId val="393340687"/>
      </c:scatterChart>
      <c:valAx>
        <c:axId val="46205540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393340687"/>
        <c:crosses val="autoZero"/>
        <c:crossBetween val="midCat"/>
      </c:valAx>
      <c:valAx>
        <c:axId val="393340687"/>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620554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chart" Target="../charts/chart1.xml"/><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15</xdr:col>
      <xdr:colOff>276225</xdr:colOff>
      <xdr:row>1</xdr:row>
      <xdr:rowOff>46864</xdr:rowOff>
    </xdr:from>
    <xdr:to>
      <xdr:col>15</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9BA38700-E9A3-4E00-A5CD-97CF62C5F779}"/>
            </a:ext>
          </a:extLst>
        </xdr:cNvPr>
        <xdr:cNvPicPr>
          <a:picLocks noChangeAspect="1"/>
        </xdr:cNvPicPr>
      </xdr:nvPicPr>
      <xdr:blipFill>
        <a:blip xmlns:r="http://schemas.openxmlformats.org/officeDocument/2006/relationships" r:embed="rId1"/>
        <a:stretch>
          <a:fillRect/>
        </a:stretch>
      </xdr:blipFill>
      <xdr:spPr>
        <a:xfrm>
          <a:off x="891730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784B6AF5-696D-4E40-8B9C-5E2DF37B878F}"/>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twoCellAnchor>
    <xdr:from>
      <xdr:col>4</xdr:col>
      <xdr:colOff>365760</xdr:colOff>
      <xdr:row>76</xdr:row>
      <xdr:rowOff>19050</xdr:rowOff>
    </xdr:from>
    <xdr:to>
      <xdr:col>9</xdr:col>
      <xdr:colOff>220980</xdr:colOff>
      <xdr:row>94</xdr:row>
      <xdr:rowOff>83820</xdr:rowOff>
    </xdr:to>
    <xdr:graphicFrame macro="">
      <xdr:nvGraphicFramePr>
        <xdr:cNvPr id="6" name="Gráfico 5">
          <a:extLst>
            <a:ext uri="{FF2B5EF4-FFF2-40B4-BE49-F238E27FC236}">
              <a16:creationId xmlns:a16="http://schemas.microsoft.com/office/drawing/2014/main" id="{BC2163D4-027E-72FC-149C-1390DF2B1B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10</xdr:col>
      <xdr:colOff>68580</xdr:colOff>
      <xdr:row>81</xdr:row>
      <xdr:rowOff>137160</xdr:rowOff>
    </xdr:from>
    <xdr:to>
      <xdr:col>17</xdr:col>
      <xdr:colOff>111891</xdr:colOff>
      <xdr:row>100</xdr:row>
      <xdr:rowOff>162612</xdr:rowOff>
    </xdr:to>
    <xdr:pic>
      <xdr:nvPicPr>
        <xdr:cNvPr id="7" name="Imagen 6">
          <a:extLst>
            <a:ext uri="{FF2B5EF4-FFF2-40B4-BE49-F238E27FC236}">
              <a16:creationId xmlns:a16="http://schemas.microsoft.com/office/drawing/2014/main" id="{1A8D2C41-76C5-7932-AEA8-CC1AF6EDE58C}"/>
            </a:ext>
          </a:extLst>
        </xdr:cNvPr>
        <xdr:cNvPicPr>
          <a:picLocks noChangeAspect="1"/>
        </xdr:cNvPicPr>
      </xdr:nvPicPr>
      <xdr:blipFill>
        <a:blip xmlns:r="http://schemas.openxmlformats.org/officeDocument/2006/relationships" r:embed="rId3"/>
        <a:stretch>
          <a:fillRect/>
        </a:stretch>
      </xdr:blipFill>
      <xdr:spPr>
        <a:xfrm>
          <a:off x="11132820" y="2788920"/>
          <a:ext cx="6535551" cy="33553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276225</xdr:colOff>
      <xdr:row>1</xdr:row>
      <xdr:rowOff>46864</xdr:rowOff>
    </xdr:from>
    <xdr:to>
      <xdr:col>8</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31676E7E-FFC4-4A55-B4AD-E304DD57C431}"/>
            </a:ext>
          </a:extLst>
        </xdr:cNvPr>
        <xdr:cNvPicPr>
          <a:picLocks noChangeAspect="1"/>
        </xdr:cNvPicPr>
      </xdr:nvPicPr>
      <xdr:blipFill>
        <a:blip xmlns:r="http://schemas.openxmlformats.org/officeDocument/2006/relationships" r:embed="rId1"/>
        <a:stretch>
          <a:fillRect/>
        </a:stretch>
      </xdr:blipFill>
      <xdr:spPr>
        <a:xfrm>
          <a:off x="891730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3415D15D-21D9-46DA-A04B-4D1C9C7D36A1}"/>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276225</xdr:colOff>
      <xdr:row>1</xdr:row>
      <xdr:rowOff>46864</xdr:rowOff>
    </xdr:from>
    <xdr:to>
      <xdr:col>8</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5FDD8893-3F68-45C9-A3BB-FDBACD022E5C}"/>
            </a:ext>
          </a:extLst>
        </xdr:cNvPr>
        <xdr:cNvPicPr>
          <a:picLocks noChangeAspect="1"/>
        </xdr:cNvPicPr>
      </xdr:nvPicPr>
      <xdr:blipFill>
        <a:blip xmlns:r="http://schemas.openxmlformats.org/officeDocument/2006/relationships" r:embed="rId1"/>
        <a:stretch>
          <a:fillRect/>
        </a:stretch>
      </xdr:blipFill>
      <xdr:spPr>
        <a:xfrm>
          <a:off x="891730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92F742BF-83D8-4CCA-8B92-1F22E50747E3}"/>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276225</xdr:colOff>
      <xdr:row>1</xdr:row>
      <xdr:rowOff>46864</xdr:rowOff>
    </xdr:from>
    <xdr:to>
      <xdr:col>8</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5F8738B5-456A-4BAB-B21F-F543C9D69239}"/>
            </a:ext>
          </a:extLst>
        </xdr:cNvPr>
        <xdr:cNvPicPr>
          <a:picLocks noChangeAspect="1"/>
        </xdr:cNvPicPr>
      </xdr:nvPicPr>
      <xdr:blipFill>
        <a:blip xmlns:r="http://schemas.openxmlformats.org/officeDocument/2006/relationships" r:embed="rId1"/>
        <a:stretch>
          <a:fillRect/>
        </a:stretch>
      </xdr:blipFill>
      <xdr:spPr>
        <a:xfrm>
          <a:off x="8917305" y="222124"/>
          <a:ext cx="0" cy="48209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444A2AB4-766A-47F8-A05A-9F7B2F4A8BA9}"/>
            </a:ext>
          </a:extLst>
        </xdr:cNvPr>
        <xdr:cNvPicPr>
          <a:picLocks noChangeAspect="1"/>
        </xdr:cNvPicPr>
      </xdr:nvPicPr>
      <xdr:blipFill>
        <a:blip xmlns:r="http://schemas.openxmlformats.org/officeDocument/2006/relationships" r:embed="rId1"/>
        <a:stretch>
          <a:fillRect/>
        </a:stretch>
      </xdr:blipFill>
      <xdr:spPr>
        <a:xfrm>
          <a:off x="293370" y="299085"/>
          <a:ext cx="0" cy="47447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276225</xdr:colOff>
      <xdr:row>1</xdr:row>
      <xdr:rowOff>46864</xdr:rowOff>
    </xdr:from>
    <xdr:to>
      <xdr:col>8</xdr:col>
      <xdr:colOff>276225</xdr:colOff>
      <xdr:row>4</xdr:row>
      <xdr:rowOff>3176</xdr:rowOff>
    </xdr:to>
    <xdr:pic>
      <xdr:nvPicPr>
        <xdr:cNvPr id="2" name="Imagen 1" descr="Imagen que contiene Logotipo&#10;&#10;Descripción generada automáticamente">
          <a:extLst>
            <a:ext uri="{FF2B5EF4-FFF2-40B4-BE49-F238E27FC236}">
              <a16:creationId xmlns:a16="http://schemas.microsoft.com/office/drawing/2014/main" id="{FFCB09DB-E464-432C-AFE0-5FC802BE89A1}"/>
            </a:ext>
          </a:extLst>
        </xdr:cNvPr>
        <xdr:cNvPicPr>
          <a:picLocks noChangeAspect="1"/>
        </xdr:cNvPicPr>
      </xdr:nvPicPr>
      <xdr:blipFill>
        <a:blip xmlns:r="http://schemas.openxmlformats.org/officeDocument/2006/relationships" r:embed="rId1"/>
        <a:stretch>
          <a:fillRect/>
        </a:stretch>
      </xdr:blipFill>
      <xdr:spPr>
        <a:xfrm>
          <a:off x="7599045" y="138304"/>
          <a:ext cx="0" cy="497332"/>
        </a:xfrm>
        <a:prstGeom prst="rect">
          <a:avLst/>
        </a:prstGeom>
      </xdr:spPr>
    </xdr:pic>
    <xdr:clientData/>
  </xdr:twoCellAnchor>
  <xdr:twoCellAnchor editAs="oneCell">
    <xdr:from>
      <xdr:col>1</xdr:col>
      <xdr:colOff>57150</xdr:colOff>
      <xdr:row>1</xdr:row>
      <xdr:rowOff>123825</xdr:rowOff>
    </xdr:from>
    <xdr:to>
      <xdr:col>1</xdr:col>
      <xdr:colOff>57150</xdr:colOff>
      <xdr:row>4</xdr:row>
      <xdr:rowOff>72517</xdr:rowOff>
    </xdr:to>
    <xdr:pic>
      <xdr:nvPicPr>
        <xdr:cNvPr id="3" name="Imagen 2" descr="Imagen que contiene Logotipo&#10;&#10;Descripción generada automáticamente">
          <a:extLst>
            <a:ext uri="{FF2B5EF4-FFF2-40B4-BE49-F238E27FC236}">
              <a16:creationId xmlns:a16="http://schemas.microsoft.com/office/drawing/2014/main" id="{7D017F02-8192-46EA-9487-13405EEC62DD}"/>
            </a:ext>
          </a:extLst>
        </xdr:cNvPr>
        <xdr:cNvPicPr>
          <a:picLocks noChangeAspect="1"/>
        </xdr:cNvPicPr>
      </xdr:nvPicPr>
      <xdr:blipFill>
        <a:blip xmlns:r="http://schemas.openxmlformats.org/officeDocument/2006/relationships" r:embed="rId1"/>
        <a:stretch>
          <a:fillRect/>
        </a:stretch>
      </xdr:blipFill>
      <xdr:spPr>
        <a:xfrm>
          <a:off x="163830" y="215265"/>
          <a:ext cx="0" cy="4973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695325</xdr:colOff>
      <xdr:row>80</xdr:row>
      <xdr:rowOff>9525</xdr:rowOff>
    </xdr:from>
    <xdr:to>
      <xdr:col>9</xdr:col>
      <xdr:colOff>476250</xdr:colOff>
      <xdr:row>82</xdr:row>
      <xdr:rowOff>19050</xdr:rowOff>
    </xdr:to>
    <xdr:pic>
      <xdr:nvPicPr>
        <xdr:cNvPr id="2" name="Imagen 1">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a:srcRect b="26048"/>
        <a:stretch/>
      </xdr:blipFill>
      <xdr:spPr>
        <a:xfrm>
          <a:off x="9029700" y="14020800"/>
          <a:ext cx="1304925" cy="333375"/>
        </a:xfrm>
        <a:prstGeom prst="rect">
          <a:avLst/>
        </a:prstGeom>
      </xdr:spPr>
    </xdr:pic>
    <xdr:clientData/>
  </xdr:twoCellAnchor>
  <xdr:twoCellAnchor editAs="oneCell">
    <xdr:from>
      <xdr:col>1</xdr:col>
      <xdr:colOff>361950</xdr:colOff>
      <xdr:row>79</xdr:row>
      <xdr:rowOff>17877</xdr:rowOff>
    </xdr:from>
    <xdr:to>
      <xdr:col>1</xdr:col>
      <xdr:colOff>2000250</xdr:colOff>
      <xdr:row>82</xdr:row>
      <xdr:rowOff>77497</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24325" y="13867227"/>
          <a:ext cx="1638300" cy="5453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C281-C561-405D-B058-8BF72A383602}">
  <sheetPr>
    <pageSetUpPr fitToPage="1"/>
  </sheetPr>
  <dimension ref="B1:Q81"/>
  <sheetViews>
    <sheetView showGridLines="0" tabSelected="1" topLeftCell="G54" workbookViewId="0">
      <selection activeCell="P76" sqref="P76"/>
    </sheetView>
  </sheetViews>
  <sheetFormatPr baseColWidth="10" defaultColWidth="11.5546875" defaultRowHeight="13.8" customHeight="1" x14ac:dyDescent="0.3"/>
  <cols>
    <col min="1" max="1" width="3.44140625" customWidth="1"/>
    <col min="2" max="2" width="8.6640625" customWidth="1"/>
    <col min="3" max="3" width="16.5546875" customWidth="1"/>
    <col min="4" max="4" width="15.77734375" customWidth="1"/>
    <col min="5" max="5" width="16.6640625" customWidth="1"/>
    <col min="6" max="6" width="37" customWidth="1"/>
    <col min="7" max="7" width="11.5546875" customWidth="1"/>
    <col min="8" max="8" width="16.33203125" customWidth="1"/>
    <col min="9" max="9" width="18" customWidth="1"/>
    <col min="10" max="10" width="17.33203125" customWidth="1"/>
    <col min="11" max="11" width="21.33203125" bestFit="1" customWidth="1"/>
    <col min="12" max="12" width="14.21875" hidden="1" customWidth="1"/>
    <col min="14" max="17" width="15.44140625" bestFit="1" customWidth="1"/>
    <col min="18" max="18" width="26.77734375" customWidth="1"/>
  </cols>
  <sheetData>
    <row r="1" spans="2:17" s="43" customFormat="1" ht="13.8" customHeight="1" x14ac:dyDescent="0.25"/>
    <row r="2" spans="2:17" s="43" customFormat="1" ht="13.8" customHeight="1" x14ac:dyDescent="0.25">
      <c r="B2" s="108" t="e" vm="1">
        <v>#VALUE!</v>
      </c>
      <c r="C2" s="109"/>
      <c r="D2" s="114" t="s">
        <v>268</v>
      </c>
      <c r="E2" s="115"/>
      <c r="F2" s="115"/>
      <c r="G2" s="115"/>
      <c r="H2" s="115"/>
      <c r="I2" s="115"/>
      <c r="J2" s="115"/>
      <c r="K2" s="115"/>
      <c r="L2" s="115"/>
      <c r="M2" s="115"/>
      <c r="N2" s="115"/>
      <c r="O2" s="116"/>
      <c r="P2" s="108" t="e" vm="2">
        <v>#VALUE!</v>
      </c>
      <c r="Q2" s="109"/>
    </row>
    <row r="3" spans="2:17" s="43" customFormat="1" ht="13.8" customHeight="1" x14ac:dyDescent="0.25">
      <c r="B3" s="110"/>
      <c r="C3" s="111"/>
      <c r="D3" s="132" t="s">
        <v>269</v>
      </c>
      <c r="E3" s="133"/>
      <c r="F3" s="133"/>
      <c r="G3" s="133"/>
      <c r="H3" s="133"/>
      <c r="I3" s="133"/>
      <c r="J3" s="133"/>
      <c r="K3" s="133"/>
      <c r="L3" s="133"/>
      <c r="M3" s="133"/>
      <c r="N3" s="133"/>
      <c r="O3" s="134"/>
      <c r="P3" s="110"/>
      <c r="Q3" s="111"/>
    </row>
    <row r="4" spans="2:17" s="43" customFormat="1" ht="13.8" customHeight="1" x14ac:dyDescent="0.25">
      <c r="B4" s="110"/>
      <c r="C4" s="111"/>
      <c r="D4" s="132"/>
      <c r="E4" s="133"/>
      <c r="F4" s="133"/>
      <c r="G4" s="133"/>
      <c r="H4" s="133"/>
      <c r="I4" s="133"/>
      <c r="J4" s="133"/>
      <c r="K4" s="133"/>
      <c r="L4" s="133"/>
      <c r="M4" s="133"/>
      <c r="N4" s="133"/>
      <c r="O4" s="134"/>
      <c r="P4" s="110"/>
      <c r="Q4" s="111"/>
    </row>
    <row r="5" spans="2:17" s="43" customFormat="1" ht="13.8" customHeight="1" x14ac:dyDescent="0.25">
      <c r="B5" s="112"/>
      <c r="C5" s="113"/>
      <c r="D5" s="129" t="s">
        <v>383</v>
      </c>
      <c r="E5" s="130"/>
      <c r="F5" s="130"/>
      <c r="G5" s="130"/>
      <c r="H5" s="130"/>
      <c r="I5" s="130"/>
      <c r="J5" s="130"/>
      <c r="K5" s="130"/>
      <c r="L5" s="130"/>
      <c r="M5" s="130"/>
      <c r="N5" s="130"/>
      <c r="O5" s="131"/>
      <c r="P5" s="112"/>
      <c r="Q5" s="113"/>
    </row>
    <row r="6" spans="2:17" s="43" customFormat="1" ht="29.4" customHeight="1" x14ac:dyDescent="0.25"/>
    <row r="7" spans="2:17" s="43" customFormat="1" ht="13.8" customHeight="1" x14ac:dyDescent="0.25">
      <c r="B7" s="107" t="s">
        <v>187</v>
      </c>
      <c r="C7" s="107" t="s">
        <v>186</v>
      </c>
      <c r="D7" s="107" t="s">
        <v>188</v>
      </c>
      <c r="E7" s="107" t="s">
        <v>189</v>
      </c>
      <c r="F7" s="107" t="s">
        <v>339</v>
      </c>
      <c r="G7" s="107" t="s">
        <v>190</v>
      </c>
      <c r="H7" s="107" t="s">
        <v>191</v>
      </c>
      <c r="I7" s="75" t="s">
        <v>370</v>
      </c>
      <c r="J7" s="75" t="s">
        <v>371</v>
      </c>
      <c r="K7" s="75" t="s">
        <v>372</v>
      </c>
      <c r="L7" s="75" t="s">
        <v>373</v>
      </c>
      <c r="M7" s="117" t="s">
        <v>374</v>
      </c>
      <c r="N7" s="117" t="s">
        <v>375</v>
      </c>
      <c r="O7" s="117" t="s">
        <v>376</v>
      </c>
      <c r="P7" s="117" t="s">
        <v>377</v>
      </c>
      <c r="Q7" s="117" t="s">
        <v>378</v>
      </c>
    </row>
    <row r="8" spans="2:17" s="73" customFormat="1" ht="27" customHeight="1" x14ac:dyDescent="0.25">
      <c r="B8" s="107"/>
      <c r="C8" s="107"/>
      <c r="D8" s="107"/>
      <c r="E8" s="107"/>
      <c r="F8" s="107"/>
      <c r="G8" s="107"/>
      <c r="H8" s="107"/>
      <c r="I8" s="76" t="str">
        <f>'1. SELTEL S.A.S.'!D7</f>
        <v>SELTEL S.A.S.</v>
      </c>
      <c r="J8" s="76" t="str">
        <f>'2. ING ELECTROMECA'!D7</f>
        <v>INGENIEROS ELECTROMECANICOS SAS</v>
      </c>
      <c r="K8" s="76" t="s">
        <v>384</v>
      </c>
      <c r="L8" s="77"/>
      <c r="M8" s="117"/>
      <c r="N8" s="117"/>
      <c r="O8" s="117"/>
      <c r="P8" s="117"/>
      <c r="Q8" s="117"/>
    </row>
    <row r="9" spans="2:17" s="74" customFormat="1" ht="28.2" customHeight="1" x14ac:dyDescent="0.3">
      <c r="B9" s="107"/>
      <c r="C9" s="107"/>
      <c r="D9" s="107"/>
      <c r="E9" s="107"/>
      <c r="F9" s="107"/>
      <c r="G9" s="107"/>
      <c r="H9" s="107"/>
      <c r="I9" s="48" t="s">
        <v>324</v>
      </c>
      <c r="J9" s="48" t="s">
        <v>324</v>
      </c>
      <c r="K9" s="48" t="s">
        <v>324</v>
      </c>
      <c r="L9" s="48" t="s">
        <v>324</v>
      </c>
      <c r="M9" s="117"/>
      <c r="N9" s="117"/>
      <c r="O9" s="117"/>
      <c r="P9" s="117"/>
      <c r="Q9" s="117"/>
    </row>
    <row r="10" spans="2:17" ht="13.8" customHeight="1" x14ac:dyDescent="0.3">
      <c r="B10" s="118" t="s">
        <v>279</v>
      </c>
      <c r="C10" s="120" t="s">
        <v>326</v>
      </c>
      <c r="D10" s="118" t="s">
        <v>192</v>
      </c>
      <c r="E10" s="80" t="s">
        <v>193</v>
      </c>
      <c r="F10" s="81" t="s">
        <v>337</v>
      </c>
      <c r="G10" s="82">
        <v>1</v>
      </c>
      <c r="H10" s="82">
        <v>1</v>
      </c>
      <c r="I10" s="83">
        <f>'1. SELTEL S.A.S.'!I18</f>
        <v>2778704</v>
      </c>
      <c r="J10" s="84">
        <f>'2. ING ELECTROMECA'!I18</f>
        <v>2875000</v>
      </c>
      <c r="K10" s="84">
        <f>IF('3. EM 2025 + IPC'!I18*(1+($K$79/100))=0,"",'3. EM 2025 + IPC'!I18*(1+($K$79/100)))</f>
        <v>2676453.4500000002</v>
      </c>
      <c r="L10" s="44"/>
      <c r="M10" s="85">
        <f>STDEVP(I10:L10)/AVERAGE(I10:L10)</f>
        <v>2.919576494104105E-2</v>
      </c>
      <c r="N10" s="173">
        <f>ROUND(AVERAGE(I10:L10),-2)</f>
        <v>2776700</v>
      </c>
      <c r="O10" s="173">
        <f>ROUND(MEDIAN(I10:K10),-2)</f>
        <v>2778700</v>
      </c>
      <c r="P10" s="173">
        <f>ROUND(GEOMEAN(I10:L10),-2)</f>
        <v>2775500</v>
      </c>
      <c r="Q10" s="173">
        <f>ROUND(HARMEAN(I10:L10),-2)</f>
        <v>2774300</v>
      </c>
    </row>
    <row r="11" spans="2:17" ht="13.8" customHeight="1" x14ac:dyDescent="0.3">
      <c r="B11" s="119"/>
      <c r="C11" s="121"/>
      <c r="D11" s="119"/>
      <c r="E11" s="87" t="s">
        <v>316</v>
      </c>
      <c r="F11" s="88" t="s">
        <v>338</v>
      </c>
      <c r="G11" s="89">
        <v>1</v>
      </c>
      <c r="H11" s="89">
        <v>1</v>
      </c>
      <c r="I11" s="83">
        <f>'1. SELTEL S.A.S.'!I19</f>
        <v>2576117</v>
      </c>
      <c r="J11" s="84">
        <f>'2. ING ELECTROMECA'!I19</f>
        <v>2640000</v>
      </c>
      <c r="K11" s="84">
        <f>IF('3. EM 2025 + IPC'!I19*(1+($K$79/100))=0,"",'3. EM 2025 + IPC'!I19*(1+($K$79/100)))</f>
        <v>2484448.1156000001</v>
      </c>
      <c r="L11" s="44"/>
      <c r="M11" s="85">
        <f t="shared" ref="M11:M72" si="0">STDEVP(I11:L11)/AVERAGE(I11:L11)</f>
        <v>2.4871139408182353E-2</v>
      </c>
      <c r="N11" s="173">
        <f t="shared" ref="N11:N72" si="1">ROUND(AVERAGE(I11:L11),-2)</f>
        <v>2566900</v>
      </c>
      <c r="O11" s="173">
        <f t="shared" ref="O11:O72" si="2">ROUND(MEDIAN(I11:K11),-2)</f>
        <v>2576100</v>
      </c>
      <c r="P11" s="173">
        <f t="shared" ref="P11:P72" si="3">ROUND(GEOMEAN(I11:L11),-2)</f>
        <v>2566100</v>
      </c>
      <c r="Q11" s="173">
        <f t="shared" ref="Q11:Q72" si="4">ROUND(HARMEAN(I11:L11),-2)</f>
        <v>2565300</v>
      </c>
    </row>
    <row r="12" spans="2:17" ht="13.8" customHeight="1" x14ac:dyDescent="0.3">
      <c r="B12" s="119"/>
      <c r="C12" s="121"/>
      <c r="D12" s="119"/>
      <c r="E12" s="87" t="s">
        <v>194</v>
      </c>
      <c r="F12" s="88" t="s">
        <v>338</v>
      </c>
      <c r="G12" s="89">
        <v>1</v>
      </c>
      <c r="H12" s="89">
        <v>1</v>
      </c>
      <c r="I12" s="83">
        <f>'1. SELTEL S.A.S.'!I20</f>
        <v>2090502</v>
      </c>
      <c r="J12" s="84">
        <f>'2. ING ELECTROMECA'!I20</f>
        <v>2236000</v>
      </c>
      <c r="K12" s="84">
        <f>IF('3. EM 2025 + IPC'!I20*(1+($K$79/100))=0,"",'3. EM 2025 + IPC'!I20*(1+($K$79/100)))</f>
        <v>1947694.6500000001</v>
      </c>
      <c r="L12" s="44"/>
      <c r="M12" s="85">
        <f t="shared" si="0"/>
        <v>5.6279017729609027E-2</v>
      </c>
      <c r="N12" s="173">
        <f t="shared" si="1"/>
        <v>2091400</v>
      </c>
      <c r="O12" s="173">
        <f t="shared" si="2"/>
        <v>2090500</v>
      </c>
      <c r="P12" s="173">
        <f t="shared" si="3"/>
        <v>2088100</v>
      </c>
      <c r="Q12" s="173">
        <f t="shared" si="4"/>
        <v>2084800</v>
      </c>
    </row>
    <row r="13" spans="2:17" ht="13.8" customHeight="1" x14ac:dyDescent="0.3">
      <c r="B13" s="86" t="s">
        <v>280</v>
      </c>
      <c r="C13" s="121"/>
      <c r="D13" s="86" t="s">
        <v>195</v>
      </c>
      <c r="E13" s="87" t="s">
        <v>196</v>
      </c>
      <c r="F13" s="88" t="s">
        <v>340</v>
      </c>
      <c r="G13" s="89">
        <v>1</v>
      </c>
      <c r="H13" s="89">
        <v>1</v>
      </c>
      <c r="I13" s="83">
        <f>'1. SELTEL S.A.S.'!I21</f>
        <v>1731170</v>
      </c>
      <c r="J13" s="84">
        <f>'2. ING ELECTROMECA'!I21</f>
        <v>1860000</v>
      </c>
      <c r="K13" s="84">
        <f>IF('3. EM 2025 + IPC'!I21*(1+($K$79/100))=0,"",'3. EM 2025 + IPC'!I21*(1+($K$79/100)))</f>
        <v>1649944.6260000002</v>
      </c>
      <c r="L13" s="44"/>
      <c r="M13" s="85">
        <f t="shared" si="0"/>
        <v>4.9504184819524594E-2</v>
      </c>
      <c r="N13" s="173">
        <f t="shared" si="1"/>
        <v>1747000</v>
      </c>
      <c r="O13" s="173">
        <f t="shared" si="2"/>
        <v>1731200</v>
      </c>
      <c r="P13" s="173">
        <f t="shared" si="3"/>
        <v>1744900</v>
      </c>
      <c r="Q13" s="173">
        <f t="shared" si="4"/>
        <v>1742800</v>
      </c>
    </row>
    <row r="14" spans="2:17" ht="13.8" customHeight="1" x14ac:dyDescent="0.3">
      <c r="B14" s="86" t="s">
        <v>281</v>
      </c>
      <c r="C14" s="121"/>
      <c r="D14" s="86" t="s">
        <v>201</v>
      </c>
      <c r="E14" s="87" t="s">
        <v>202</v>
      </c>
      <c r="F14" s="88" t="s">
        <v>358</v>
      </c>
      <c r="G14" s="89">
        <v>1</v>
      </c>
      <c r="H14" s="89">
        <v>1</v>
      </c>
      <c r="I14" s="83">
        <f>'1. SELTEL S.A.S.'!I22</f>
        <v>850000</v>
      </c>
      <c r="J14" s="84">
        <f>'2. ING ELECTROMECA'!I22</f>
        <v>1450000</v>
      </c>
      <c r="K14" s="84" t="str">
        <f>IF('3. EM 2025 + IPC'!I22*(1+($K$79/100))=0,"",'3. EM 2025 + IPC'!I22*(1+($K$79/100)))</f>
        <v/>
      </c>
      <c r="L14" s="44"/>
      <c r="M14" s="85">
        <f t="shared" si="0"/>
        <v>0.2608695652173913</v>
      </c>
      <c r="N14" s="173">
        <f t="shared" si="1"/>
        <v>1150000</v>
      </c>
      <c r="O14" s="173">
        <f t="shared" si="2"/>
        <v>1150000</v>
      </c>
      <c r="P14" s="173">
        <f t="shared" si="3"/>
        <v>1110200</v>
      </c>
      <c r="Q14" s="173">
        <f t="shared" si="4"/>
        <v>1071700</v>
      </c>
    </row>
    <row r="15" spans="2:17" ht="13.8" customHeight="1" x14ac:dyDescent="0.3">
      <c r="B15" s="90" t="s">
        <v>283</v>
      </c>
      <c r="C15" s="122" t="s">
        <v>327</v>
      </c>
      <c r="D15" s="90" t="s">
        <v>198</v>
      </c>
      <c r="E15" s="92" t="s">
        <v>319</v>
      </c>
      <c r="F15" s="93" t="s">
        <v>338</v>
      </c>
      <c r="G15" s="94">
        <v>1</v>
      </c>
      <c r="H15" s="94">
        <v>1</v>
      </c>
      <c r="I15" s="83">
        <f>'1. SELTEL S.A.S.'!I23</f>
        <v>1061886</v>
      </c>
      <c r="J15" s="84">
        <f>'2. ING ELECTROMECA'!I23</f>
        <v>1180000</v>
      </c>
      <c r="K15" s="84">
        <f>IF('3. EM 2025 + IPC'!I23*(1+($K$79/100))=0,"",'3. EM 2025 + IPC'!I23*(1+($K$79/100)))</f>
        <v>1319181.7232000001</v>
      </c>
      <c r="L15" s="44"/>
      <c r="M15" s="85">
        <f t="shared" si="0"/>
        <v>8.8589594625400545E-2</v>
      </c>
      <c r="N15" s="173">
        <f t="shared" si="1"/>
        <v>1187000</v>
      </c>
      <c r="O15" s="173">
        <f t="shared" si="2"/>
        <v>1180000</v>
      </c>
      <c r="P15" s="173">
        <f t="shared" si="3"/>
        <v>1182400</v>
      </c>
      <c r="Q15" s="173">
        <f t="shared" si="4"/>
        <v>1177800</v>
      </c>
    </row>
    <row r="16" spans="2:17" ht="13.8" customHeight="1" x14ac:dyDescent="0.3">
      <c r="B16" s="123" t="s">
        <v>284</v>
      </c>
      <c r="C16" s="122"/>
      <c r="D16" s="123" t="s">
        <v>197</v>
      </c>
      <c r="E16" s="92" t="s">
        <v>199</v>
      </c>
      <c r="F16" s="124" t="s">
        <v>341</v>
      </c>
      <c r="G16" s="94">
        <v>3</v>
      </c>
      <c r="H16" s="94">
        <v>1</v>
      </c>
      <c r="I16" s="83">
        <f>'1. SELTEL S.A.S.'!I24</f>
        <v>500000</v>
      </c>
      <c r="J16" s="84">
        <f>'2. ING ELECTROMECA'!I24</f>
        <v>950000</v>
      </c>
      <c r="K16" s="84">
        <f>IF('3. EM 2025 + IPC'!I24*(1+($K$79/100))=0,"",'3. EM 2025 + IPC'!I24*(1+($K$79/100)))</f>
        <v>853112.60320000013</v>
      </c>
      <c r="L16" s="44"/>
      <c r="M16" s="85">
        <f t="shared" si="0"/>
        <v>0.25189885468406525</v>
      </c>
      <c r="N16" s="173">
        <f t="shared" si="1"/>
        <v>767700</v>
      </c>
      <c r="O16" s="173">
        <f t="shared" si="2"/>
        <v>853100</v>
      </c>
      <c r="P16" s="173">
        <f t="shared" si="3"/>
        <v>740000</v>
      </c>
      <c r="Q16" s="173">
        <f t="shared" si="4"/>
        <v>710100</v>
      </c>
    </row>
    <row r="17" spans="2:17" ht="13.8" customHeight="1" x14ac:dyDescent="0.3">
      <c r="B17" s="123"/>
      <c r="C17" s="122"/>
      <c r="D17" s="123"/>
      <c r="E17" s="92" t="s">
        <v>318</v>
      </c>
      <c r="F17" s="125"/>
      <c r="G17" s="94">
        <v>2</v>
      </c>
      <c r="H17" s="94">
        <v>1</v>
      </c>
      <c r="I17" s="83">
        <f>'1. SELTEL S.A.S.'!I25</f>
        <v>588540</v>
      </c>
      <c r="J17" s="84">
        <f>'2. ING ELECTROMECA'!I25</f>
        <v>950000</v>
      </c>
      <c r="K17" s="84">
        <f>IF('3. EM 2025 + IPC'!I25*(1+($K$79/100))=0,"",'3. EM 2025 + IPC'!I25*(1+($K$79/100)))</f>
        <v>853112.60320000013</v>
      </c>
      <c r="L17" s="44"/>
      <c r="M17" s="85">
        <f t="shared" si="0"/>
        <v>0.19162494407588057</v>
      </c>
      <c r="N17" s="173">
        <f t="shared" si="1"/>
        <v>797200</v>
      </c>
      <c r="O17" s="173">
        <f t="shared" si="2"/>
        <v>853100</v>
      </c>
      <c r="P17" s="173">
        <f t="shared" si="3"/>
        <v>781300</v>
      </c>
      <c r="Q17" s="173">
        <f t="shared" si="4"/>
        <v>764500</v>
      </c>
    </row>
    <row r="18" spans="2:17" ht="13.8" customHeight="1" x14ac:dyDescent="0.3">
      <c r="B18" s="123"/>
      <c r="C18" s="122"/>
      <c r="D18" s="123"/>
      <c r="E18" s="92" t="s">
        <v>259</v>
      </c>
      <c r="F18" s="125"/>
      <c r="G18" s="94">
        <v>2</v>
      </c>
      <c r="H18" s="94">
        <v>1</v>
      </c>
      <c r="I18" s="83">
        <f>'1. SELTEL S.A.S.'!I26</f>
        <v>588540</v>
      </c>
      <c r="J18" s="84">
        <f>'2. ING ELECTROMECA'!I26</f>
        <v>950000</v>
      </c>
      <c r="K18" s="84">
        <f>IF('3. EM 2025 + IPC'!I26*(1+($K$79/100))=0,"",'3. EM 2025 + IPC'!I26*(1+($K$79/100)))</f>
        <v>853112.60320000013</v>
      </c>
      <c r="L18" s="44"/>
      <c r="M18" s="85">
        <f t="shared" si="0"/>
        <v>0.19162494407588057</v>
      </c>
      <c r="N18" s="173">
        <f t="shared" si="1"/>
        <v>797200</v>
      </c>
      <c r="O18" s="173">
        <f t="shared" si="2"/>
        <v>853100</v>
      </c>
      <c r="P18" s="173">
        <f t="shared" si="3"/>
        <v>781300</v>
      </c>
      <c r="Q18" s="173">
        <f t="shared" si="4"/>
        <v>764500</v>
      </c>
    </row>
    <row r="19" spans="2:17" ht="13.8" customHeight="1" x14ac:dyDescent="0.3">
      <c r="B19" s="123"/>
      <c r="C19" s="122"/>
      <c r="D19" s="123"/>
      <c r="E19" s="92" t="s">
        <v>317</v>
      </c>
      <c r="F19" s="126"/>
      <c r="G19" s="94">
        <v>2</v>
      </c>
      <c r="H19" s="94">
        <v>1</v>
      </c>
      <c r="I19" s="83">
        <f>'1. SELTEL S.A.S.'!I27</f>
        <v>1070660</v>
      </c>
      <c r="J19" s="84">
        <f>'2. ING ELECTROMECA'!I27</f>
        <v>1956000</v>
      </c>
      <c r="K19" s="84"/>
      <c r="L19" s="44"/>
      <c r="M19" s="85">
        <f t="shared" si="0"/>
        <v>0.2925138601626876</v>
      </c>
      <c r="N19" s="173">
        <f t="shared" si="1"/>
        <v>1513300</v>
      </c>
      <c r="O19" s="173">
        <f t="shared" si="2"/>
        <v>1513300</v>
      </c>
      <c r="P19" s="173">
        <f t="shared" si="3"/>
        <v>1447100</v>
      </c>
      <c r="Q19" s="173">
        <f t="shared" si="4"/>
        <v>1383800</v>
      </c>
    </row>
    <row r="20" spans="2:17" ht="13.8" customHeight="1" x14ac:dyDescent="0.3">
      <c r="B20" s="95" t="s">
        <v>285</v>
      </c>
      <c r="C20" s="122"/>
      <c r="D20" s="90" t="s">
        <v>185</v>
      </c>
      <c r="E20" s="92" t="s">
        <v>200</v>
      </c>
      <c r="F20" s="93" t="s">
        <v>342</v>
      </c>
      <c r="G20" s="94">
        <v>1</v>
      </c>
      <c r="H20" s="94">
        <v>1</v>
      </c>
      <c r="I20" s="83">
        <f>'1. SELTEL S.A.S.'!I28</f>
        <v>1350000</v>
      </c>
      <c r="J20" s="84">
        <f>'2. ING ELECTROMECA'!I28</f>
        <v>1723000</v>
      </c>
      <c r="K20" s="84" t="str">
        <f>IF('3. EM 2025 + IPC'!I28*(1+($K$79/100))=0,"",'3. EM 2025 + IPC'!I28*(1+($K$79/100)))</f>
        <v/>
      </c>
      <c r="L20" s="44"/>
      <c r="M20" s="85">
        <f t="shared" si="0"/>
        <v>0.12137975919297103</v>
      </c>
      <c r="N20" s="173">
        <f t="shared" si="1"/>
        <v>1536500</v>
      </c>
      <c r="O20" s="173">
        <f t="shared" si="2"/>
        <v>1536500</v>
      </c>
      <c r="P20" s="173">
        <f t="shared" si="3"/>
        <v>1525100</v>
      </c>
      <c r="Q20" s="173">
        <f t="shared" si="4"/>
        <v>1513900</v>
      </c>
    </row>
    <row r="21" spans="2:17" ht="13.8" customHeight="1" x14ac:dyDescent="0.3">
      <c r="B21" s="86" t="s">
        <v>286</v>
      </c>
      <c r="C21" s="121" t="s">
        <v>328</v>
      </c>
      <c r="D21" s="86" t="s">
        <v>203</v>
      </c>
      <c r="E21" s="87" t="s">
        <v>210</v>
      </c>
      <c r="F21" s="96" t="s">
        <v>340</v>
      </c>
      <c r="G21" s="89">
        <v>1</v>
      </c>
      <c r="H21" s="89">
        <v>1</v>
      </c>
      <c r="I21" s="83">
        <f>'1. SELTEL S.A.S.'!I29</f>
        <v>1705522</v>
      </c>
      <c r="J21" s="84">
        <f>'2. ING ELECTROMECA'!I29</f>
        <v>1700000</v>
      </c>
      <c r="K21" s="84">
        <f>IF('3. EM 2025 + IPC'!I29*(1+($K$79/100))=0,"",'3. EM 2025 + IPC'!I29*(1+($K$79/100)))</f>
        <v>1649944.6260000002</v>
      </c>
      <c r="L21" s="44"/>
      <c r="M21" s="85">
        <f t="shared" si="0"/>
        <v>1.483526419037259E-2</v>
      </c>
      <c r="N21" s="173">
        <f t="shared" si="1"/>
        <v>1685200</v>
      </c>
      <c r="O21" s="173">
        <f t="shared" si="2"/>
        <v>1700000</v>
      </c>
      <c r="P21" s="173">
        <f t="shared" si="3"/>
        <v>1685000</v>
      </c>
      <c r="Q21" s="173">
        <f t="shared" si="4"/>
        <v>1684800</v>
      </c>
    </row>
    <row r="22" spans="2:17" ht="13.8" customHeight="1" x14ac:dyDescent="0.3">
      <c r="B22" s="119" t="s">
        <v>287</v>
      </c>
      <c r="C22" s="121"/>
      <c r="D22" s="119" t="s">
        <v>208</v>
      </c>
      <c r="E22" s="87" t="s">
        <v>204</v>
      </c>
      <c r="F22" s="96" t="s">
        <v>343</v>
      </c>
      <c r="G22" s="89">
        <v>1</v>
      </c>
      <c r="H22" s="89">
        <v>1</v>
      </c>
      <c r="I22" s="83">
        <f>'1. SELTEL S.A.S.'!I30</f>
        <v>744976</v>
      </c>
      <c r="J22" s="84">
        <f>'2. ING ELECTROMECA'!I30</f>
        <v>767000</v>
      </c>
      <c r="K22" s="84">
        <f>IF('3. EM 2025 + IPC'!I30*(1+($K$79/100))=0,"",'3. EM 2025 + IPC'!I30*(1+($K$79/100)))</f>
        <v>692567.98600000003</v>
      </c>
      <c r="L22" s="44"/>
      <c r="M22" s="85">
        <f t="shared" si="0"/>
        <v>4.2483973281733041E-2</v>
      </c>
      <c r="N22" s="173">
        <f t="shared" si="1"/>
        <v>734800</v>
      </c>
      <c r="O22" s="173">
        <f t="shared" si="2"/>
        <v>745000</v>
      </c>
      <c r="P22" s="173">
        <f t="shared" si="3"/>
        <v>734200</v>
      </c>
      <c r="Q22" s="173">
        <f t="shared" si="4"/>
        <v>733500</v>
      </c>
    </row>
    <row r="23" spans="2:17" ht="13.8" customHeight="1" x14ac:dyDescent="0.3">
      <c r="B23" s="119"/>
      <c r="C23" s="121"/>
      <c r="D23" s="119"/>
      <c r="E23" s="87" t="s">
        <v>320</v>
      </c>
      <c r="F23" s="96" t="s">
        <v>343</v>
      </c>
      <c r="G23" s="89">
        <v>1</v>
      </c>
      <c r="H23" s="89">
        <v>1</v>
      </c>
      <c r="I23" s="83">
        <f>'1. SELTEL S.A.S.'!I31</f>
        <v>292943</v>
      </c>
      <c r="J23" s="84">
        <f>'2. ING ELECTROMECA'!I31</f>
        <v>380000</v>
      </c>
      <c r="K23" s="84">
        <f>IF('3. EM 2025 + IPC'!I31*(1+($K$79/100))=0,"",'3. EM 2025 + IPC'!I31*(1+($K$79/100)))</f>
        <v>267720.5344</v>
      </c>
      <c r="L23" s="44"/>
      <c r="M23" s="85">
        <f t="shared" si="0"/>
        <v>0.15339971017093756</v>
      </c>
      <c r="N23" s="173">
        <f t="shared" si="1"/>
        <v>313600</v>
      </c>
      <c r="O23" s="173">
        <f t="shared" si="2"/>
        <v>292900</v>
      </c>
      <c r="P23" s="173">
        <f t="shared" si="3"/>
        <v>310000</v>
      </c>
      <c r="Q23" s="173">
        <f t="shared" si="4"/>
        <v>306700</v>
      </c>
    </row>
    <row r="24" spans="2:17" ht="13.8" customHeight="1" x14ac:dyDescent="0.3">
      <c r="B24" s="119" t="s">
        <v>288</v>
      </c>
      <c r="C24" s="121"/>
      <c r="D24" s="119" t="s">
        <v>198</v>
      </c>
      <c r="E24" s="87" t="s">
        <v>205</v>
      </c>
      <c r="F24" s="96" t="s">
        <v>344</v>
      </c>
      <c r="G24" s="89">
        <v>1</v>
      </c>
      <c r="H24" s="89">
        <v>1</v>
      </c>
      <c r="I24" s="83">
        <f>'1. SELTEL S.A.S.'!I32</f>
        <v>2702324</v>
      </c>
      <c r="J24" s="84">
        <f>'2. ING ELECTROMECA'!I32</f>
        <v>2800000</v>
      </c>
      <c r="K24" s="84">
        <f>IF('3. EM 2025 + IPC'!I32*(1+($K$79/100))=0,"",'3. EM 2025 + IPC'!I32*(1+($K$79/100)))</f>
        <v>2579096.3220000002</v>
      </c>
      <c r="L24" s="44"/>
      <c r="M24" s="85">
        <f t="shared" si="0"/>
        <v>3.3552675214277516E-2</v>
      </c>
      <c r="N24" s="173">
        <f t="shared" si="1"/>
        <v>2693800</v>
      </c>
      <c r="O24" s="173">
        <f t="shared" si="2"/>
        <v>2702300</v>
      </c>
      <c r="P24" s="173">
        <f t="shared" si="3"/>
        <v>2692300</v>
      </c>
      <c r="Q24" s="173">
        <f t="shared" si="4"/>
        <v>2690800</v>
      </c>
    </row>
    <row r="25" spans="2:17" ht="13.8" customHeight="1" x14ac:dyDescent="0.3">
      <c r="B25" s="119"/>
      <c r="C25" s="121"/>
      <c r="D25" s="119"/>
      <c r="E25" s="87" t="s">
        <v>206</v>
      </c>
      <c r="F25" s="96" t="s">
        <v>344</v>
      </c>
      <c r="G25" s="89">
        <v>1</v>
      </c>
      <c r="H25" s="89">
        <v>1</v>
      </c>
      <c r="I25" s="83">
        <f>'1. SELTEL S.A.S.'!I33</f>
        <v>795000</v>
      </c>
      <c r="J25" s="84">
        <f>'2. ING ELECTROMECA'!I33</f>
        <v>825000</v>
      </c>
      <c r="K25" s="84">
        <f>IF('3. EM 2025 + IPC'!I33*(1+($K$79/100))=0,"",'3. EM 2025 + IPC'!I33*(1+($K$79/100)))</f>
        <v>788700.00000000012</v>
      </c>
      <c r="L25" s="44"/>
      <c r="M25" s="85">
        <f t="shared" si="0"/>
        <v>1.9725118631586134E-2</v>
      </c>
      <c r="N25" s="173">
        <f t="shared" si="1"/>
        <v>802900</v>
      </c>
      <c r="O25" s="173">
        <f t="shared" si="2"/>
        <v>795000</v>
      </c>
      <c r="P25" s="173">
        <f t="shared" si="3"/>
        <v>802700</v>
      </c>
      <c r="Q25" s="173">
        <f t="shared" si="4"/>
        <v>802600</v>
      </c>
    </row>
    <row r="26" spans="2:17" ht="13.8" customHeight="1" x14ac:dyDescent="0.3">
      <c r="B26" s="119"/>
      <c r="C26" s="121"/>
      <c r="D26" s="119"/>
      <c r="E26" s="87" t="s">
        <v>207</v>
      </c>
      <c r="F26" s="96" t="s">
        <v>344</v>
      </c>
      <c r="G26" s="89">
        <v>1</v>
      </c>
      <c r="H26" s="89">
        <v>1</v>
      </c>
      <c r="I26" s="83">
        <f>'1. SELTEL S.A.S.'!I34</f>
        <v>932257</v>
      </c>
      <c r="J26" s="84">
        <f>'2. ING ELECTROMECA'!I34</f>
        <v>1030000</v>
      </c>
      <c r="K26" s="84">
        <f>IF('3. EM 2025 + IPC'!I34*(1+($K$79/100))=0,"",'3. EM 2025 + IPC'!I34*(1+($K$79/100)))</f>
        <v>893860.00000000012</v>
      </c>
      <c r="L26" s="44"/>
      <c r="M26" s="85">
        <f t="shared" si="0"/>
        <v>6.0199352147897248E-2</v>
      </c>
      <c r="N26" s="173">
        <f t="shared" si="1"/>
        <v>952000</v>
      </c>
      <c r="O26" s="173">
        <f t="shared" si="2"/>
        <v>932300</v>
      </c>
      <c r="P26" s="173">
        <f t="shared" si="3"/>
        <v>950300</v>
      </c>
      <c r="Q26" s="173">
        <f t="shared" si="4"/>
        <v>948700</v>
      </c>
    </row>
    <row r="27" spans="2:17" ht="13.8" customHeight="1" x14ac:dyDescent="0.3">
      <c r="B27" s="90" t="s">
        <v>282</v>
      </c>
      <c r="C27" s="122" t="s">
        <v>323</v>
      </c>
      <c r="D27" s="90" t="s">
        <v>211</v>
      </c>
      <c r="E27" s="92" t="s">
        <v>212</v>
      </c>
      <c r="F27" s="93" t="s">
        <v>342</v>
      </c>
      <c r="G27" s="94">
        <v>1</v>
      </c>
      <c r="H27" s="94">
        <v>2</v>
      </c>
      <c r="I27" s="83">
        <f>'1. SELTEL S.A.S.'!I35</f>
        <v>299130</v>
      </c>
      <c r="J27" s="84">
        <f>'2. ING ELECTROMECA'!I35</f>
        <v>756000</v>
      </c>
      <c r="K27" s="84">
        <f>IF('3. EM 2025 + IPC'!I35*(1+($K$79/100))=0,"",'3. EM 2025 + IPC'!I35*(1+($K$79/100)))</f>
        <v>279149.32320000004</v>
      </c>
      <c r="L27" s="44"/>
      <c r="M27" s="85">
        <f t="shared" si="0"/>
        <v>0.49516885831730995</v>
      </c>
      <c r="N27" s="173">
        <f t="shared" si="1"/>
        <v>444800</v>
      </c>
      <c r="O27" s="173">
        <f t="shared" si="2"/>
        <v>299100</v>
      </c>
      <c r="P27" s="173">
        <f t="shared" si="3"/>
        <v>398200</v>
      </c>
      <c r="Q27" s="173">
        <f t="shared" si="4"/>
        <v>363700</v>
      </c>
    </row>
    <row r="28" spans="2:17" ht="13.8" customHeight="1" x14ac:dyDescent="0.3">
      <c r="B28" s="90" t="s">
        <v>289</v>
      </c>
      <c r="C28" s="122"/>
      <c r="D28" s="90" t="s">
        <v>213</v>
      </c>
      <c r="E28" s="92" t="s">
        <v>214</v>
      </c>
      <c r="F28" s="93" t="s">
        <v>345</v>
      </c>
      <c r="G28" s="94">
        <v>2</v>
      </c>
      <c r="H28" s="94">
        <v>2</v>
      </c>
      <c r="I28" s="83">
        <f>'1. SELTEL S.A.S.'!I36</f>
        <v>683680</v>
      </c>
      <c r="J28" s="84">
        <f>'2. ING ELECTROMECA'!I36</f>
        <v>780000</v>
      </c>
      <c r="K28" s="84">
        <f>IF('3. EM 2025 + IPC'!I36*(1+($K$79/100))=0,"",'3. EM 2025 + IPC'!I36*(1+($K$79/100)))</f>
        <v>683540.00000000012</v>
      </c>
      <c r="L28" s="44"/>
      <c r="M28" s="85">
        <f t="shared" si="0"/>
        <v>6.3484949429837359E-2</v>
      </c>
      <c r="N28" s="173">
        <f t="shared" si="1"/>
        <v>715700</v>
      </c>
      <c r="O28" s="173">
        <f t="shared" si="2"/>
        <v>683700</v>
      </c>
      <c r="P28" s="173">
        <f t="shared" si="3"/>
        <v>714300</v>
      </c>
      <c r="Q28" s="173">
        <f t="shared" si="4"/>
        <v>713000</v>
      </c>
    </row>
    <row r="29" spans="2:17" ht="13.8" customHeight="1" x14ac:dyDescent="0.3">
      <c r="B29" s="123" t="s">
        <v>290</v>
      </c>
      <c r="C29" s="122"/>
      <c r="D29" s="90" t="s">
        <v>215</v>
      </c>
      <c r="E29" s="92" t="s">
        <v>225</v>
      </c>
      <c r="F29" s="127" t="s">
        <v>346</v>
      </c>
      <c r="G29" s="94">
        <v>1</v>
      </c>
      <c r="H29" s="94">
        <v>1</v>
      </c>
      <c r="I29" s="83">
        <f>'1. SELTEL S.A.S.'!I37</f>
        <v>317250</v>
      </c>
      <c r="J29" s="84">
        <f>'2. ING ELECTROMECA'!I37</f>
        <v>750000</v>
      </c>
      <c r="K29" s="84">
        <f>IF('3. EM 2025 + IPC'!I37*(1+($K$79/100))=0,"",'3. EM 2025 + IPC'!I37*(1+($K$79/100)))</f>
        <v>313991.98600000003</v>
      </c>
      <c r="L29" s="44"/>
      <c r="M29" s="85">
        <f t="shared" si="0"/>
        <v>0.44475743450660138</v>
      </c>
      <c r="N29" s="173">
        <f t="shared" si="1"/>
        <v>460400</v>
      </c>
      <c r="O29" s="173">
        <f t="shared" si="2"/>
        <v>317300</v>
      </c>
      <c r="P29" s="173">
        <f t="shared" si="3"/>
        <v>421200</v>
      </c>
      <c r="Q29" s="173">
        <f t="shared" si="4"/>
        <v>391100</v>
      </c>
    </row>
    <row r="30" spans="2:17" ht="13.8" customHeight="1" x14ac:dyDescent="0.3">
      <c r="B30" s="123"/>
      <c r="C30" s="122"/>
      <c r="D30" s="90" t="s">
        <v>227</v>
      </c>
      <c r="E30" s="92" t="s">
        <v>226</v>
      </c>
      <c r="F30" s="128"/>
      <c r="G30" s="94">
        <v>1</v>
      </c>
      <c r="H30" s="94">
        <v>1</v>
      </c>
      <c r="I30" s="83">
        <f>'1. SELTEL S.A.S.'!I38</f>
        <v>317250</v>
      </c>
      <c r="J30" s="84">
        <f>'2. ING ELECTROMECA'!I38</f>
        <v>750000</v>
      </c>
      <c r="K30" s="84">
        <f>IF('3. EM 2025 + IPC'!I38*(1+($K$79/100))=0,"",'3. EM 2025 + IPC'!I38*(1+($K$79/100)))</f>
        <v>313991.98600000003</v>
      </c>
      <c r="L30" s="44"/>
      <c r="M30" s="85">
        <f t="shared" si="0"/>
        <v>0.44475743450660138</v>
      </c>
      <c r="N30" s="173">
        <f t="shared" si="1"/>
        <v>460400</v>
      </c>
      <c r="O30" s="173">
        <f t="shared" si="2"/>
        <v>317300</v>
      </c>
      <c r="P30" s="173">
        <f t="shared" si="3"/>
        <v>421200</v>
      </c>
      <c r="Q30" s="173">
        <f t="shared" si="4"/>
        <v>391100</v>
      </c>
    </row>
    <row r="31" spans="2:17" ht="13.8" customHeight="1" x14ac:dyDescent="0.3">
      <c r="B31" s="123" t="s">
        <v>291</v>
      </c>
      <c r="C31" s="122"/>
      <c r="D31" s="123" t="s">
        <v>192</v>
      </c>
      <c r="E31" s="92" t="s">
        <v>218</v>
      </c>
      <c r="F31" s="97" t="s">
        <v>347</v>
      </c>
      <c r="G31" s="94">
        <v>1</v>
      </c>
      <c r="H31" s="94">
        <v>1</v>
      </c>
      <c r="I31" s="83">
        <f>'1. SELTEL S.A.S.'!I39</f>
        <v>928507</v>
      </c>
      <c r="J31" s="84">
        <f>'2. ING ELECTROMECA'!I39</f>
        <v>1400000</v>
      </c>
      <c r="K31" s="84">
        <f>IF('3. EM 2025 + IPC'!I39*(1+($K$79/100))=0,"",'3. EM 2025 + IPC'!I39*(1+($K$79/100)))</f>
        <v>896533.16720000003</v>
      </c>
      <c r="L31" s="44"/>
      <c r="M31" s="85">
        <f t="shared" si="0"/>
        <v>0.21410958237578334</v>
      </c>
      <c r="N31" s="173">
        <f t="shared" si="1"/>
        <v>1075000</v>
      </c>
      <c r="O31" s="173">
        <f t="shared" si="2"/>
        <v>928500</v>
      </c>
      <c r="P31" s="173">
        <f t="shared" si="3"/>
        <v>1052300</v>
      </c>
      <c r="Q31" s="173">
        <f t="shared" si="4"/>
        <v>1032100</v>
      </c>
    </row>
    <row r="32" spans="2:17" ht="13.8" customHeight="1" x14ac:dyDescent="0.3">
      <c r="B32" s="123"/>
      <c r="C32" s="122"/>
      <c r="D32" s="123"/>
      <c r="E32" s="92" t="s">
        <v>216</v>
      </c>
      <c r="F32" s="97" t="s">
        <v>338</v>
      </c>
      <c r="G32" s="94">
        <v>1</v>
      </c>
      <c r="H32" s="94">
        <v>1</v>
      </c>
      <c r="I32" s="83">
        <f>'1. SELTEL S.A.S.'!I40</f>
        <v>1102630</v>
      </c>
      <c r="J32" s="84">
        <f>'2. ING ELECTROMECA'!I40</f>
        <v>840000</v>
      </c>
      <c r="K32" s="84">
        <f>IF('3. EM 2025 + IPC'!I40*(1+($K$79/100))=0,"",'3. EM 2025 + IPC'!I40*(1+($K$79/100)))</f>
        <v>1422357.3540000001</v>
      </c>
      <c r="L32" s="44"/>
      <c r="M32" s="85">
        <f t="shared" si="0"/>
        <v>0.21229826609252742</v>
      </c>
      <c r="N32" s="173">
        <f t="shared" si="1"/>
        <v>1121700</v>
      </c>
      <c r="O32" s="173">
        <f t="shared" si="2"/>
        <v>1102600</v>
      </c>
      <c r="P32" s="173">
        <f t="shared" si="3"/>
        <v>1096200</v>
      </c>
      <c r="Q32" s="173">
        <f t="shared" si="4"/>
        <v>1071300</v>
      </c>
    </row>
    <row r="33" spans="2:17" ht="13.8" customHeight="1" x14ac:dyDescent="0.3">
      <c r="B33" s="123"/>
      <c r="C33" s="122"/>
      <c r="D33" s="123"/>
      <c r="E33" s="92" t="s">
        <v>217</v>
      </c>
      <c r="F33" s="97" t="s">
        <v>338</v>
      </c>
      <c r="G33" s="94">
        <v>1</v>
      </c>
      <c r="H33" s="94">
        <v>1</v>
      </c>
      <c r="I33" s="83">
        <f>'1. SELTEL S.A.S.'!I41</f>
        <v>787507</v>
      </c>
      <c r="J33" s="84">
        <f>'2. ING ELECTROMECA'!I41</f>
        <v>650000</v>
      </c>
      <c r="K33" s="84">
        <f>IF('3. EM 2025 + IPC'!I41*(1+($K$79/100))=0,"",'3. EM 2025 + IPC'!I41*(1+($K$79/100)))</f>
        <v>784361.09840000002</v>
      </c>
      <c r="L33" s="44"/>
      <c r="M33" s="85">
        <f t="shared" si="0"/>
        <v>8.6539062774488779E-2</v>
      </c>
      <c r="N33" s="173">
        <f t="shared" si="1"/>
        <v>740600</v>
      </c>
      <c r="O33" s="173">
        <f t="shared" si="2"/>
        <v>784400</v>
      </c>
      <c r="P33" s="173">
        <f t="shared" si="3"/>
        <v>737700</v>
      </c>
      <c r="Q33" s="173">
        <f t="shared" si="4"/>
        <v>734700</v>
      </c>
    </row>
    <row r="34" spans="2:17" ht="13.8" customHeight="1" x14ac:dyDescent="0.3">
      <c r="B34" s="90" t="s">
        <v>292</v>
      </c>
      <c r="C34" s="122"/>
      <c r="D34" s="90" t="s">
        <v>219</v>
      </c>
      <c r="E34" s="92" t="s">
        <v>220</v>
      </c>
      <c r="F34" s="97" t="s">
        <v>348</v>
      </c>
      <c r="G34" s="94">
        <v>1</v>
      </c>
      <c r="H34" s="94">
        <v>1</v>
      </c>
      <c r="I34" s="83">
        <f>'1. SELTEL S.A.S.'!I42</f>
        <v>662634</v>
      </c>
      <c r="J34" s="84">
        <f>'2. ING ELECTROMECA'!I42</f>
        <v>689000</v>
      </c>
      <c r="K34" s="84">
        <f>IF('3. EM 2025 + IPC'!I42*(1+($K$79/100))=0,"",'3. EM 2025 + IPC'!I42*(1+($K$79/100)))</f>
        <v>657515.00320000004</v>
      </c>
      <c r="L34" s="44"/>
      <c r="M34" s="85">
        <f t="shared" si="0"/>
        <v>2.0598013886547483E-2</v>
      </c>
      <c r="N34" s="173">
        <f t="shared" si="1"/>
        <v>669700</v>
      </c>
      <c r="O34" s="173">
        <f t="shared" si="2"/>
        <v>662600</v>
      </c>
      <c r="P34" s="173">
        <f t="shared" si="3"/>
        <v>669600</v>
      </c>
      <c r="Q34" s="173">
        <f t="shared" si="4"/>
        <v>669400</v>
      </c>
    </row>
    <row r="35" spans="2:17" ht="13.8" customHeight="1" x14ac:dyDescent="0.3">
      <c r="B35" s="90" t="s">
        <v>293</v>
      </c>
      <c r="C35" s="122"/>
      <c r="D35" s="90" t="s">
        <v>228</v>
      </c>
      <c r="E35" s="92" t="s">
        <v>221</v>
      </c>
      <c r="F35" s="97" t="s">
        <v>341</v>
      </c>
      <c r="G35" s="94">
        <v>1</v>
      </c>
      <c r="H35" s="94">
        <v>1</v>
      </c>
      <c r="I35" s="83">
        <f>'1. SELTEL S.A.S.'!I43</f>
        <v>739537</v>
      </c>
      <c r="J35" s="84">
        <f>'2. ING ELECTROMECA'!I43</f>
        <v>980000</v>
      </c>
      <c r="K35" s="84">
        <f>IF('3. EM 2025 + IPC'!I43*(1+($K$79/100))=0,"",'3. EM 2025 + IPC'!I43*(1+($K$79/100)))</f>
        <v>853112.60320000013</v>
      </c>
      <c r="L35" s="44"/>
      <c r="M35" s="85">
        <f t="shared" si="0"/>
        <v>0.11453414098289674</v>
      </c>
      <c r="N35" s="173">
        <f t="shared" si="1"/>
        <v>857500</v>
      </c>
      <c r="O35" s="173">
        <f t="shared" si="2"/>
        <v>853100</v>
      </c>
      <c r="P35" s="173">
        <f t="shared" si="3"/>
        <v>851900</v>
      </c>
      <c r="Q35" s="173">
        <f t="shared" si="4"/>
        <v>846300</v>
      </c>
    </row>
    <row r="36" spans="2:17" ht="13.8" customHeight="1" x14ac:dyDescent="0.3">
      <c r="B36" s="123" t="s">
        <v>294</v>
      </c>
      <c r="C36" s="122"/>
      <c r="D36" s="123" t="s">
        <v>222</v>
      </c>
      <c r="E36" s="92" t="s">
        <v>223</v>
      </c>
      <c r="F36" s="97" t="s">
        <v>349</v>
      </c>
      <c r="G36" s="94">
        <v>3</v>
      </c>
      <c r="H36" s="94">
        <v>1</v>
      </c>
      <c r="I36" s="83">
        <f>'1. SELTEL S.A.S.'!I44</f>
        <v>610352</v>
      </c>
      <c r="J36" s="84">
        <f>'2. ING ELECTROMECA'!I44</f>
        <v>2100000</v>
      </c>
      <c r="K36" s="84">
        <f>IF('3. EM 2025 + IPC'!I44*(1+($K$79/100))=0,"",'3. EM 2025 + IPC'!I44*(1+($K$79/100)))</f>
        <v>581097.33440000005</v>
      </c>
      <c r="L36" s="44"/>
      <c r="M36" s="85">
        <f t="shared" si="0"/>
        <v>0.64642291683115782</v>
      </c>
      <c r="N36" s="173">
        <f t="shared" si="1"/>
        <v>1097100</v>
      </c>
      <c r="O36" s="173">
        <f t="shared" si="2"/>
        <v>610400</v>
      </c>
      <c r="P36" s="173">
        <f t="shared" si="3"/>
        <v>906500</v>
      </c>
      <c r="Q36" s="173">
        <f t="shared" si="4"/>
        <v>782200</v>
      </c>
    </row>
    <row r="37" spans="2:17" ht="13.8" customHeight="1" x14ac:dyDescent="0.3">
      <c r="B37" s="123"/>
      <c r="C37" s="122"/>
      <c r="D37" s="123"/>
      <c r="E37" s="92" t="s">
        <v>224</v>
      </c>
      <c r="F37" s="97" t="s">
        <v>349</v>
      </c>
      <c r="G37" s="94">
        <v>1</v>
      </c>
      <c r="H37" s="94">
        <v>1</v>
      </c>
      <c r="I37" s="83">
        <f>'1. SELTEL S.A.S.'!I45</f>
        <v>1992144</v>
      </c>
      <c r="J37" s="84">
        <f>'2. ING ELECTROMECA'!I45</f>
        <v>2200000</v>
      </c>
      <c r="K37" s="84">
        <f>IF('3. EM 2025 + IPC'!I45*(1+($K$79/100))=0,"",'3. EM 2025 + IPC'!I45*(1+($K$79/100)))</f>
        <v>1954908.6260000002</v>
      </c>
      <c r="L37" s="44"/>
      <c r="M37" s="85">
        <f t="shared" si="0"/>
        <v>5.2628889301842265E-2</v>
      </c>
      <c r="N37" s="173">
        <f t="shared" si="1"/>
        <v>2049000</v>
      </c>
      <c r="O37" s="173">
        <f t="shared" si="2"/>
        <v>1992100</v>
      </c>
      <c r="P37" s="173">
        <f t="shared" si="3"/>
        <v>2046200</v>
      </c>
      <c r="Q37" s="173">
        <f t="shared" si="4"/>
        <v>2043500</v>
      </c>
    </row>
    <row r="38" spans="2:17" ht="13.8" customHeight="1" x14ac:dyDescent="0.3">
      <c r="B38" s="123" t="s">
        <v>295</v>
      </c>
      <c r="C38" s="122"/>
      <c r="D38" s="123" t="s">
        <v>229</v>
      </c>
      <c r="E38" s="92" t="s">
        <v>247</v>
      </c>
      <c r="F38" s="124" t="s">
        <v>350</v>
      </c>
      <c r="G38" s="94">
        <v>1</v>
      </c>
      <c r="H38" s="94">
        <v>1</v>
      </c>
      <c r="I38" s="83">
        <f>'1. SELTEL S.A.S.'!I46</f>
        <v>500000</v>
      </c>
      <c r="J38" s="84">
        <f>'2. ING ELECTROMECA'!I46</f>
        <v>150000</v>
      </c>
      <c r="K38" s="84" t="str">
        <f>IF('3. EM 2025 + IPC'!I46*(1+($K$79/100))=0,"",'3. EM 2025 + IPC'!I46*(1+($K$79/100)))</f>
        <v/>
      </c>
      <c r="L38" s="44"/>
      <c r="M38" s="85">
        <f t="shared" si="0"/>
        <v>0.53846153846153844</v>
      </c>
      <c r="N38" s="173">
        <f t="shared" si="1"/>
        <v>325000</v>
      </c>
      <c r="O38" s="173">
        <f t="shared" si="2"/>
        <v>325000</v>
      </c>
      <c r="P38" s="173">
        <f t="shared" si="3"/>
        <v>273900</v>
      </c>
      <c r="Q38" s="173">
        <f t="shared" si="4"/>
        <v>230800</v>
      </c>
    </row>
    <row r="39" spans="2:17" ht="13.8" customHeight="1" x14ac:dyDescent="0.3">
      <c r="B39" s="123"/>
      <c r="C39" s="122"/>
      <c r="D39" s="123"/>
      <c r="E39" s="92" t="s">
        <v>245</v>
      </c>
      <c r="F39" s="125"/>
      <c r="G39" s="94">
        <v>10</v>
      </c>
      <c r="H39" s="94">
        <v>1</v>
      </c>
      <c r="I39" s="83">
        <f>'1. SELTEL S.A.S.'!I47</f>
        <v>72000</v>
      </c>
      <c r="J39" s="84">
        <f>'2. ING ELECTROMECA'!I47</f>
        <v>100000</v>
      </c>
      <c r="K39" s="84" t="str">
        <f>IF('3. EM 2025 + IPC'!I47*(1+($K$79/100))=0,"",'3. EM 2025 + IPC'!I47*(1+($K$79/100)))</f>
        <v/>
      </c>
      <c r="L39" s="44"/>
      <c r="M39" s="85">
        <f t="shared" si="0"/>
        <v>0.16279069767441862</v>
      </c>
      <c r="N39" s="173">
        <f t="shared" si="1"/>
        <v>86000</v>
      </c>
      <c r="O39" s="173">
        <f t="shared" si="2"/>
        <v>86000</v>
      </c>
      <c r="P39" s="173">
        <f t="shared" si="3"/>
        <v>84900</v>
      </c>
      <c r="Q39" s="173">
        <f t="shared" si="4"/>
        <v>83700</v>
      </c>
    </row>
    <row r="40" spans="2:17" ht="13.8" customHeight="1" x14ac:dyDescent="0.3">
      <c r="B40" s="123"/>
      <c r="C40" s="122"/>
      <c r="D40" s="123"/>
      <c r="E40" s="92" t="s">
        <v>246</v>
      </c>
      <c r="F40" s="125"/>
      <c r="G40" s="94">
        <v>5</v>
      </c>
      <c r="H40" s="94">
        <v>1</v>
      </c>
      <c r="I40" s="83">
        <f>'1. SELTEL S.A.S.'!I48</f>
        <v>72000</v>
      </c>
      <c r="J40" s="84">
        <f>'2. ING ELECTROMECA'!I48</f>
        <v>120000</v>
      </c>
      <c r="K40" s="84" t="str">
        <f>IF('3. EM 2025 + IPC'!I48*(1+($K$79/100))=0,"",'3. EM 2025 + IPC'!I48*(1+($K$79/100)))</f>
        <v/>
      </c>
      <c r="L40" s="44"/>
      <c r="M40" s="85">
        <f t="shared" si="0"/>
        <v>0.25</v>
      </c>
      <c r="N40" s="173">
        <f t="shared" si="1"/>
        <v>96000</v>
      </c>
      <c r="O40" s="173">
        <f t="shared" si="2"/>
        <v>96000</v>
      </c>
      <c r="P40" s="173">
        <f t="shared" si="3"/>
        <v>93000</v>
      </c>
      <c r="Q40" s="173">
        <f t="shared" si="4"/>
        <v>90000</v>
      </c>
    </row>
    <row r="41" spans="2:17" ht="13.8" customHeight="1" x14ac:dyDescent="0.3">
      <c r="B41" s="123"/>
      <c r="C41" s="122"/>
      <c r="D41" s="123"/>
      <c r="E41" s="92" t="s">
        <v>248</v>
      </c>
      <c r="F41" s="125"/>
      <c r="G41" s="94">
        <v>10</v>
      </c>
      <c r="H41" s="94">
        <v>1</v>
      </c>
      <c r="I41" s="83">
        <f>'1. SELTEL S.A.S.'!I49</f>
        <v>72000</v>
      </c>
      <c r="J41" s="84">
        <f>'2. ING ELECTROMECA'!I49</f>
        <v>120000</v>
      </c>
      <c r="K41" s="84" t="str">
        <f>IF('3. EM 2025 + IPC'!I49*(1+($K$79/100))=0,"",'3. EM 2025 + IPC'!I49*(1+($K$79/100)))</f>
        <v/>
      </c>
      <c r="L41" s="44"/>
      <c r="M41" s="85">
        <f t="shared" si="0"/>
        <v>0.25</v>
      </c>
      <c r="N41" s="173">
        <f t="shared" si="1"/>
        <v>96000</v>
      </c>
      <c r="O41" s="173">
        <f t="shared" si="2"/>
        <v>96000</v>
      </c>
      <c r="P41" s="173">
        <f t="shared" si="3"/>
        <v>93000</v>
      </c>
      <c r="Q41" s="173">
        <f t="shared" si="4"/>
        <v>90000</v>
      </c>
    </row>
    <row r="42" spans="2:17" ht="13.8" customHeight="1" x14ac:dyDescent="0.3">
      <c r="B42" s="123"/>
      <c r="C42" s="122"/>
      <c r="D42" s="123"/>
      <c r="E42" s="92" t="s">
        <v>266</v>
      </c>
      <c r="F42" s="125"/>
      <c r="G42" s="94">
        <v>1</v>
      </c>
      <c r="H42" s="94">
        <v>1</v>
      </c>
      <c r="I42" s="83">
        <f>'1. SELTEL S.A.S.'!I50</f>
        <v>72000</v>
      </c>
      <c r="J42" s="84">
        <f>'2. ING ELECTROMECA'!I50</f>
        <v>150000</v>
      </c>
      <c r="K42" s="84" t="str">
        <f>IF('3. EM 2025 + IPC'!I50*(1+($K$79/100))=0,"",'3. EM 2025 + IPC'!I50*(1+($K$79/100)))</f>
        <v/>
      </c>
      <c r="L42" s="44"/>
      <c r="M42" s="85">
        <f t="shared" si="0"/>
        <v>0.35135135135135137</v>
      </c>
      <c r="N42" s="173">
        <f t="shared" si="1"/>
        <v>111000</v>
      </c>
      <c r="O42" s="173">
        <f t="shared" si="2"/>
        <v>111000</v>
      </c>
      <c r="P42" s="173">
        <f t="shared" si="3"/>
        <v>103900</v>
      </c>
      <c r="Q42" s="173">
        <f t="shared" si="4"/>
        <v>97300</v>
      </c>
    </row>
    <row r="43" spans="2:17" ht="13.8" customHeight="1" x14ac:dyDescent="0.3">
      <c r="B43" s="123"/>
      <c r="C43" s="122"/>
      <c r="D43" s="123"/>
      <c r="E43" s="92" t="s">
        <v>267</v>
      </c>
      <c r="F43" s="126"/>
      <c r="G43" s="94">
        <v>30</v>
      </c>
      <c r="H43" s="94">
        <v>1</v>
      </c>
      <c r="I43" s="83">
        <f>'1. SELTEL S.A.S.'!I51</f>
        <v>55000</v>
      </c>
      <c r="J43" s="84">
        <f>'2. ING ELECTROMECA'!I51</f>
        <v>100000</v>
      </c>
      <c r="K43" s="84" t="str">
        <f>IF('3. EM 2025 + IPC'!I51*(1+($K$79/100))=0,"",'3. EM 2025 + IPC'!I51*(1+($K$79/100)))</f>
        <v/>
      </c>
      <c r="L43" s="44"/>
      <c r="M43" s="85">
        <f t="shared" si="0"/>
        <v>0.29032258064516131</v>
      </c>
      <c r="N43" s="173">
        <f t="shared" si="1"/>
        <v>77500</v>
      </c>
      <c r="O43" s="173">
        <f t="shared" si="2"/>
        <v>77500</v>
      </c>
      <c r="P43" s="173">
        <f t="shared" si="3"/>
        <v>74200</v>
      </c>
      <c r="Q43" s="173">
        <f t="shared" si="4"/>
        <v>71000</v>
      </c>
    </row>
    <row r="44" spans="2:17" ht="13.8" customHeight="1" x14ac:dyDescent="0.3">
      <c r="B44" s="119" t="s">
        <v>296</v>
      </c>
      <c r="C44" s="121" t="s">
        <v>329</v>
      </c>
      <c r="D44" s="119" t="s">
        <v>203</v>
      </c>
      <c r="E44" s="87" t="s">
        <v>230</v>
      </c>
      <c r="F44" s="96" t="s">
        <v>351</v>
      </c>
      <c r="G44" s="89">
        <v>1</v>
      </c>
      <c r="H44" s="89">
        <v>1</v>
      </c>
      <c r="I44" s="83">
        <f>'1. SELTEL S.A.S.'!I52</f>
        <v>1679482</v>
      </c>
      <c r="J44" s="84">
        <f>'2. ING ELECTROMECA'!I52</f>
        <v>1800000</v>
      </c>
      <c r="K44" s="84">
        <f>IF('3. EM 2025 + IPC'!I52*(1+($K$79/100))=0,"",'3. EM 2025 + IPC'!I52*(1+($K$79/100)))</f>
        <v>1649944.6260000002</v>
      </c>
      <c r="L44" s="44"/>
      <c r="M44" s="85">
        <f t="shared" si="0"/>
        <v>3.7960247385448467E-2</v>
      </c>
      <c r="N44" s="173">
        <f t="shared" si="1"/>
        <v>1709800</v>
      </c>
      <c r="O44" s="173">
        <f t="shared" si="2"/>
        <v>1679500</v>
      </c>
      <c r="P44" s="173">
        <f t="shared" si="3"/>
        <v>1708600</v>
      </c>
      <c r="Q44" s="173">
        <f t="shared" si="4"/>
        <v>1707400</v>
      </c>
    </row>
    <row r="45" spans="2:17" ht="13.8" customHeight="1" x14ac:dyDescent="0.3">
      <c r="B45" s="119"/>
      <c r="C45" s="121"/>
      <c r="D45" s="119"/>
      <c r="E45" s="87" t="s">
        <v>231</v>
      </c>
      <c r="F45" s="96" t="s">
        <v>351</v>
      </c>
      <c r="G45" s="89">
        <v>2</v>
      </c>
      <c r="H45" s="89">
        <v>1</v>
      </c>
      <c r="I45" s="83">
        <f>'1. SELTEL S.A.S.'!I53</f>
        <v>468932</v>
      </c>
      <c r="J45" s="84">
        <f>'2. ING ELECTROMECA'!I53</f>
        <v>1150000</v>
      </c>
      <c r="K45" s="84">
        <f>IF('3. EM 2025 + IPC'!I53*(1+($K$79/100))=0,"",'3. EM 2025 + IPC'!I53*(1+($K$79/100)))</f>
        <v>447405.32320000004</v>
      </c>
      <c r="L45" s="44"/>
      <c r="M45" s="85">
        <f t="shared" si="0"/>
        <v>0.47366536350152272</v>
      </c>
      <c r="N45" s="173">
        <f t="shared" si="1"/>
        <v>688800</v>
      </c>
      <c r="O45" s="173">
        <f t="shared" si="2"/>
        <v>468900</v>
      </c>
      <c r="P45" s="173">
        <f t="shared" si="3"/>
        <v>622500</v>
      </c>
      <c r="Q45" s="173">
        <f t="shared" si="4"/>
        <v>572800</v>
      </c>
    </row>
    <row r="46" spans="2:17" ht="13.8" customHeight="1" x14ac:dyDescent="0.3">
      <c r="B46" s="119"/>
      <c r="C46" s="121"/>
      <c r="D46" s="119"/>
      <c r="E46" s="87" t="s">
        <v>232</v>
      </c>
      <c r="F46" s="96" t="s">
        <v>352</v>
      </c>
      <c r="G46" s="89">
        <v>2</v>
      </c>
      <c r="H46" s="89">
        <v>1</v>
      </c>
      <c r="I46" s="83">
        <f>'1. SELTEL S.A.S.'!I54</f>
        <v>448080</v>
      </c>
      <c r="J46" s="84">
        <f>'2. ING ELECTROMECA'!I54</f>
        <v>650000</v>
      </c>
      <c r="K46" s="84">
        <f>IF('3. EM 2025 + IPC'!I54*(1+($K$79/100))=0,"",'3. EM 2025 + IPC'!I54*(1+($K$79/100)))</f>
        <v>447405.32320000004</v>
      </c>
      <c r="L46" s="44"/>
      <c r="M46" s="85">
        <f t="shared" si="0"/>
        <v>0.18507860300513773</v>
      </c>
      <c r="N46" s="173">
        <f t="shared" si="1"/>
        <v>515200</v>
      </c>
      <c r="O46" s="173">
        <f t="shared" si="2"/>
        <v>448100</v>
      </c>
      <c r="P46" s="173">
        <f t="shared" si="3"/>
        <v>507000</v>
      </c>
      <c r="Q46" s="173">
        <f t="shared" si="4"/>
        <v>499600</v>
      </c>
    </row>
    <row r="47" spans="2:17" ht="13.8" customHeight="1" x14ac:dyDescent="0.3">
      <c r="B47" s="86" t="s">
        <v>297</v>
      </c>
      <c r="C47" s="121"/>
      <c r="D47" s="86" t="s">
        <v>233</v>
      </c>
      <c r="E47" s="87" t="s">
        <v>234</v>
      </c>
      <c r="F47" s="96" t="s">
        <v>342</v>
      </c>
      <c r="G47" s="89">
        <v>1</v>
      </c>
      <c r="H47" s="89">
        <v>1</v>
      </c>
      <c r="I47" s="83">
        <f>'1. SELTEL S.A.S.'!I55</f>
        <v>335048</v>
      </c>
      <c r="J47" s="84">
        <f>'2. ING ELECTROMECA'!I55</f>
        <v>650000</v>
      </c>
      <c r="K47" s="84">
        <f>IF('3. EM 2025 + IPC'!I55*(1+($K$79/100))=0,"",'3. EM 2025 + IPC'!I55*(1+($K$79/100)))</f>
        <v>300181.32320000004</v>
      </c>
      <c r="L47" s="44"/>
      <c r="M47" s="85">
        <f t="shared" si="0"/>
        <v>0.36724926759813176</v>
      </c>
      <c r="N47" s="173">
        <f t="shared" si="1"/>
        <v>428400</v>
      </c>
      <c r="O47" s="173">
        <f t="shared" si="2"/>
        <v>335000</v>
      </c>
      <c r="P47" s="173">
        <f t="shared" si="3"/>
        <v>402800</v>
      </c>
      <c r="Q47" s="173">
        <f t="shared" si="4"/>
        <v>382000</v>
      </c>
    </row>
    <row r="48" spans="2:17" ht="13.8" customHeight="1" x14ac:dyDescent="0.3">
      <c r="B48" s="98" t="s">
        <v>298</v>
      </c>
      <c r="C48" s="121"/>
      <c r="D48" s="86" t="s">
        <v>235</v>
      </c>
      <c r="E48" s="87" t="s">
        <v>236</v>
      </c>
      <c r="F48" s="96" t="s">
        <v>353</v>
      </c>
      <c r="G48" s="89">
        <v>1</v>
      </c>
      <c r="H48" s="89">
        <v>1</v>
      </c>
      <c r="I48" s="83">
        <f>'1. SELTEL S.A.S.'!I56</f>
        <v>281422</v>
      </c>
      <c r="J48" s="84">
        <f>'2. ING ELECTROMECA'!I56</f>
        <v>300000</v>
      </c>
      <c r="K48" s="84">
        <f>IF('3. EM 2025 + IPC'!I56*(1+($K$79/100))=0,"",'3. EM 2025 + IPC'!I56*(1+($K$79/100)))</f>
        <v>279709.826</v>
      </c>
      <c r="L48" s="44"/>
      <c r="M48" s="85">
        <f t="shared" si="0"/>
        <v>3.2008840301796834E-2</v>
      </c>
      <c r="N48" s="173">
        <f t="shared" si="1"/>
        <v>287000</v>
      </c>
      <c r="O48" s="173">
        <f t="shared" si="2"/>
        <v>281400</v>
      </c>
      <c r="P48" s="173">
        <f t="shared" si="3"/>
        <v>286900</v>
      </c>
      <c r="Q48" s="173">
        <f t="shared" si="4"/>
        <v>286800</v>
      </c>
    </row>
    <row r="49" spans="2:17" ht="13.8" customHeight="1" x14ac:dyDescent="0.3">
      <c r="B49" s="98" t="s">
        <v>299</v>
      </c>
      <c r="C49" s="121"/>
      <c r="D49" s="86" t="s">
        <v>237</v>
      </c>
      <c r="E49" s="87" t="s">
        <v>238</v>
      </c>
      <c r="F49" s="96" t="s">
        <v>354</v>
      </c>
      <c r="G49" s="89">
        <v>3</v>
      </c>
      <c r="H49" s="89">
        <v>1</v>
      </c>
      <c r="I49" s="83">
        <f>'1. SELTEL S.A.S.'!I57</f>
        <v>135367</v>
      </c>
      <c r="J49" s="84">
        <f>'2. ING ELECTROMECA'!I57</f>
        <v>180000</v>
      </c>
      <c r="K49" s="84">
        <f>IF('3. EM 2025 + IPC'!I57*(1+($K$79/100))=0,"",'3. EM 2025 + IPC'!I57*(1+($K$79/100)))</f>
        <v>131924.27160000001</v>
      </c>
      <c r="L49" s="44"/>
      <c r="M49" s="85">
        <f t="shared" si="0"/>
        <v>0.1468627608044524</v>
      </c>
      <c r="N49" s="173">
        <f t="shared" si="1"/>
        <v>149100</v>
      </c>
      <c r="O49" s="173">
        <f t="shared" si="2"/>
        <v>135400</v>
      </c>
      <c r="P49" s="173">
        <f t="shared" si="3"/>
        <v>147600</v>
      </c>
      <c r="Q49" s="173">
        <f t="shared" si="4"/>
        <v>146200</v>
      </c>
    </row>
    <row r="50" spans="2:17" ht="13.8" customHeight="1" x14ac:dyDescent="0.3">
      <c r="B50" s="98" t="s">
        <v>300</v>
      </c>
      <c r="C50" s="121"/>
      <c r="D50" s="86" t="s">
        <v>240</v>
      </c>
      <c r="E50" s="87" t="s">
        <v>239</v>
      </c>
      <c r="F50" s="96" t="s">
        <v>355</v>
      </c>
      <c r="G50" s="89">
        <v>1</v>
      </c>
      <c r="H50" s="89">
        <v>1</v>
      </c>
      <c r="I50" s="83">
        <f>'1. SELTEL S.A.S.'!I58</f>
        <v>315325</v>
      </c>
      <c r="J50" s="84">
        <f>'2. ING ELECTROMECA'!I58</f>
        <v>850000</v>
      </c>
      <c r="K50" s="84">
        <f>IF('3. EM 2025 + IPC'!I58*(1+($K$79/100))=0,"",'3. EM 2025 + IPC'!I58*(1+($K$79/100)))</f>
        <v>300187.63280000002</v>
      </c>
      <c r="L50" s="44"/>
      <c r="M50" s="85">
        <f t="shared" si="0"/>
        <v>0.52341578436291925</v>
      </c>
      <c r="N50" s="173">
        <f t="shared" si="1"/>
        <v>488500</v>
      </c>
      <c r="O50" s="173">
        <f t="shared" si="2"/>
        <v>315300</v>
      </c>
      <c r="P50" s="173">
        <f t="shared" si="3"/>
        <v>431700</v>
      </c>
      <c r="Q50" s="173">
        <f t="shared" si="4"/>
        <v>390700</v>
      </c>
    </row>
    <row r="51" spans="2:17" ht="13.8" customHeight="1" x14ac:dyDescent="0.3">
      <c r="B51" s="119" t="s">
        <v>301</v>
      </c>
      <c r="C51" s="121"/>
      <c r="D51" s="119" t="s">
        <v>192</v>
      </c>
      <c r="E51" s="87" t="s">
        <v>241</v>
      </c>
      <c r="F51" s="137" t="s">
        <v>347</v>
      </c>
      <c r="G51" s="89">
        <v>1</v>
      </c>
      <c r="H51" s="89">
        <v>1</v>
      </c>
      <c r="I51" s="83">
        <f>'1. SELTEL S.A.S.'!I59</f>
        <v>772684</v>
      </c>
      <c r="J51" s="84">
        <f>'2. ING ELECTROMECA'!I59</f>
        <v>900000</v>
      </c>
      <c r="K51" s="84">
        <f>IF('3. EM 2025 + IPC'!I59*(1+($K$79/100))=0,"",'3. EM 2025 + IPC'!I59*(1+($K$79/100)))</f>
        <v>2235125.3232</v>
      </c>
      <c r="L51" s="44"/>
      <c r="M51" s="85">
        <f t="shared" si="0"/>
        <v>0.50778178524266282</v>
      </c>
      <c r="N51" s="173">
        <f t="shared" si="1"/>
        <v>1302600</v>
      </c>
      <c r="O51" s="173">
        <f t="shared" si="2"/>
        <v>900000</v>
      </c>
      <c r="P51" s="173">
        <f t="shared" si="3"/>
        <v>1158400</v>
      </c>
      <c r="Q51" s="173">
        <f t="shared" si="4"/>
        <v>1051600</v>
      </c>
    </row>
    <row r="52" spans="2:17" ht="13.8" customHeight="1" x14ac:dyDescent="0.3">
      <c r="B52" s="119"/>
      <c r="C52" s="121"/>
      <c r="D52" s="119"/>
      <c r="E52" s="87" t="s">
        <v>242</v>
      </c>
      <c r="F52" s="138"/>
      <c r="G52" s="89">
        <v>2</v>
      </c>
      <c r="H52" s="89">
        <v>1</v>
      </c>
      <c r="I52" s="83">
        <f>'1. SELTEL S.A.S.'!I60</f>
        <v>1353164</v>
      </c>
      <c r="J52" s="84">
        <f>'2. ING ELECTROMECA'!I60</f>
        <v>650000</v>
      </c>
      <c r="K52" s="84">
        <f>IF('3. EM 2025 + IPC'!I60*(1+($K$79/100))=0,"",'3. EM 2025 + IPC'!I60*(1+($K$79/100)))</f>
        <v>1318245.7992</v>
      </c>
      <c r="L52" s="44"/>
      <c r="M52" s="85">
        <f t="shared" si="0"/>
        <v>0.29224810296678755</v>
      </c>
      <c r="N52" s="173">
        <f t="shared" si="1"/>
        <v>1107100</v>
      </c>
      <c r="O52" s="173">
        <f t="shared" si="2"/>
        <v>1318200</v>
      </c>
      <c r="P52" s="173">
        <f t="shared" si="3"/>
        <v>1050600</v>
      </c>
      <c r="Q52" s="173">
        <f t="shared" si="4"/>
        <v>988100</v>
      </c>
    </row>
    <row r="53" spans="2:17" ht="13.8" customHeight="1" x14ac:dyDescent="0.3">
      <c r="B53" s="86" t="s">
        <v>302</v>
      </c>
      <c r="C53" s="121"/>
      <c r="D53" s="86" t="s">
        <v>243</v>
      </c>
      <c r="E53" s="87" t="s">
        <v>336</v>
      </c>
      <c r="F53" s="96" t="s">
        <v>338</v>
      </c>
      <c r="G53" s="89">
        <v>1</v>
      </c>
      <c r="H53" s="89">
        <v>1</v>
      </c>
      <c r="I53" s="83">
        <f>'1. SELTEL S.A.S.'!I61</f>
        <v>1850000</v>
      </c>
      <c r="J53" s="84">
        <f>'2. ING ELECTROMECA'!I61</f>
        <v>1400000</v>
      </c>
      <c r="K53" s="84" t="str">
        <f>IF('3. EM 2025 + IPC'!I61*(1+($K$79/100))=0,"",'3. EM 2025 + IPC'!I61*(1+($K$79/100)))</f>
        <v/>
      </c>
      <c r="L53" s="44"/>
      <c r="M53" s="85">
        <f t="shared" si="0"/>
        <v>0.13846153846153847</v>
      </c>
      <c r="N53" s="173">
        <f t="shared" si="1"/>
        <v>1625000</v>
      </c>
      <c r="O53" s="173">
        <f t="shared" si="2"/>
        <v>1625000</v>
      </c>
      <c r="P53" s="173">
        <f t="shared" si="3"/>
        <v>1609300</v>
      </c>
      <c r="Q53" s="173">
        <f t="shared" si="4"/>
        <v>1593800</v>
      </c>
    </row>
    <row r="54" spans="2:17" ht="13.8" customHeight="1" x14ac:dyDescent="0.3">
      <c r="B54" s="123" t="s">
        <v>303</v>
      </c>
      <c r="C54" s="122" t="s">
        <v>330</v>
      </c>
      <c r="D54" s="123" t="s">
        <v>244</v>
      </c>
      <c r="E54" s="92" t="s">
        <v>247</v>
      </c>
      <c r="F54" s="124" t="s">
        <v>350</v>
      </c>
      <c r="G54" s="94">
        <v>1</v>
      </c>
      <c r="H54" s="94">
        <v>1</v>
      </c>
      <c r="I54" s="83">
        <f>'1. SELTEL S.A.S.'!I62</f>
        <v>500000</v>
      </c>
      <c r="J54" s="84">
        <f>'2. ING ELECTROMECA'!I62</f>
        <v>150000</v>
      </c>
      <c r="K54" s="84"/>
      <c r="L54" s="44"/>
      <c r="M54" s="85">
        <f t="shared" si="0"/>
        <v>0.53846153846153844</v>
      </c>
      <c r="N54" s="173">
        <f t="shared" si="1"/>
        <v>325000</v>
      </c>
      <c r="O54" s="173">
        <f t="shared" si="2"/>
        <v>325000</v>
      </c>
      <c r="P54" s="173">
        <f t="shared" si="3"/>
        <v>273900</v>
      </c>
      <c r="Q54" s="173">
        <f t="shared" si="4"/>
        <v>230800</v>
      </c>
    </row>
    <row r="55" spans="2:17" ht="13.8" customHeight="1" x14ac:dyDescent="0.3">
      <c r="B55" s="123"/>
      <c r="C55" s="122"/>
      <c r="D55" s="123"/>
      <c r="E55" s="92" t="s">
        <v>245</v>
      </c>
      <c r="F55" s="125"/>
      <c r="G55" s="94">
        <v>13</v>
      </c>
      <c r="H55" s="94">
        <v>1</v>
      </c>
      <c r="I55" s="83">
        <f>'1. SELTEL S.A.S.'!I63</f>
        <v>55000</v>
      </c>
      <c r="J55" s="84">
        <f>'2. ING ELECTROMECA'!I63</f>
        <v>120000</v>
      </c>
      <c r="K55" s="84">
        <f>IF('3. EM 2025 + IPC'!I63*(1+($K$79/100))=0,"",'3. EM 2025 + IPC'!I63*(1+($K$79/100)))</f>
        <v>26765.323200000003</v>
      </c>
      <c r="L55" s="44"/>
      <c r="M55" s="85">
        <f t="shared" si="0"/>
        <v>0.58042996609694808</v>
      </c>
      <c r="N55" s="173">
        <f t="shared" si="1"/>
        <v>67300</v>
      </c>
      <c r="O55" s="173">
        <f t="shared" si="2"/>
        <v>55000</v>
      </c>
      <c r="P55" s="173">
        <f t="shared" si="3"/>
        <v>56100</v>
      </c>
      <c r="Q55" s="173">
        <f t="shared" si="4"/>
        <v>47000</v>
      </c>
    </row>
    <row r="56" spans="2:17" ht="13.8" customHeight="1" x14ac:dyDescent="0.3">
      <c r="B56" s="123"/>
      <c r="C56" s="122"/>
      <c r="D56" s="123"/>
      <c r="E56" s="92" t="s">
        <v>246</v>
      </c>
      <c r="F56" s="125"/>
      <c r="G56" s="94">
        <v>13</v>
      </c>
      <c r="H56" s="94">
        <v>1</v>
      </c>
      <c r="I56" s="83">
        <f>'1. SELTEL S.A.S.'!I64</f>
        <v>55000</v>
      </c>
      <c r="J56" s="84">
        <f>'2. ING ELECTROMECA'!I64</f>
        <v>120000</v>
      </c>
      <c r="K56" s="84">
        <f>IF('3. EM 2025 + IPC'!I64*(1+($K$79/100))=0,"",'3. EM 2025 + IPC'!I64*(1+($K$79/100)))</f>
        <v>26765.323200000003</v>
      </c>
      <c r="L56" s="44"/>
      <c r="M56" s="85">
        <f t="shared" si="0"/>
        <v>0.58042996609694808</v>
      </c>
      <c r="N56" s="173">
        <f t="shared" si="1"/>
        <v>67300</v>
      </c>
      <c r="O56" s="173">
        <f t="shared" si="2"/>
        <v>55000</v>
      </c>
      <c r="P56" s="173">
        <f t="shared" si="3"/>
        <v>56100</v>
      </c>
      <c r="Q56" s="173">
        <f t="shared" si="4"/>
        <v>47000</v>
      </c>
    </row>
    <row r="57" spans="2:17" ht="13.8" customHeight="1" x14ac:dyDescent="0.3">
      <c r="B57" s="123"/>
      <c r="C57" s="122"/>
      <c r="D57" s="123"/>
      <c r="E57" s="92" t="s">
        <v>248</v>
      </c>
      <c r="F57" s="125"/>
      <c r="G57" s="94">
        <v>77</v>
      </c>
      <c r="H57" s="94">
        <v>1</v>
      </c>
      <c r="I57" s="83">
        <f>'1. SELTEL S.A.S.'!I65</f>
        <v>55000</v>
      </c>
      <c r="J57" s="84">
        <f>'2. ING ELECTROMECA'!I65</f>
        <v>100000</v>
      </c>
      <c r="K57" s="84">
        <f>IF('3. EM 2025 + IPC'!I65*(1+($K$79/100))=0,"",'3. EM 2025 + IPC'!I65*(1+($K$79/100)))</f>
        <v>16284.026000000002</v>
      </c>
      <c r="L57" s="44"/>
      <c r="M57" s="85">
        <f t="shared" si="0"/>
        <v>0.59916241334748477</v>
      </c>
      <c r="N57" s="173">
        <f t="shared" si="1"/>
        <v>57100</v>
      </c>
      <c r="O57" s="173">
        <f t="shared" si="2"/>
        <v>55000</v>
      </c>
      <c r="P57" s="173">
        <f t="shared" si="3"/>
        <v>44700</v>
      </c>
      <c r="Q57" s="173">
        <f t="shared" si="4"/>
        <v>33500</v>
      </c>
    </row>
    <row r="58" spans="2:17" ht="13.8" customHeight="1" x14ac:dyDescent="0.3">
      <c r="B58" s="123"/>
      <c r="C58" s="122"/>
      <c r="D58" s="123"/>
      <c r="E58" s="92" t="s">
        <v>266</v>
      </c>
      <c r="F58" s="125"/>
      <c r="G58" s="94">
        <v>4</v>
      </c>
      <c r="H58" s="94">
        <v>1</v>
      </c>
      <c r="I58" s="83">
        <f>'1. SELTEL S.A.S.'!I66</f>
        <v>55000</v>
      </c>
      <c r="J58" s="84">
        <f>'2. ING ELECTROMECA'!I66</f>
        <v>120000</v>
      </c>
      <c r="K58" s="84">
        <f>IF('3. EM 2025 + IPC'!I66*(1+($K$79/100))=0,"",'3. EM 2025 + IPC'!I66*(1+($K$79/100)))</f>
        <v>78435.689200000008</v>
      </c>
      <c r="L58" s="44"/>
      <c r="M58" s="85">
        <f t="shared" si="0"/>
        <v>0.31816310310057649</v>
      </c>
      <c r="N58" s="173">
        <f t="shared" si="1"/>
        <v>84500</v>
      </c>
      <c r="O58" s="173">
        <f t="shared" si="2"/>
        <v>78400</v>
      </c>
      <c r="P58" s="173">
        <f t="shared" si="3"/>
        <v>80300</v>
      </c>
      <c r="Q58" s="173">
        <f t="shared" si="4"/>
        <v>76400</v>
      </c>
    </row>
    <row r="59" spans="2:17" ht="13.8" customHeight="1" x14ac:dyDescent="0.3">
      <c r="B59" s="90" t="s">
        <v>304</v>
      </c>
      <c r="C59" s="122"/>
      <c r="D59" s="99" t="s">
        <v>250</v>
      </c>
      <c r="E59" s="92" t="s">
        <v>249</v>
      </c>
      <c r="F59" s="126"/>
      <c r="G59" s="94">
        <v>118</v>
      </c>
      <c r="H59" s="94">
        <v>1</v>
      </c>
      <c r="I59" s="83">
        <f>'1. SELTEL S.A.S.'!I67</f>
        <v>35000</v>
      </c>
      <c r="J59" s="84">
        <f>'2. ING ELECTROMECA'!I67</f>
        <v>100000</v>
      </c>
      <c r="K59" s="84">
        <f>IF('3. EM 2025 + IPC'!I67*(1+($K$79/100))=0,"",'3. EM 2025 + IPC'!I67*(1+($K$79/100)))</f>
        <v>12749.598400000001</v>
      </c>
      <c r="L59" s="44"/>
      <c r="M59" s="85">
        <f t="shared" si="0"/>
        <v>0.75162809042150025</v>
      </c>
      <c r="N59" s="173">
        <f t="shared" si="1"/>
        <v>49200</v>
      </c>
      <c r="O59" s="173">
        <f t="shared" si="2"/>
        <v>35000</v>
      </c>
      <c r="P59" s="173">
        <f t="shared" si="3"/>
        <v>35500</v>
      </c>
      <c r="Q59" s="173">
        <f t="shared" si="4"/>
        <v>25600</v>
      </c>
    </row>
    <row r="60" spans="2:17" ht="13.8" customHeight="1" x14ac:dyDescent="0.3">
      <c r="B60" s="90" t="s">
        <v>305</v>
      </c>
      <c r="C60" s="122"/>
      <c r="D60" s="99" t="s">
        <v>251</v>
      </c>
      <c r="E60" s="92" t="s">
        <v>252</v>
      </c>
      <c r="F60" s="97" t="s">
        <v>347</v>
      </c>
      <c r="G60" s="94">
        <v>1</v>
      </c>
      <c r="H60" s="94">
        <v>1</v>
      </c>
      <c r="I60" s="83">
        <f>'1. SELTEL S.A.S.'!I68</f>
        <v>3103751</v>
      </c>
      <c r="J60" s="84">
        <f>'2. ING ELECTROMECA'!I68</f>
        <v>3100000</v>
      </c>
      <c r="K60" s="84">
        <f>IF('3. EM 2025 + IPC'!I68*(1+($K$79/100))=0,"",'3. EM 2025 + IPC'!I68*(1+($K$79/100)))</f>
        <v>3005323.4728000001</v>
      </c>
      <c r="L60" s="44"/>
      <c r="M60" s="85">
        <f t="shared" si="0"/>
        <v>1.483563272305961E-2</v>
      </c>
      <c r="N60" s="173">
        <f t="shared" si="1"/>
        <v>3069700</v>
      </c>
      <c r="O60" s="173">
        <f t="shared" si="2"/>
        <v>3100000</v>
      </c>
      <c r="P60" s="173">
        <f t="shared" si="3"/>
        <v>3069400</v>
      </c>
      <c r="Q60" s="173">
        <f t="shared" si="4"/>
        <v>3069000</v>
      </c>
    </row>
    <row r="61" spans="2:17" ht="13.8" customHeight="1" x14ac:dyDescent="0.3">
      <c r="B61" s="90" t="s">
        <v>306</v>
      </c>
      <c r="C61" s="122"/>
      <c r="D61" s="99" t="s">
        <v>227</v>
      </c>
      <c r="E61" s="92" t="s">
        <v>253</v>
      </c>
      <c r="F61" s="127" t="s">
        <v>346</v>
      </c>
      <c r="G61" s="94">
        <v>1</v>
      </c>
      <c r="H61" s="94">
        <v>1</v>
      </c>
      <c r="I61" s="83">
        <f>'1. SELTEL S.A.S.'!I69</f>
        <v>893492</v>
      </c>
      <c r="J61" s="84">
        <f>'2. ING ELECTROMECA'!I69</f>
        <v>3200000</v>
      </c>
      <c r="K61" s="84">
        <f>IF('3. EM 2025 + IPC'!I69*(1+($K$79/100))=0,"",'3. EM 2025 + IPC'!I69*(1+($K$79/100)))</f>
        <v>889490.60200000007</v>
      </c>
      <c r="L61" s="44"/>
      <c r="M61" s="85">
        <f t="shared" si="0"/>
        <v>0.65517547420179734</v>
      </c>
      <c r="N61" s="173">
        <f t="shared" si="1"/>
        <v>1661000</v>
      </c>
      <c r="O61" s="173">
        <f t="shared" si="2"/>
        <v>893500</v>
      </c>
      <c r="P61" s="173">
        <f t="shared" si="3"/>
        <v>1365000</v>
      </c>
      <c r="Q61" s="173">
        <f t="shared" si="4"/>
        <v>1173700</v>
      </c>
    </row>
    <row r="62" spans="2:17" ht="13.8" customHeight="1" x14ac:dyDescent="0.3">
      <c r="B62" s="90" t="s">
        <v>307</v>
      </c>
      <c r="C62" s="122"/>
      <c r="D62" s="90" t="s">
        <v>254</v>
      </c>
      <c r="E62" s="92" t="s">
        <v>255</v>
      </c>
      <c r="F62" s="128"/>
      <c r="G62" s="94">
        <v>1</v>
      </c>
      <c r="H62" s="94">
        <v>1</v>
      </c>
      <c r="I62" s="83">
        <f>'1. SELTEL S.A.S.'!I70</f>
        <v>1988712</v>
      </c>
      <c r="J62" s="84">
        <f>'2. ING ELECTROMECA'!I70</f>
        <v>2800000</v>
      </c>
      <c r="K62" s="84">
        <f>IF('3. EM 2025 + IPC'!I70*(1+($K$79/100))=0,"",'3. EM 2025 + IPC'!I70*(1+($K$79/100)))</f>
        <v>1948178.3860000002</v>
      </c>
      <c r="L62" s="44"/>
      <c r="M62" s="85">
        <f t="shared" si="0"/>
        <v>0.17471613319156104</v>
      </c>
      <c r="N62" s="173">
        <f t="shared" si="1"/>
        <v>2245600</v>
      </c>
      <c r="O62" s="173">
        <f t="shared" si="2"/>
        <v>1988700</v>
      </c>
      <c r="P62" s="173">
        <f t="shared" si="3"/>
        <v>2213700</v>
      </c>
      <c r="Q62" s="173">
        <f t="shared" si="4"/>
        <v>2184500</v>
      </c>
    </row>
    <row r="63" spans="2:17" ht="13.8" customHeight="1" x14ac:dyDescent="0.3">
      <c r="B63" s="90" t="s">
        <v>308</v>
      </c>
      <c r="C63" s="122"/>
      <c r="D63" s="90" t="s">
        <v>256</v>
      </c>
      <c r="E63" s="92" t="s">
        <v>257</v>
      </c>
      <c r="F63" s="93" t="s">
        <v>356</v>
      </c>
      <c r="G63" s="94">
        <v>1</v>
      </c>
      <c r="H63" s="94">
        <v>1</v>
      </c>
      <c r="I63" s="83">
        <f>'1. SELTEL S.A.S.'!I71</f>
        <v>754479</v>
      </c>
      <c r="J63" s="84">
        <f>'2. ING ELECTROMECA'!I71</f>
        <v>800000</v>
      </c>
      <c r="K63" s="84">
        <f>IF('3. EM 2025 + IPC'!I71*(1+($K$79/100))=0,"",'3. EM 2025 + IPC'!I71*(1+($K$79/100)))</f>
        <v>798148.62600000005</v>
      </c>
      <c r="L63" s="44"/>
      <c r="M63" s="85">
        <f t="shared" si="0"/>
        <v>2.6824493452535257E-2</v>
      </c>
      <c r="N63" s="173">
        <f t="shared" si="1"/>
        <v>784200</v>
      </c>
      <c r="O63" s="173">
        <f t="shared" si="2"/>
        <v>798100</v>
      </c>
      <c r="P63" s="173">
        <f t="shared" si="3"/>
        <v>783900</v>
      </c>
      <c r="Q63" s="173">
        <f t="shared" si="4"/>
        <v>783600</v>
      </c>
    </row>
    <row r="64" spans="2:17" ht="13.8" customHeight="1" x14ac:dyDescent="0.3">
      <c r="B64" s="123" t="s">
        <v>309</v>
      </c>
      <c r="C64" s="122"/>
      <c r="D64" s="123" t="s">
        <v>258</v>
      </c>
      <c r="E64" s="92" t="s">
        <v>321</v>
      </c>
      <c r="F64" s="135" t="s">
        <v>357</v>
      </c>
      <c r="G64" s="94">
        <v>1</v>
      </c>
      <c r="H64" s="94">
        <v>1</v>
      </c>
      <c r="I64" s="83">
        <f>'1. SELTEL S.A.S.'!I72</f>
        <v>1798000</v>
      </c>
      <c r="J64" s="84">
        <f>'2. ING ELECTROMECA'!I72</f>
        <v>2000000</v>
      </c>
      <c r="K64" s="84"/>
      <c r="L64" s="44"/>
      <c r="M64" s="85">
        <f t="shared" si="0"/>
        <v>5.3185887309110058E-2</v>
      </c>
      <c r="N64" s="173">
        <f t="shared" si="1"/>
        <v>1899000</v>
      </c>
      <c r="O64" s="173">
        <f t="shared" si="2"/>
        <v>1899000</v>
      </c>
      <c r="P64" s="173">
        <f t="shared" si="3"/>
        <v>1896300</v>
      </c>
      <c r="Q64" s="173">
        <f t="shared" si="4"/>
        <v>1893600</v>
      </c>
    </row>
    <row r="65" spans="2:17" ht="13.8" customHeight="1" x14ac:dyDescent="0.3">
      <c r="B65" s="123"/>
      <c r="C65" s="122"/>
      <c r="D65" s="123"/>
      <c r="E65" s="92" t="s">
        <v>322</v>
      </c>
      <c r="F65" s="136"/>
      <c r="G65" s="94">
        <v>1</v>
      </c>
      <c r="H65" s="94">
        <v>1</v>
      </c>
      <c r="I65" s="83">
        <f>'1. SELTEL S.A.S.'!I73</f>
        <v>2000000</v>
      </c>
      <c r="J65" s="84">
        <f>'2. ING ELECTROMECA'!I73</f>
        <v>2500000</v>
      </c>
      <c r="K65" s="84"/>
      <c r="L65" s="44"/>
      <c r="M65" s="85">
        <f t="shared" si="0"/>
        <v>0.1111111111111111</v>
      </c>
      <c r="N65" s="173">
        <f t="shared" si="1"/>
        <v>2250000</v>
      </c>
      <c r="O65" s="173">
        <f t="shared" si="2"/>
        <v>2250000</v>
      </c>
      <c r="P65" s="173">
        <f t="shared" si="3"/>
        <v>2236100</v>
      </c>
      <c r="Q65" s="173">
        <f t="shared" si="4"/>
        <v>2222200</v>
      </c>
    </row>
    <row r="66" spans="2:17" ht="13.8" customHeight="1" x14ac:dyDescent="0.3">
      <c r="B66" s="90" t="s">
        <v>310</v>
      </c>
      <c r="C66" s="122"/>
      <c r="D66" s="90" t="s">
        <v>228</v>
      </c>
      <c r="E66" s="92" t="s">
        <v>259</v>
      </c>
      <c r="F66" s="97" t="s">
        <v>341</v>
      </c>
      <c r="G66" s="94">
        <v>1</v>
      </c>
      <c r="H66" s="94">
        <v>1</v>
      </c>
      <c r="I66" s="83">
        <f>'1. SELTEL S.A.S.'!I74</f>
        <v>588000</v>
      </c>
      <c r="J66" s="84">
        <f>'2. ING ELECTROMECA'!I74</f>
        <v>1200000</v>
      </c>
      <c r="K66" s="84" t="str">
        <f>IF('3. EM 2025 + IPC'!I74*(1+($K$79/100))=0,"",'3. EM 2025 + IPC'!I74*(1+($K$79/100)))</f>
        <v/>
      </c>
      <c r="L66" s="44"/>
      <c r="M66" s="85">
        <f t="shared" si="0"/>
        <v>0.34228187919463088</v>
      </c>
      <c r="N66" s="173">
        <f t="shared" si="1"/>
        <v>894000</v>
      </c>
      <c r="O66" s="173">
        <f t="shared" si="2"/>
        <v>894000</v>
      </c>
      <c r="P66" s="173">
        <f t="shared" si="3"/>
        <v>840000</v>
      </c>
      <c r="Q66" s="173">
        <f t="shared" si="4"/>
        <v>789300</v>
      </c>
    </row>
    <row r="67" spans="2:17" ht="13.8" customHeight="1" x14ac:dyDescent="0.3">
      <c r="B67" s="86" t="s">
        <v>311</v>
      </c>
      <c r="C67" s="121" t="s">
        <v>331</v>
      </c>
      <c r="D67" s="86" t="s">
        <v>209</v>
      </c>
      <c r="E67" s="87" t="s">
        <v>260</v>
      </c>
      <c r="F67" s="96" t="s">
        <v>337</v>
      </c>
      <c r="G67" s="89">
        <v>1</v>
      </c>
      <c r="H67" s="89">
        <v>1</v>
      </c>
      <c r="I67" s="83">
        <f>'1. SELTEL S.A.S.'!I75</f>
        <v>1420000</v>
      </c>
      <c r="J67" s="84">
        <f>'2. ING ELECTROMECA'!I75</f>
        <v>2875000</v>
      </c>
      <c r="K67" s="84" t="str">
        <f>IF('3. EM 2025 + IPC'!I75*(1+($K$79/100))=0,"",'3. EM 2025 + IPC'!I75*(1+($K$79/100)))</f>
        <v/>
      </c>
      <c r="L67" s="44"/>
      <c r="M67" s="85">
        <f t="shared" si="0"/>
        <v>0.33876600698486614</v>
      </c>
      <c r="N67" s="173">
        <f t="shared" si="1"/>
        <v>2147500</v>
      </c>
      <c r="O67" s="173">
        <f t="shared" si="2"/>
        <v>2147500</v>
      </c>
      <c r="P67" s="173">
        <f t="shared" si="3"/>
        <v>2020500</v>
      </c>
      <c r="Q67" s="173">
        <f t="shared" si="4"/>
        <v>1901000</v>
      </c>
    </row>
    <row r="68" spans="2:17" ht="13.8" customHeight="1" x14ac:dyDescent="0.3">
      <c r="B68" s="86" t="s">
        <v>312</v>
      </c>
      <c r="C68" s="121"/>
      <c r="D68" s="86" t="s">
        <v>203</v>
      </c>
      <c r="E68" s="87" t="s">
        <v>261</v>
      </c>
      <c r="F68" s="96" t="s">
        <v>351</v>
      </c>
      <c r="G68" s="89">
        <v>1</v>
      </c>
      <c r="H68" s="89">
        <v>1</v>
      </c>
      <c r="I68" s="83">
        <f>'1. SELTEL S.A.S.'!I76</f>
        <v>1962348</v>
      </c>
      <c r="J68" s="84">
        <f>'2. ING ELECTROMECA'!I76</f>
        <v>1960000</v>
      </c>
      <c r="K68" s="84">
        <f>IF('3. EM 2025 + IPC'!I76*(1+($K$79/100))=0,"",'3. EM 2025 + IPC'!I76*(1+($K$79/100)))</f>
        <v>1948136.3220000002</v>
      </c>
      <c r="L68" s="44"/>
      <c r="M68" s="85">
        <f t="shared" si="0"/>
        <v>3.1787783826105554E-3</v>
      </c>
      <c r="N68" s="173">
        <f t="shared" si="1"/>
        <v>1956800</v>
      </c>
      <c r="O68" s="173">
        <f t="shared" si="2"/>
        <v>1960000</v>
      </c>
      <c r="P68" s="173">
        <f t="shared" si="3"/>
        <v>1956800</v>
      </c>
      <c r="Q68" s="173">
        <f t="shared" si="4"/>
        <v>1956800</v>
      </c>
    </row>
    <row r="69" spans="2:17" ht="13.8" customHeight="1" x14ac:dyDescent="0.3">
      <c r="B69" s="86" t="s">
        <v>313</v>
      </c>
      <c r="C69" s="121"/>
      <c r="D69" s="86" t="s">
        <v>208</v>
      </c>
      <c r="E69" s="87" t="s">
        <v>262</v>
      </c>
      <c r="F69" s="96" t="s">
        <v>343</v>
      </c>
      <c r="G69" s="89">
        <v>1</v>
      </c>
      <c r="H69" s="89">
        <v>1</v>
      </c>
      <c r="I69" s="83">
        <f>'1. SELTEL S.A.S.'!I77</f>
        <v>310305</v>
      </c>
      <c r="J69" s="84">
        <f>'2. ING ELECTROMECA'!I77</f>
        <v>400000</v>
      </c>
      <c r="K69" s="84">
        <f>IF('3. EM 2025 + IPC'!I77*(1+($K$79/100))=0,"",'3. EM 2025 + IPC'!I77*(1+($K$79/100)))</f>
        <v>300397.95280000003</v>
      </c>
      <c r="L69" s="44"/>
      <c r="M69" s="85">
        <f t="shared" si="0"/>
        <v>0.13297878203417207</v>
      </c>
      <c r="N69" s="173">
        <f t="shared" si="1"/>
        <v>336900</v>
      </c>
      <c r="O69" s="173">
        <f t="shared" si="2"/>
        <v>310300</v>
      </c>
      <c r="P69" s="173">
        <f t="shared" si="3"/>
        <v>334100</v>
      </c>
      <c r="Q69" s="173">
        <f t="shared" si="4"/>
        <v>331400</v>
      </c>
    </row>
    <row r="70" spans="2:17" ht="13.8" customHeight="1" x14ac:dyDescent="0.3">
      <c r="B70" s="119" t="s">
        <v>314</v>
      </c>
      <c r="C70" s="121"/>
      <c r="D70" s="119" t="s">
        <v>209</v>
      </c>
      <c r="E70" s="87" t="s">
        <v>263</v>
      </c>
      <c r="F70" s="96" t="s">
        <v>338</v>
      </c>
      <c r="G70" s="89">
        <v>1</v>
      </c>
      <c r="H70" s="89">
        <v>1</v>
      </c>
      <c r="I70" s="83">
        <f>'1. SELTEL S.A.S.'!I78</f>
        <v>2497638</v>
      </c>
      <c r="J70" s="84">
        <f>'2. ING ELECTROMECA'!I78</f>
        <v>2515000</v>
      </c>
      <c r="K70" s="84">
        <f>IF('3. EM 2025 + IPC'!I78*(1+($K$79/100))=0,"",'3. EM 2025 + IPC'!I78*(1+($K$79/100)))</f>
        <v>2484448.1156000001</v>
      </c>
      <c r="L70" s="44"/>
      <c r="M70" s="85">
        <f t="shared" si="0"/>
        <v>5.0065292202630179E-3</v>
      </c>
      <c r="N70" s="173">
        <f t="shared" si="1"/>
        <v>2499000</v>
      </c>
      <c r="O70" s="173">
        <f t="shared" si="2"/>
        <v>2497600</v>
      </c>
      <c r="P70" s="173">
        <f t="shared" si="3"/>
        <v>2499000</v>
      </c>
      <c r="Q70" s="173">
        <f t="shared" si="4"/>
        <v>2499000</v>
      </c>
    </row>
    <row r="71" spans="2:17" ht="13.8" customHeight="1" x14ac:dyDescent="0.3">
      <c r="B71" s="119"/>
      <c r="C71" s="121"/>
      <c r="D71" s="119"/>
      <c r="E71" s="87" t="s">
        <v>264</v>
      </c>
      <c r="F71" s="96" t="s">
        <v>338</v>
      </c>
      <c r="G71" s="89">
        <v>1</v>
      </c>
      <c r="H71" s="89">
        <v>1</v>
      </c>
      <c r="I71" s="83">
        <f>'1. SELTEL S.A.S.'!I79</f>
        <v>1956816</v>
      </c>
      <c r="J71" s="84">
        <f>'2. ING ELECTROMECA'!I79</f>
        <v>1945000</v>
      </c>
      <c r="K71" s="84">
        <f>IF('3. EM 2025 + IPC'!I79*(1+($K$79/100))=0,"",'3. EM 2025 + IPC'!I79*(1+($K$79/100)))</f>
        <v>1947694.6500000001</v>
      </c>
      <c r="L71" s="44"/>
      <c r="M71" s="85">
        <f t="shared" si="0"/>
        <v>2.5930926252605534E-3</v>
      </c>
      <c r="N71" s="173">
        <f t="shared" si="1"/>
        <v>1949800</v>
      </c>
      <c r="O71" s="173">
        <f t="shared" si="2"/>
        <v>1947700</v>
      </c>
      <c r="P71" s="173">
        <f t="shared" si="3"/>
        <v>1949800</v>
      </c>
      <c r="Q71" s="173">
        <f t="shared" si="4"/>
        <v>1949800</v>
      </c>
    </row>
    <row r="72" spans="2:17" ht="13.8" customHeight="1" x14ac:dyDescent="0.3">
      <c r="B72" s="90" t="s">
        <v>315</v>
      </c>
      <c r="C72" s="91" t="s">
        <v>332</v>
      </c>
      <c r="D72" s="90" t="s">
        <v>228</v>
      </c>
      <c r="E72" s="92" t="s">
        <v>265</v>
      </c>
      <c r="F72" s="97" t="s">
        <v>341</v>
      </c>
      <c r="G72" s="94">
        <v>1</v>
      </c>
      <c r="H72" s="94">
        <v>1</v>
      </c>
      <c r="I72" s="83">
        <f>'1. SELTEL S.A.S.'!I80</f>
        <v>739537</v>
      </c>
      <c r="J72" s="84">
        <f>'2. ING ELECTROMECA'!I80</f>
        <v>2300000</v>
      </c>
      <c r="K72" s="84">
        <f>IF('3. EM 2025 + IPC'!I80*(1+($K$79/100))=0,"",'3. EM 2025 + IPC'!I80*(1+($K$79/100)))</f>
        <v>853112.60320000013</v>
      </c>
      <c r="L72" s="44"/>
      <c r="M72" s="85">
        <f t="shared" si="0"/>
        <v>0.5474580827966542</v>
      </c>
      <c r="N72" s="173">
        <f t="shared" si="1"/>
        <v>1297500</v>
      </c>
      <c r="O72" s="173">
        <f t="shared" si="2"/>
        <v>853100</v>
      </c>
      <c r="P72" s="173">
        <f t="shared" si="3"/>
        <v>1132100</v>
      </c>
      <c r="Q72" s="173">
        <f t="shared" si="4"/>
        <v>1013800</v>
      </c>
    </row>
    <row r="73" spans="2:17" ht="13.8" customHeight="1" x14ac:dyDescent="0.3">
      <c r="B73" s="43"/>
      <c r="C73" s="43"/>
      <c r="D73" s="43"/>
      <c r="E73" s="43"/>
      <c r="F73" s="43"/>
      <c r="G73" s="43"/>
      <c r="H73" s="78" t="s">
        <v>362</v>
      </c>
      <c r="I73" s="79">
        <f>SUM(I10:I72)</f>
        <v>60050344</v>
      </c>
      <c r="J73" s="79">
        <f>SUM(J10:J72)</f>
        <v>75742000</v>
      </c>
      <c r="K73" s="79">
        <f>SUM(K10:K72)</f>
        <v>49695568.463199995</v>
      </c>
      <c r="L73" s="79">
        <f>SUM(L10:L72)</f>
        <v>0</v>
      </c>
      <c r="M73" s="100"/>
      <c r="N73" s="79">
        <f>SUM(N10:N72)</f>
        <v>66539500</v>
      </c>
      <c r="O73" s="79">
        <f>SUM(O10:O72)</f>
        <v>63275400</v>
      </c>
      <c r="P73" s="79">
        <f>SUM(P10:P72)</f>
        <v>64723400</v>
      </c>
      <c r="Q73" s="79">
        <f>SUM(Q10:Q72)</f>
        <v>63268800</v>
      </c>
    </row>
    <row r="74" spans="2:17" ht="13.8" customHeight="1" x14ac:dyDescent="0.3">
      <c r="B74" s="43"/>
      <c r="C74" s="43"/>
      <c r="D74" s="43"/>
      <c r="E74" s="43"/>
      <c r="F74" s="43"/>
      <c r="G74" s="43"/>
      <c r="H74" s="78" t="s">
        <v>363</v>
      </c>
      <c r="I74" s="78">
        <f>SUMPRODUCT(I10:I72,$G$10:$G$72,$H$10:$H$72)</f>
        <v>82348868</v>
      </c>
      <c r="J74" s="78">
        <f>SUMPRODUCT(J10:J72,$G$10:$G$72,$H$10:$H$72)</f>
        <v>119504000</v>
      </c>
      <c r="K74" s="78">
        <f>SUMPRODUCT(K10:K72,$G$10:$G$72,$H$10:$H$72)</f>
        <v>62683851.669999994</v>
      </c>
      <c r="L74" s="78">
        <f>SUMPRODUCT(L10:L72,$G$10:$G$72,$H$10:$H$72)</f>
        <v>0</v>
      </c>
      <c r="M74" s="100"/>
      <c r="N74" s="103">
        <f>SUMPRODUCT(N10:N72,$G$10:$G$72,$H$10:$H$72)</f>
        <v>94812200</v>
      </c>
      <c r="O74" s="103">
        <f>SUMPRODUCT(O10:O72,$G$10:$G$72,$H$10:$H$72)</f>
        <v>88377800</v>
      </c>
      <c r="P74" s="103">
        <f>SUMPRODUCT(P10:P72,$G$10:$G$72,$H$10:$H$72)</f>
        <v>89305400</v>
      </c>
      <c r="Q74" s="103">
        <f>SUMPRODUCT(Q10:Q72,$G$10:$G$72,$H$10:$H$72)</f>
        <v>84902500</v>
      </c>
    </row>
    <row r="75" spans="2:17" ht="18" customHeight="1" x14ac:dyDescent="0.3">
      <c r="M75" s="104" t="s">
        <v>379</v>
      </c>
      <c r="N75" s="101">
        <f>N74/P74-1</f>
        <v>6.1662564637748662E-2</v>
      </c>
      <c r="O75" s="101">
        <f>O74/Q74-1</f>
        <v>4.0932834722181344E-2</v>
      </c>
      <c r="P75" s="101">
        <f>P74/O74-1</f>
        <v>1.0495848504941341E-2</v>
      </c>
      <c r="Q75" s="102">
        <v>0</v>
      </c>
    </row>
    <row r="76" spans="2:17" ht="18" customHeight="1" x14ac:dyDescent="0.3">
      <c r="M76" s="104" t="s">
        <v>380</v>
      </c>
      <c r="N76" s="101">
        <f>N74/Q74-1</f>
        <v>0.11671858896970044</v>
      </c>
      <c r="O76" s="101">
        <f>O74/Q74-1</f>
        <v>4.0932834722181344E-2</v>
      </c>
      <c r="P76" s="101">
        <f>P74/Q74-1</f>
        <v>5.1858308059244518E-2</v>
      </c>
      <c r="Q76" s="102"/>
    </row>
    <row r="77" spans="2:17" ht="13.8" customHeight="1" x14ac:dyDescent="0.3">
      <c r="C77" s="105" t="s">
        <v>381</v>
      </c>
      <c r="D77" s="105" t="s">
        <v>382</v>
      </c>
    </row>
    <row r="78" spans="2:17" ht="13.8" customHeight="1" x14ac:dyDescent="0.3">
      <c r="C78" s="171" t="s">
        <v>375</v>
      </c>
      <c r="D78" s="172">
        <f>N74</f>
        <v>94812200</v>
      </c>
    </row>
    <row r="79" spans="2:17" ht="13.8" customHeight="1" x14ac:dyDescent="0.3">
      <c r="C79" s="171" t="s">
        <v>376</v>
      </c>
      <c r="D79" s="172">
        <f>O74</f>
        <v>88377800</v>
      </c>
      <c r="K79" s="106">
        <v>5.16</v>
      </c>
    </row>
    <row r="80" spans="2:17" ht="13.8" customHeight="1" x14ac:dyDescent="0.3">
      <c r="C80" s="171" t="s">
        <v>377</v>
      </c>
      <c r="D80" s="172">
        <f>P74</f>
        <v>89305400</v>
      </c>
    </row>
    <row r="81" spans="3:4" ht="13.8" customHeight="1" x14ac:dyDescent="0.3">
      <c r="C81" s="169" t="s">
        <v>378</v>
      </c>
      <c r="D81" s="170">
        <f>Q74</f>
        <v>84902500</v>
      </c>
    </row>
  </sheetData>
  <autoFilter ref="B9:Q81" xr:uid="{2E69C281-C561-405D-B058-8BF72A383602}"/>
  <mergeCells count="57">
    <mergeCell ref="D3:O3"/>
    <mergeCell ref="D4:O4"/>
    <mergeCell ref="C67:C71"/>
    <mergeCell ref="B70:B71"/>
    <mergeCell ref="D70:D71"/>
    <mergeCell ref="B54:B58"/>
    <mergeCell ref="C54:C66"/>
    <mergeCell ref="D54:D58"/>
    <mergeCell ref="F54:F59"/>
    <mergeCell ref="F61:F62"/>
    <mergeCell ref="B64:B65"/>
    <mergeCell ref="D64:D65"/>
    <mergeCell ref="F64:F65"/>
    <mergeCell ref="F51:F52"/>
    <mergeCell ref="C27:C43"/>
    <mergeCell ref="B29:B30"/>
    <mergeCell ref="F29:F30"/>
    <mergeCell ref="B31:B33"/>
    <mergeCell ref="D31:D33"/>
    <mergeCell ref="B36:B37"/>
    <mergeCell ref="D36:D37"/>
    <mergeCell ref="B38:B43"/>
    <mergeCell ref="D38:D43"/>
    <mergeCell ref="F38:F43"/>
    <mergeCell ref="B44:B46"/>
    <mergeCell ref="C44:C53"/>
    <mergeCell ref="D44:D46"/>
    <mergeCell ref="B51:B52"/>
    <mergeCell ref="D51:D52"/>
    <mergeCell ref="F16:F19"/>
    <mergeCell ref="C21:C26"/>
    <mergeCell ref="B22:B23"/>
    <mergeCell ref="D22:D23"/>
    <mergeCell ref="B24:B26"/>
    <mergeCell ref="D24:D26"/>
    <mergeCell ref="B10:B12"/>
    <mergeCell ref="C10:C14"/>
    <mergeCell ref="D10:D12"/>
    <mergeCell ref="C15:C20"/>
    <mergeCell ref="B16:B19"/>
    <mergeCell ref="D16:D19"/>
    <mergeCell ref="G7:G9"/>
    <mergeCell ref="H7:H9"/>
    <mergeCell ref="B2:C5"/>
    <mergeCell ref="P2:Q5"/>
    <mergeCell ref="B7:B9"/>
    <mergeCell ref="C7:C9"/>
    <mergeCell ref="D7:D9"/>
    <mergeCell ref="E7:E9"/>
    <mergeCell ref="F7:F9"/>
    <mergeCell ref="D2:O2"/>
    <mergeCell ref="M7:M9"/>
    <mergeCell ref="N7:N9"/>
    <mergeCell ref="O7:O9"/>
    <mergeCell ref="P7:P9"/>
    <mergeCell ref="Q7:Q9"/>
    <mergeCell ref="D5:O5"/>
  </mergeCells>
  <phoneticPr fontId="24" type="noConversion"/>
  <conditionalFormatting sqref="M10:M72">
    <cfRule type="colorScale" priority="1">
      <colorScale>
        <cfvo type="min"/>
        <cfvo type="percentile" val="50"/>
        <cfvo type="max"/>
        <color rgb="FF63BE7B"/>
        <color rgb="FFFFEB84"/>
        <color rgb="FFF8696B"/>
      </colorScale>
    </cfRule>
  </conditionalFormatting>
  <pageMargins left="0.70866141732283472" right="0.70866141732283472" top="0.74803149606299213" bottom="0.74803149606299213" header="0.31496062992125984"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24AFD-FCC9-4208-8961-8E49BB02CAA2}">
  <sheetPr>
    <pageSetUpPr fitToPage="1"/>
  </sheetPr>
  <dimension ref="A1:K91"/>
  <sheetViews>
    <sheetView showGridLines="0" workbookViewId="0">
      <selection activeCell="J82" sqref="B2:J82"/>
    </sheetView>
  </sheetViews>
  <sheetFormatPr baseColWidth="10" defaultColWidth="0" defaultRowHeight="14.4" x14ac:dyDescent="0.3"/>
  <cols>
    <col min="1" max="1" width="3.44140625" customWidth="1"/>
    <col min="2" max="2" width="8.6640625" customWidth="1"/>
    <col min="3" max="3" width="16.5546875" customWidth="1"/>
    <col min="4" max="4" width="15.77734375" customWidth="1"/>
    <col min="5" max="5" width="16.6640625" customWidth="1"/>
    <col min="6" max="6" width="37" customWidth="1"/>
    <col min="7" max="7" width="11.5546875" customWidth="1"/>
    <col min="8" max="8" width="16.33203125" customWidth="1"/>
    <col min="9" max="9" width="13.6640625" customWidth="1"/>
    <col min="10" max="10" width="21.88671875" customWidth="1"/>
    <col min="11" max="11" width="5.109375" customWidth="1"/>
    <col min="12" max="16384" width="11.5546875" hidden="1"/>
  </cols>
  <sheetData>
    <row r="1" spans="2:10" s="43" customFormat="1" ht="13.8" x14ac:dyDescent="0.25"/>
    <row r="2" spans="2:10" s="43" customFormat="1" ht="13.8" x14ac:dyDescent="0.25">
      <c r="B2" s="108" t="e" vm="1">
        <v>#VALUE!</v>
      </c>
      <c r="C2" s="109"/>
      <c r="D2" s="114" t="s">
        <v>268</v>
      </c>
      <c r="E2" s="115"/>
      <c r="F2" s="115"/>
      <c r="G2" s="115"/>
      <c r="H2" s="116"/>
      <c r="I2" s="108" t="e" vm="2">
        <v>#VALUE!</v>
      </c>
      <c r="J2" s="109"/>
    </row>
    <row r="3" spans="2:10" s="43" customFormat="1" ht="13.8" x14ac:dyDescent="0.25">
      <c r="B3" s="110"/>
      <c r="C3" s="111"/>
      <c r="D3" s="132" t="s">
        <v>269</v>
      </c>
      <c r="E3" s="133"/>
      <c r="F3" s="133"/>
      <c r="G3" s="133"/>
      <c r="H3" s="134"/>
      <c r="I3" s="110"/>
      <c r="J3" s="111"/>
    </row>
    <row r="4" spans="2:10" s="43" customFormat="1" ht="13.8" x14ac:dyDescent="0.25">
      <c r="B4" s="110"/>
      <c r="C4" s="111"/>
      <c r="D4" s="132"/>
      <c r="E4" s="133"/>
      <c r="F4" s="133"/>
      <c r="G4" s="133"/>
      <c r="H4" s="134"/>
      <c r="I4" s="110"/>
      <c r="J4" s="111"/>
    </row>
    <row r="5" spans="2:10" s="43" customFormat="1" ht="13.8" x14ac:dyDescent="0.25">
      <c r="B5" s="112"/>
      <c r="C5" s="113"/>
      <c r="D5" s="129" t="s">
        <v>270</v>
      </c>
      <c r="E5" s="130"/>
      <c r="F5" s="130"/>
      <c r="G5" s="130"/>
      <c r="H5" s="131"/>
      <c r="I5" s="112"/>
      <c r="J5" s="113"/>
    </row>
    <row r="6" spans="2:10" s="43" customFormat="1" ht="13.8" x14ac:dyDescent="0.25"/>
    <row r="7" spans="2:10" s="43" customFormat="1" ht="13.8" x14ac:dyDescent="0.25">
      <c r="B7" s="140" t="s">
        <v>271</v>
      </c>
      <c r="C7" s="140"/>
      <c r="D7" s="141" t="s">
        <v>364</v>
      </c>
      <c r="E7" s="141"/>
      <c r="F7" s="141"/>
      <c r="G7" s="141"/>
      <c r="H7" s="44" t="s">
        <v>272</v>
      </c>
      <c r="I7" s="142" t="s">
        <v>365</v>
      </c>
      <c r="J7" s="142"/>
    </row>
    <row r="8" spans="2:10" s="43" customFormat="1" ht="13.8" x14ac:dyDescent="0.25">
      <c r="B8" s="140" t="s">
        <v>273</v>
      </c>
      <c r="C8" s="140"/>
      <c r="D8" s="141" t="s">
        <v>368</v>
      </c>
      <c r="E8" s="141"/>
      <c r="F8" s="141"/>
      <c r="G8" s="141"/>
      <c r="H8" s="44" t="s">
        <v>274</v>
      </c>
      <c r="I8" s="142" t="s">
        <v>366</v>
      </c>
      <c r="J8" s="142"/>
    </row>
    <row r="9" spans="2:10" s="43" customFormat="1" ht="13.8" x14ac:dyDescent="0.25">
      <c r="B9" s="140" t="s">
        <v>275</v>
      </c>
      <c r="C9" s="140"/>
      <c r="D9" s="141" t="s">
        <v>369</v>
      </c>
      <c r="E9" s="141"/>
      <c r="F9" s="141"/>
      <c r="G9" s="141"/>
      <c r="H9" s="44" t="s">
        <v>276</v>
      </c>
      <c r="I9" s="142" t="s">
        <v>367</v>
      </c>
      <c r="J9" s="142"/>
    </row>
    <row r="10" spans="2:10" s="43" customFormat="1" ht="13.8" x14ac:dyDescent="0.25"/>
    <row r="11" spans="2:10" s="43" customFormat="1" ht="13.8" x14ac:dyDescent="0.25">
      <c r="B11" s="45"/>
      <c r="C11" s="45"/>
      <c r="D11" s="45"/>
      <c r="E11" s="45"/>
      <c r="F11" s="45"/>
      <c r="G11" s="45"/>
      <c r="H11" s="45"/>
      <c r="I11" s="45"/>
      <c r="J11" s="45"/>
    </row>
    <row r="12" spans="2:10" s="43" customFormat="1" ht="52.2" customHeight="1" x14ac:dyDescent="0.25">
      <c r="B12" s="143" t="s">
        <v>333</v>
      </c>
      <c r="C12" s="144"/>
      <c r="D12" s="144"/>
      <c r="E12" s="144"/>
      <c r="F12" s="144"/>
      <c r="G12" s="144"/>
      <c r="H12" s="144"/>
      <c r="I12" s="144"/>
      <c r="J12" s="145"/>
    </row>
    <row r="13" spans="2:10" s="43" customFormat="1" ht="13.8" x14ac:dyDescent="0.25"/>
    <row r="14" spans="2:10" s="43" customFormat="1" ht="13.8" x14ac:dyDescent="0.25">
      <c r="B14" s="146" t="s">
        <v>277</v>
      </c>
      <c r="C14" s="146"/>
      <c r="D14" s="146"/>
      <c r="E14" s="146"/>
      <c r="F14" s="146"/>
      <c r="G14" s="146"/>
      <c r="H14" s="146"/>
      <c r="I14" s="146"/>
      <c r="J14" s="146"/>
    </row>
    <row r="15" spans="2:10" s="43" customFormat="1" ht="105.6" customHeight="1" x14ac:dyDescent="0.25">
      <c r="B15" s="139" t="s">
        <v>278</v>
      </c>
      <c r="C15" s="139"/>
      <c r="D15" s="139"/>
      <c r="E15" s="139"/>
      <c r="F15" s="139"/>
      <c r="G15" s="139"/>
      <c r="H15" s="139"/>
      <c r="I15" s="139"/>
      <c r="J15" s="139"/>
    </row>
    <row r="16" spans="2:10" s="43" customFormat="1" ht="13.8" x14ac:dyDescent="0.25"/>
    <row r="17" spans="2:10" s="49" customFormat="1" ht="41.4" x14ac:dyDescent="0.3">
      <c r="B17" s="46" t="s">
        <v>187</v>
      </c>
      <c r="C17" s="46" t="s">
        <v>186</v>
      </c>
      <c r="D17" s="46" t="s">
        <v>188</v>
      </c>
      <c r="E17" s="47" t="s">
        <v>189</v>
      </c>
      <c r="F17" s="47" t="s">
        <v>339</v>
      </c>
      <c r="G17" s="47" t="s">
        <v>190</v>
      </c>
      <c r="H17" s="47" t="s">
        <v>191</v>
      </c>
      <c r="I17" s="48" t="s">
        <v>324</v>
      </c>
      <c r="J17" s="48" t="s">
        <v>325</v>
      </c>
    </row>
    <row r="18" spans="2:10" ht="34.799999999999997" customHeight="1" x14ac:dyDescent="0.3">
      <c r="B18" s="147" t="s">
        <v>279</v>
      </c>
      <c r="C18" s="148" t="s">
        <v>326</v>
      </c>
      <c r="D18" s="149" t="s">
        <v>192</v>
      </c>
      <c r="E18" s="52" t="s">
        <v>193</v>
      </c>
      <c r="F18" s="53" t="s">
        <v>337</v>
      </c>
      <c r="G18" s="54">
        <v>1</v>
      </c>
      <c r="H18" s="54">
        <v>1</v>
      </c>
      <c r="I18" s="71">
        <v>2778704</v>
      </c>
      <c r="J18" s="55">
        <f>ROUND(I18*H18*G18,0)</f>
        <v>2778704</v>
      </c>
    </row>
    <row r="19" spans="2:10" ht="91.8" x14ac:dyDescent="0.3">
      <c r="B19" s="147"/>
      <c r="C19" s="148"/>
      <c r="D19" s="149"/>
      <c r="E19" s="52" t="s">
        <v>316</v>
      </c>
      <c r="F19" s="53" t="s">
        <v>338</v>
      </c>
      <c r="G19" s="54">
        <v>1</v>
      </c>
      <c r="H19" s="54">
        <v>1</v>
      </c>
      <c r="I19" s="71">
        <v>2576117</v>
      </c>
      <c r="J19" s="55">
        <f>ROUND(I19*H19*G19,0)</f>
        <v>2576117</v>
      </c>
    </row>
    <row r="20" spans="2:10" ht="91.8" x14ac:dyDescent="0.3">
      <c r="B20" s="147"/>
      <c r="C20" s="148"/>
      <c r="D20" s="149"/>
      <c r="E20" s="52" t="s">
        <v>194</v>
      </c>
      <c r="F20" s="53" t="s">
        <v>338</v>
      </c>
      <c r="G20" s="54">
        <v>1</v>
      </c>
      <c r="H20" s="54">
        <v>1</v>
      </c>
      <c r="I20" s="71">
        <v>2090502</v>
      </c>
      <c r="J20" s="55">
        <f>ROUND(I20*H20*G20,0)</f>
        <v>2090502</v>
      </c>
    </row>
    <row r="21" spans="2:10" ht="59.4" customHeight="1" x14ac:dyDescent="0.3">
      <c r="B21" s="50" t="s">
        <v>280</v>
      </c>
      <c r="C21" s="148"/>
      <c r="D21" s="51" t="s">
        <v>195</v>
      </c>
      <c r="E21" s="52" t="s">
        <v>196</v>
      </c>
      <c r="F21" s="53" t="s">
        <v>340</v>
      </c>
      <c r="G21" s="54">
        <v>1</v>
      </c>
      <c r="H21" s="54">
        <v>1</v>
      </c>
      <c r="I21" s="71">
        <v>1731170</v>
      </c>
      <c r="J21" s="55">
        <f>ROUND(I21*H21*G21,0)</f>
        <v>1731170</v>
      </c>
    </row>
    <row r="22" spans="2:10" ht="71.400000000000006" x14ac:dyDescent="0.3">
      <c r="B22" s="50" t="s">
        <v>281</v>
      </c>
      <c r="C22" s="148"/>
      <c r="D22" s="51" t="s">
        <v>201</v>
      </c>
      <c r="E22" s="52" t="s">
        <v>202</v>
      </c>
      <c r="F22" s="53" t="s">
        <v>358</v>
      </c>
      <c r="G22" s="54">
        <v>1</v>
      </c>
      <c r="H22" s="54">
        <v>1</v>
      </c>
      <c r="I22" s="71">
        <v>850000</v>
      </c>
      <c r="J22" s="55">
        <f t="shared" ref="J22:J80" si="0">ROUND(I22*H22*G22,0)</f>
        <v>850000</v>
      </c>
    </row>
    <row r="23" spans="2:10" ht="91.8" x14ac:dyDescent="0.3">
      <c r="B23" s="56" t="s">
        <v>283</v>
      </c>
      <c r="C23" s="150" t="s">
        <v>327</v>
      </c>
      <c r="D23" s="58" t="s">
        <v>198</v>
      </c>
      <c r="E23" s="59" t="s">
        <v>319</v>
      </c>
      <c r="F23" s="60" t="s">
        <v>338</v>
      </c>
      <c r="G23" s="61">
        <v>1</v>
      </c>
      <c r="H23" s="61">
        <v>1</v>
      </c>
      <c r="I23" s="71">
        <v>1061886</v>
      </c>
      <c r="J23" s="62">
        <f t="shared" si="0"/>
        <v>1061886</v>
      </c>
    </row>
    <row r="24" spans="2:10" ht="84.6" customHeight="1" x14ac:dyDescent="0.3">
      <c r="B24" s="151" t="s">
        <v>284</v>
      </c>
      <c r="C24" s="150"/>
      <c r="D24" s="152" t="s">
        <v>197</v>
      </c>
      <c r="E24" s="59" t="s">
        <v>199</v>
      </c>
      <c r="F24" s="153" t="s">
        <v>341</v>
      </c>
      <c r="G24" s="61">
        <v>3</v>
      </c>
      <c r="H24" s="61">
        <v>1</v>
      </c>
      <c r="I24" s="71">
        <v>500000</v>
      </c>
      <c r="J24" s="62">
        <f t="shared" si="0"/>
        <v>1500000</v>
      </c>
    </row>
    <row r="25" spans="2:10" ht="84.6" customHeight="1" x14ac:dyDescent="0.3">
      <c r="B25" s="151"/>
      <c r="C25" s="150"/>
      <c r="D25" s="152"/>
      <c r="E25" s="59" t="s">
        <v>318</v>
      </c>
      <c r="F25" s="154"/>
      <c r="G25" s="61">
        <v>2</v>
      </c>
      <c r="H25" s="61">
        <v>1</v>
      </c>
      <c r="I25" s="71">
        <v>588540</v>
      </c>
      <c r="J25" s="62">
        <f t="shared" si="0"/>
        <v>1177080</v>
      </c>
    </row>
    <row r="26" spans="2:10" ht="84.6" customHeight="1" x14ac:dyDescent="0.3">
      <c r="B26" s="151"/>
      <c r="C26" s="150"/>
      <c r="D26" s="152"/>
      <c r="E26" s="59" t="s">
        <v>259</v>
      </c>
      <c r="F26" s="154"/>
      <c r="G26" s="61">
        <v>2</v>
      </c>
      <c r="H26" s="61">
        <v>1</v>
      </c>
      <c r="I26" s="71">
        <v>588540</v>
      </c>
      <c r="J26" s="62">
        <f t="shared" si="0"/>
        <v>1177080</v>
      </c>
    </row>
    <row r="27" spans="2:10" ht="84.6" customHeight="1" x14ac:dyDescent="0.3">
      <c r="B27" s="151"/>
      <c r="C27" s="150"/>
      <c r="D27" s="152"/>
      <c r="E27" s="59" t="s">
        <v>317</v>
      </c>
      <c r="F27" s="155"/>
      <c r="G27" s="61">
        <v>2</v>
      </c>
      <c r="H27" s="61">
        <v>1</v>
      </c>
      <c r="I27" s="71">
        <v>1070660</v>
      </c>
      <c r="J27" s="62">
        <f t="shared" si="0"/>
        <v>2141320</v>
      </c>
    </row>
    <row r="28" spans="2:10" ht="71.400000000000006" x14ac:dyDescent="0.3">
      <c r="B28" s="63" t="s">
        <v>285</v>
      </c>
      <c r="C28" s="150"/>
      <c r="D28" s="58" t="s">
        <v>185</v>
      </c>
      <c r="E28" s="59" t="s">
        <v>200</v>
      </c>
      <c r="F28" s="60" t="s">
        <v>342</v>
      </c>
      <c r="G28" s="61">
        <v>1</v>
      </c>
      <c r="H28" s="61">
        <v>1</v>
      </c>
      <c r="I28" s="71">
        <v>1350000</v>
      </c>
      <c r="J28" s="62">
        <f t="shared" si="0"/>
        <v>1350000</v>
      </c>
    </row>
    <row r="29" spans="2:10" ht="62.4" x14ac:dyDescent="0.3">
      <c r="B29" s="50" t="s">
        <v>286</v>
      </c>
      <c r="C29" s="148" t="s">
        <v>328</v>
      </c>
      <c r="D29" s="51" t="s">
        <v>203</v>
      </c>
      <c r="E29" s="52" t="s">
        <v>210</v>
      </c>
      <c r="F29" s="64" t="s">
        <v>340</v>
      </c>
      <c r="G29" s="54">
        <v>1</v>
      </c>
      <c r="H29" s="54">
        <v>1</v>
      </c>
      <c r="I29" s="71">
        <v>1705522</v>
      </c>
      <c r="J29" s="55">
        <f t="shared" si="0"/>
        <v>1705522</v>
      </c>
    </row>
    <row r="30" spans="2:10" ht="31.8" x14ac:dyDescent="0.3">
      <c r="B30" s="147" t="s">
        <v>287</v>
      </c>
      <c r="C30" s="148"/>
      <c r="D30" s="149" t="s">
        <v>208</v>
      </c>
      <c r="E30" s="65" t="s">
        <v>204</v>
      </c>
      <c r="F30" s="66" t="s">
        <v>343</v>
      </c>
      <c r="G30" s="54">
        <v>1</v>
      </c>
      <c r="H30" s="54">
        <v>1</v>
      </c>
      <c r="I30" s="71">
        <v>744976</v>
      </c>
      <c r="J30" s="55">
        <f t="shared" si="0"/>
        <v>744976</v>
      </c>
    </row>
    <row r="31" spans="2:10" ht="31.8" x14ac:dyDescent="0.3">
      <c r="B31" s="147"/>
      <c r="C31" s="148"/>
      <c r="D31" s="149"/>
      <c r="E31" s="52" t="s">
        <v>320</v>
      </c>
      <c r="F31" s="64" t="s">
        <v>343</v>
      </c>
      <c r="G31" s="54">
        <v>1</v>
      </c>
      <c r="H31" s="54">
        <v>1</v>
      </c>
      <c r="I31" s="71">
        <v>292943</v>
      </c>
      <c r="J31" s="55">
        <f t="shared" si="0"/>
        <v>292943</v>
      </c>
    </row>
    <row r="32" spans="2:10" ht="93" x14ac:dyDescent="0.3">
      <c r="B32" s="147" t="s">
        <v>288</v>
      </c>
      <c r="C32" s="148"/>
      <c r="D32" s="149" t="s">
        <v>198</v>
      </c>
      <c r="E32" s="52" t="s">
        <v>205</v>
      </c>
      <c r="F32" s="64" t="s">
        <v>344</v>
      </c>
      <c r="G32" s="54">
        <v>1</v>
      </c>
      <c r="H32" s="54">
        <v>1</v>
      </c>
      <c r="I32" s="71">
        <v>2702324</v>
      </c>
      <c r="J32" s="55">
        <f t="shared" si="0"/>
        <v>2702324</v>
      </c>
    </row>
    <row r="33" spans="2:10" ht="93" x14ac:dyDescent="0.3">
      <c r="B33" s="147"/>
      <c r="C33" s="148"/>
      <c r="D33" s="149"/>
      <c r="E33" s="52" t="s">
        <v>206</v>
      </c>
      <c r="F33" s="64" t="s">
        <v>344</v>
      </c>
      <c r="G33" s="54">
        <v>1</v>
      </c>
      <c r="H33" s="54">
        <v>1</v>
      </c>
      <c r="I33" s="71">
        <v>795000</v>
      </c>
      <c r="J33" s="55">
        <f t="shared" si="0"/>
        <v>795000</v>
      </c>
    </row>
    <row r="34" spans="2:10" ht="93" x14ac:dyDescent="0.3">
      <c r="B34" s="147"/>
      <c r="C34" s="148"/>
      <c r="D34" s="149"/>
      <c r="E34" s="52" t="s">
        <v>207</v>
      </c>
      <c r="F34" s="64" t="s">
        <v>344</v>
      </c>
      <c r="G34" s="54">
        <v>1</v>
      </c>
      <c r="H34" s="54">
        <v>1</v>
      </c>
      <c r="I34" s="71">
        <v>932257</v>
      </c>
      <c r="J34" s="55">
        <f t="shared" si="0"/>
        <v>932257</v>
      </c>
    </row>
    <row r="35" spans="2:10" ht="91.8" x14ac:dyDescent="0.3">
      <c r="B35" s="56" t="s">
        <v>282</v>
      </c>
      <c r="C35" s="150" t="s">
        <v>323</v>
      </c>
      <c r="D35" s="58" t="s">
        <v>211</v>
      </c>
      <c r="E35" s="59" t="s">
        <v>212</v>
      </c>
      <c r="F35" s="60" t="s">
        <v>342</v>
      </c>
      <c r="G35" s="61">
        <v>1</v>
      </c>
      <c r="H35" s="61">
        <v>2</v>
      </c>
      <c r="I35" s="71">
        <v>299130</v>
      </c>
      <c r="J35" s="62">
        <f t="shared" si="0"/>
        <v>598260</v>
      </c>
    </row>
    <row r="36" spans="2:10" ht="71.400000000000006" x14ac:dyDescent="0.3">
      <c r="B36" s="56" t="s">
        <v>289</v>
      </c>
      <c r="C36" s="150"/>
      <c r="D36" s="58" t="s">
        <v>213</v>
      </c>
      <c r="E36" s="59" t="s">
        <v>214</v>
      </c>
      <c r="F36" s="60" t="s">
        <v>345</v>
      </c>
      <c r="G36" s="61">
        <v>2</v>
      </c>
      <c r="H36" s="61">
        <v>2</v>
      </c>
      <c r="I36" s="71">
        <v>683680</v>
      </c>
      <c r="J36" s="62">
        <f t="shared" si="0"/>
        <v>2734720</v>
      </c>
    </row>
    <row r="37" spans="2:10" ht="69" customHeight="1" x14ac:dyDescent="0.3">
      <c r="B37" s="151" t="s">
        <v>290</v>
      </c>
      <c r="C37" s="150"/>
      <c r="D37" s="58" t="s">
        <v>215</v>
      </c>
      <c r="E37" s="59" t="s">
        <v>225</v>
      </c>
      <c r="F37" s="158" t="s">
        <v>346</v>
      </c>
      <c r="G37" s="61">
        <v>1</v>
      </c>
      <c r="H37" s="61">
        <v>1</v>
      </c>
      <c r="I37" s="71">
        <v>317250</v>
      </c>
      <c r="J37" s="62">
        <f t="shared" si="0"/>
        <v>317250</v>
      </c>
    </row>
    <row r="38" spans="2:10" ht="69" customHeight="1" x14ac:dyDescent="0.3">
      <c r="B38" s="151"/>
      <c r="C38" s="150"/>
      <c r="D38" s="58" t="s">
        <v>227</v>
      </c>
      <c r="E38" s="59" t="s">
        <v>226</v>
      </c>
      <c r="F38" s="159"/>
      <c r="G38" s="61">
        <v>1</v>
      </c>
      <c r="H38" s="61">
        <v>1</v>
      </c>
      <c r="I38" s="71">
        <v>317250</v>
      </c>
      <c r="J38" s="62">
        <f t="shared" si="0"/>
        <v>317250</v>
      </c>
    </row>
    <row r="39" spans="2:10" ht="51" x14ac:dyDescent="0.3">
      <c r="B39" s="151" t="s">
        <v>291</v>
      </c>
      <c r="C39" s="150"/>
      <c r="D39" s="152" t="s">
        <v>192</v>
      </c>
      <c r="E39" s="59" t="s">
        <v>218</v>
      </c>
      <c r="F39" s="67" t="s">
        <v>347</v>
      </c>
      <c r="G39" s="61">
        <v>1</v>
      </c>
      <c r="H39" s="61">
        <v>1</v>
      </c>
      <c r="I39" s="71">
        <v>928507</v>
      </c>
      <c r="J39" s="62">
        <f t="shared" si="0"/>
        <v>928507</v>
      </c>
    </row>
    <row r="40" spans="2:10" ht="93" x14ac:dyDescent="0.3">
      <c r="B40" s="151"/>
      <c r="C40" s="150"/>
      <c r="D40" s="152"/>
      <c r="E40" s="59" t="s">
        <v>216</v>
      </c>
      <c r="F40" s="67" t="s">
        <v>338</v>
      </c>
      <c r="G40" s="61">
        <v>1</v>
      </c>
      <c r="H40" s="61">
        <v>1</v>
      </c>
      <c r="I40" s="71">
        <v>1102630</v>
      </c>
      <c r="J40" s="62">
        <f t="shared" si="0"/>
        <v>1102630</v>
      </c>
    </row>
    <row r="41" spans="2:10" ht="93" x14ac:dyDescent="0.3">
      <c r="B41" s="151"/>
      <c r="C41" s="150"/>
      <c r="D41" s="152"/>
      <c r="E41" s="59" t="s">
        <v>217</v>
      </c>
      <c r="F41" s="67" t="s">
        <v>338</v>
      </c>
      <c r="G41" s="61">
        <v>1</v>
      </c>
      <c r="H41" s="61">
        <v>1</v>
      </c>
      <c r="I41" s="71">
        <v>787507</v>
      </c>
      <c r="J41" s="62">
        <f t="shared" si="0"/>
        <v>787507</v>
      </c>
    </row>
    <row r="42" spans="2:10" ht="62.4" x14ac:dyDescent="0.3">
      <c r="B42" s="56" t="s">
        <v>292</v>
      </c>
      <c r="C42" s="150"/>
      <c r="D42" s="58" t="s">
        <v>219</v>
      </c>
      <c r="E42" s="59" t="s">
        <v>220</v>
      </c>
      <c r="F42" s="67" t="s">
        <v>348</v>
      </c>
      <c r="G42" s="61">
        <v>1</v>
      </c>
      <c r="H42" s="61">
        <v>1</v>
      </c>
      <c r="I42" s="71">
        <v>662634</v>
      </c>
      <c r="J42" s="62">
        <f t="shared" si="0"/>
        <v>662634</v>
      </c>
    </row>
    <row r="43" spans="2:10" ht="337.8" x14ac:dyDescent="0.3">
      <c r="B43" s="56" t="s">
        <v>293</v>
      </c>
      <c r="C43" s="150"/>
      <c r="D43" s="58" t="s">
        <v>228</v>
      </c>
      <c r="E43" s="59" t="s">
        <v>221</v>
      </c>
      <c r="F43" s="67" t="s">
        <v>341</v>
      </c>
      <c r="G43" s="61">
        <v>1</v>
      </c>
      <c r="H43" s="61">
        <v>1</v>
      </c>
      <c r="I43" s="71">
        <v>739537</v>
      </c>
      <c r="J43" s="62">
        <f t="shared" si="0"/>
        <v>739537</v>
      </c>
    </row>
    <row r="44" spans="2:10" ht="91.8" x14ac:dyDescent="0.3">
      <c r="B44" s="151" t="s">
        <v>294</v>
      </c>
      <c r="C44" s="150"/>
      <c r="D44" s="152" t="s">
        <v>222</v>
      </c>
      <c r="E44" s="59" t="s">
        <v>223</v>
      </c>
      <c r="F44" s="67" t="s">
        <v>349</v>
      </c>
      <c r="G44" s="61">
        <v>3</v>
      </c>
      <c r="H44" s="61">
        <v>1</v>
      </c>
      <c r="I44" s="71">
        <v>610352</v>
      </c>
      <c r="J44" s="62">
        <f t="shared" si="0"/>
        <v>1831056</v>
      </c>
    </row>
    <row r="45" spans="2:10" ht="91.8" x14ac:dyDescent="0.3">
      <c r="B45" s="151"/>
      <c r="C45" s="150"/>
      <c r="D45" s="152"/>
      <c r="E45" s="59" t="s">
        <v>224</v>
      </c>
      <c r="F45" s="67" t="s">
        <v>349</v>
      </c>
      <c r="G45" s="61">
        <v>1</v>
      </c>
      <c r="H45" s="61">
        <v>1</v>
      </c>
      <c r="I45" s="71">
        <v>1992144</v>
      </c>
      <c r="J45" s="62">
        <f t="shared" si="0"/>
        <v>1992144</v>
      </c>
    </row>
    <row r="46" spans="2:10" ht="31.2" customHeight="1" x14ac:dyDescent="0.3">
      <c r="B46" s="151" t="s">
        <v>295</v>
      </c>
      <c r="C46" s="150"/>
      <c r="D46" s="152" t="s">
        <v>229</v>
      </c>
      <c r="E46" s="59" t="s">
        <v>247</v>
      </c>
      <c r="F46" s="153" t="s">
        <v>350</v>
      </c>
      <c r="G46" s="61">
        <v>1</v>
      </c>
      <c r="H46" s="61">
        <v>1</v>
      </c>
      <c r="I46" s="71">
        <v>500000</v>
      </c>
      <c r="J46" s="62">
        <f t="shared" si="0"/>
        <v>500000</v>
      </c>
    </row>
    <row r="47" spans="2:10" ht="20.399999999999999" x14ac:dyDescent="0.3">
      <c r="B47" s="151"/>
      <c r="C47" s="150"/>
      <c r="D47" s="152"/>
      <c r="E47" s="59" t="s">
        <v>245</v>
      </c>
      <c r="F47" s="154"/>
      <c r="G47" s="61">
        <v>10</v>
      </c>
      <c r="H47" s="61">
        <v>1</v>
      </c>
      <c r="I47" s="71">
        <v>72000</v>
      </c>
      <c r="J47" s="62">
        <f t="shared" si="0"/>
        <v>720000</v>
      </c>
    </row>
    <row r="48" spans="2:10" ht="20.399999999999999" x14ac:dyDescent="0.3">
      <c r="B48" s="151"/>
      <c r="C48" s="150"/>
      <c r="D48" s="152"/>
      <c r="E48" s="59" t="s">
        <v>246</v>
      </c>
      <c r="F48" s="154"/>
      <c r="G48" s="61">
        <v>5</v>
      </c>
      <c r="H48" s="61">
        <v>1</v>
      </c>
      <c r="I48" s="71">
        <v>72000</v>
      </c>
      <c r="J48" s="62">
        <f t="shared" si="0"/>
        <v>360000</v>
      </c>
    </row>
    <row r="49" spans="2:10" ht="20.399999999999999" x14ac:dyDescent="0.3">
      <c r="B49" s="151"/>
      <c r="C49" s="150"/>
      <c r="D49" s="152"/>
      <c r="E49" s="59" t="s">
        <v>248</v>
      </c>
      <c r="F49" s="154"/>
      <c r="G49" s="61">
        <v>10</v>
      </c>
      <c r="H49" s="61">
        <v>1</v>
      </c>
      <c r="I49" s="71">
        <v>72000</v>
      </c>
      <c r="J49" s="62">
        <f t="shared" si="0"/>
        <v>720000</v>
      </c>
    </row>
    <row r="50" spans="2:10" ht="30.6" x14ac:dyDescent="0.3">
      <c r="B50" s="151"/>
      <c r="C50" s="150"/>
      <c r="D50" s="152"/>
      <c r="E50" s="59" t="s">
        <v>266</v>
      </c>
      <c r="F50" s="154"/>
      <c r="G50" s="61">
        <v>1</v>
      </c>
      <c r="H50" s="61">
        <v>1</v>
      </c>
      <c r="I50" s="71">
        <v>72000</v>
      </c>
      <c r="J50" s="62">
        <f t="shared" si="0"/>
        <v>72000</v>
      </c>
    </row>
    <row r="51" spans="2:10" ht="30.6" x14ac:dyDescent="0.3">
      <c r="B51" s="151"/>
      <c r="C51" s="150"/>
      <c r="D51" s="152"/>
      <c r="E51" s="59" t="s">
        <v>267</v>
      </c>
      <c r="F51" s="155"/>
      <c r="G51" s="61">
        <v>30</v>
      </c>
      <c r="H51" s="61">
        <v>1</v>
      </c>
      <c r="I51" s="71">
        <v>55000</v>
      </c>
      <c r="J51" s="62">
        <f t="shared" si="0"/>
        <v>1650000</v>
      </c>
    </row>
    <row r="52" spans="2:10" ht="72.599999999999994" x14ac:dyDescent="0.3">
      <c r="B52" s="147" t="s">
        <v>296</v>
      </c>
      <c r="C52" s="148" t="s">
        <v>329</v>
      </c>
      <c r="D52" s="149" t="s">
        <v>203</v>
      </c>
      <c r="E52" s="52" t="s">
        <v>230</v>
      </c>
      <c r="F52" s="64" t="s">
        <v>351</v>
      </c>
      <c r="G52" s="54">
        <v>1</v>
      </c>
      <c r="H52" s="54">
        <v>1</v>
      </c>
      <c r="I52" s="71">
        <v>1679482</v>
      </c>
      <c r="J52" s="55">
        <f t="shared" si="0"/>
        <v>1679482</v>
      </c>
    </row>
    <row r="53" spans="2:10" ht="72.599999999999994" x14ac:dyDescent="0.3">
      <c r="B53" s="147"/>
      <c r="C53" s="148"/>
      <c r="D53" s="149"/>
      <c r="E53" s="52" t="s">
        <v>231</v>
      </c>
      <c r="F53" s="64" t="s">
        <v>351</v>
      </c>
      <c r="G53" s="54">
        <v>2</v>
      </c>
      <c r="H53" s="54">
        <v>1</v>
      </c>
      <c r="I53" s="71">
        <v>468932</v>
      </c>
      <c r="J53" s="55">
        <f t="shared" si="0"/>
        <v>937864</v>
      </c>
    </row>
    <row r="54" spans="2:10" ht="62.4" x14ac:dyDescent="0.3">
      <c r="B54" s="147"/>
      <c r="C54" s="148"/>
      <c r="D54" s="149"/>
      <c r="E54" s="52" t="s">
        <v>232</v>
      </c>
      <c r="F54" s="64" t="s">
        <v>352</v>
      </c>
      <c r="G54" s="54">
        <v>2</v>
      </c>
      <c r="H54" s="54">
        <v>1</v>
      </c>
      <c r="I54" s="71">
        <v>448080</v>
      </c>
      <c r="J54" s="55">
        <f t="shared" si="0"/>
        <v>896160</v>
      </c>
    </row>
    <row r="55" spans="2:10" ht="72.599999999999994" x14ac:dyDescent="0.3">
      <c r="B55" s="50" t="s">
        <v>297</v>
      </c>
      <c r="C55" s="148"/>
      <c r="D55" s="51" t="s">
        <v>233</v>
      </c>
      <c r="E55" s="52" t="s">
        <v>234</v>
      </c>
      <c r="F55" s="64" t="s">
        <v>342</v>
      </c>
      <c r="G55" s="54">
        <v>1</v>
      </c>
      <c r="H55" s="54">
        <v>1</v>
      </c>
      <c r="I55" s="71">
        <v>335048</v>
      </c>
      <c r="J55" s="55">
        <f t="shared" si="0"/>
        <v>335048</v>
      </c>
    </row>
    <row r="56" spans="2:10" ht="42" x14ac:dyDescent="0.3">
      <c r="B56" s="68" t="s">
        <v>298</v>
      </c>
      <c r="C56" s="148"/>
      <c r="D56" s="51" t="s">
        <v>235</v>
      </c>
      <c r="E56" s="52" t="s">
        <v>236</v>
      </c>
      <c r="F56" s="64" t="s">
        <v>353</v>
      </c>
      <c r="G56" s="54">
        <v>1</v>
      </c>
      <c r="H56" s="54">
        <v>1</v>
      </c>
      <c r="I56" s="71">
        <v>281422</v>
      </c>
      <c r="J56" s="55">
        <f t="shared" si="0"/>
        <v>281422</v>
      </c>
    </row>
    <row r="57" spans="2:10" ht="30.6" x14ac:dyDescent="0.3">
      <c r="B57" s="68" t="s">
        <v>299</v>
      </c>
      <c r="C57" s="148"/>
      <c r="D57" s="51" t="s">
        <v>237</v>
      </c>
      <c r="E57" s="52" t="s">
        <v>238</v>
      </c>
      <c r="F57" s="64" t="s">
        <v>354</v>
      </c>
      <c r="G57" s="54">
        <v>3</v>
      </c>
      <c r="H57" s="54">
        <v>1</v>
      </c>
      <c r="I57" s="71">
        <v>135367</v>
      </c>
      <c r="J57" s="55">
        <f t="shared" si="0"/>
        <v>406101</v>
      </c>
    </row>
    <row r="58" spans="2:10" ht="52.2" x14ac:dyDescent="0.3">
      <c r="B58" s="68" t="s">
        <v>300</v>
      </c>
      <c r="C58" s="148"/>
      <c r="D58" s="51" t="s">
        <v>240</v>
      </c>
      <c r="E58" s="52" t="s">
        <v>239</v>
      </c>
      <c r="F58" s="64" t="s">
        <v>355</v>
      </c>
      <c r="G58" s="54">
        <v>1</v>
      </c>
      <c r="H58" s="54">
        <v>1</v>
      </c>
      <c r="I58" s="71">
        <v>315325</v>
      </c>
      <c r="J58" s="55">
        <f t="shared" si="0"/>
        <v>315325</v>
      </c>
    </row>
    <row r="59" spans="2:10" ht="33" customHeight="1" x14ac:dyDescent="0.3">
      <c r="B59" s="147" t="s">
        <v>301</v>
      </c>
      <c r="C59" s="148"/>
      <c r="D59" s="149" t="s">
        <v>192</v>
      </c>
      <c r="E59" s="52" t="s">
        <v>241</v>
      </c>
      <c r="F59" s="156" t="s">
        <v>347</v>
      </c>
      <c r="G59" s="54">
        <v>1</v>
      </c>
      <c r="H59" s="54">
        <v>1</v>
      </c>
      <c r="I59" s="71">
        <v>772684</v>
      </c>
      <c r="J59" s="55">
        <f t="shared" si="0"/>
        <v>772684</v>
      </c>
    </row>
    <row r="60" spans="2:10" ht="33" customHeight="1" x14ac:dyDescent="0.3">
      <c r="B60" s="147"/>
      <c r="C60" s="148"/>
      <c r="D60" s="149"/>
      <c r="E60" s="52" t="s">
        <v>242</v>
      </c>
      <c r="F60" s="157"/>
      <c r="G60" s="54">
        <v>2</v>
      </c>
      <c r="H60" s="54">
        <v>1</v>
      </c>
      <c r="I60" s="71">
        <v>1353164</v>
      </c>
      <c r="J60" s="55">
        <f t="shared" si="0"/>
        <v>2706328</v>
      </c>
    </row>
    <row r="61" spans="2:10" ht="85.2" customHeight="1" x14ac:dyDescent="0.3">
      <c r="B61" s="50" t="s">
        <v>302</v>
      </c>
      <c r="C61" s="148"/>
      <c r="D61" s="51" t="s">
        <v>243</v>
      </c>
      <c r="E61" s="52" t="s">
        <v>336</v>
      </c>
      <c r="F61" s="64" t="s">
        <v>338</v>
      </c>
      <c r="G61" s="54">
        <v>1</v>
      </c>
      <c r="H61" s="54">
        <v>1</v>
      </c>
      <c r="I61" s="71">
        <v>1850000</v>
      </c>
      <c r="J61" s="55">
        <f t="shared" si="0"/>
        <v>1850000</v>
      </c>
    </row>
    <row r="62" spans="2:10" ht="40.799999999999997" customHeight="1" x14ac:dyDescent="0.3">
      <c r="B62" s="151" t="s">
        <v>303</v>
      </c>
      <c r="C62" s="150" t="s">
        <v>330</v>
      </c>
      <c r="D62" s="152" t="s">
        <v>244</v>
      </c>
      <c r="E62" s="59" t="s">
        <v>247</v>
      </c>
      <c r="F62" s="153" t="s">
        <v>350</v>
      </c>
      <c r="G62" s="61">
        <v>1</v>
      </c>
      <c r="H62" s="61">
        <v>1</v>
      </c>
      <c r="I62" s="71">
        <v>500000</v>
      </c>
      <c r="J62" s="62">
        <f t="shared" si="0"/>
        <v>500000</v>
      </c>
    </row>
    <row r="63" spans="2:10" ht="20.399999999999999" x14ac:dyDescent="0.3">
      <c r="B63" s="151"/>
      <c r="C63" s="150"/>
      <c r="D63" s="152"/>
      <c r="E63" s="59" t="s">
        <v>245</v>
      </c>
      <c r="F63" s="154"/>
      <c r="G63" s="61">
        <v>13</v>
      </c>
      <c r="H63" s="61">
        <v>1</v>
      </c>
      <c r="I63" s="71">
        <v>55000</v>
      </c>
      <c r="J63" s="62">
        <f t="shared" si="0"/>
        <v>715000</v>
      </c>
    </row>
    <row r="64" spans="2:10" ht="20.399999999999999" x14ac:dyDescent="0.3">
      <c r="B64" s="151"/>
      <c r="C64" s="150"/>
      <c r="D64" s="152"/>
      <c r="E64" s="59" t="s">
        <v>246</v>
      </c>
      <c r="F64" s="154"/>
      <c r="G64" s="61">
        <v>13</v>
      </c>
      <c r="H64" s="61">
        <v>1</v>
      </c>
      <c r="I64" s="71">
        <v>55000</v>
      </c>
      <c r="J64" s="62">
        <f t="shared" si="0"/>
        <v>715000</v>
      </c>
    </row>
    <row r="65" spans="2:10" ht="20.399999999999999" x14ac:dyDescent="0.3">
      <c r="B65" s="151"/>
      <c r="C65" s="150"/>
      <c r="D65" s="152"/>
      <c r="E65" s="59" t="s">
        <v>248</v>
      </c>
      <c r="F65" s="154"/>
      <c r="G65" s="61">
        <v>77</v>
      </c>
      <c r="H65" s="61">
        <v>1</v>
      </c>
      <c r="I65" s="71">
        <v>55000</v>
      </c>
      <c r="J65" s="62">
        <f t="shared" si="0"/>
        <v>4235000</v>
      </c>
    </row>
    <row r="66" spans="2:10" ht="30.6" x14ac:dyDescent="0.3">
      <c r="B66" s="151"/>
      <c r="C66" s="150"/>
      <c r="D66" s="152"/>
      <c r="E66" s="59" t="s">
        <v>266</v>
      </c>
      <c r="F66" s="154"/>
      <c r="G66" s="61">
        <v>4</v>
      </c>
      <c r="H66" s="61">
        <v>1</v>
      </c>
      <c r="I66" s="71">
        <v>55000</v>
      </c>
      <c r="J66" s="62">
        <f t="shared" si="0"/>
        <v>220000</v>
      </c>
    </row>
    <row r="67" spans="2:10" ht="30.6" x14ac:dyDescent="0.3">
      <c r="B67" s="56" t="s">
        <v>304</v>
      </c>
      <c r="C67" s="150"/>
      <c r="D67" s="69" t="s">
        <v>250</v>
      </c>
      <c r="E67" s="59" t="s">
        <v>249</v>
      </c>
      <c r="F67" s="155"/>
      <c r="G67" s="61">
        <v>118</v>
      </c>
      <c r="H67" s="61">
        <v>1</v>
      </c>
      <c r="I67" s="71">
        <v>35000</v>
      </c>
      <c r="J67" s="62">
        <f t="shared" si="0"/>
        <v>4130000</v>
      </c>
    </row>
    <row r="68" spans="2:10" ht="102" x14ac:dyDescent="0.3">
      <c r="B68" s="56" t="s">
        <v>305</v>
      </c>
      <c r="C68" s="150"/>
      <c r="D68" s="69" t="s">
        <v>251</v>
      </c>
      <c r="E68" s="59" t="s">
        <v>252</v>
      </c>
      <c r="F68" s="67" t="s">
        <v>347</v>
      </c>
      <c r="G68" s="61">
        <v>1</v>
      </c>
      <c r="H68" s="61">
        <v>1</v>
      </c>
      <c r="I68" s="71">
        <v>3103751</v>
      </c>
      <c r="J68" s="62">
        <f t="shared" si="0"/>
        <v>3103751</v>
      </c>
    </row>
    <row r="69" spans="2:10" ht="70.8" customHeight="1" x14ac:dyDescent="0.3">
      <c r="B69" s="56" t="s">
        <v>306</v>
      </c>
      <c r="C69" s="150"/>
      <c r="D69" s="69" t="s">
        <v>227</v>
      </c>
      <c r="E69" s="59" t="s">
        <v>253</v>
      </c>
      <c r="F69" s="158" t="s">
        <v>346</v>
      </c>
      <c r="G69" s="61">
        <v>1</v>
      </c>
      <c r="H69" s="61">
        <v>1</v>
      </c>
      <c r="I69" s="71">
        <v>893492</v>
      </c>
      <c r="J69" s="62">
        <f t="shared" si="0"/>
        <v>893492</v>
      </c>
    </row>
    <row r="70" spans="2:10" ht="122.4" x14ac:dyDescent="0.3">
      <c r="B70" s="56" t="s">
        <v>307</v>
      </c>
      <c r="C70" s="150"/>
      <c r="D70" s="58" t="s">
        <v>254</v>
      </c>
      <c r="E70" s="59" t="s">
        <v>255</v>
      </c>
      <c r="F70" s="159"/>
      <c r="G70" s="61">
        <v>1</v>
      </c>
      <c r="H70" s="61">
        <v>1</v>
      </c>
      <c r="I70" s="71">
        <v>1988712</v>
      </c>
      <c r="J70" s="62">
        <f t="shared" si="0"/>
        <v>1988712</v>
      </c>
    </row>
    <row r="71" spans="2:10" ht="61.2" x14ac:dyDescent="0.3">
      <c r="B71" s="56" t="s">
        <v>308</v>
      </c>
      <c r="C71" s="150"/>
      <c r="D71" s="58" t="s">
        <v>256</v>
      </c>
      <c r="E71" s="59" t="s">
        <v>257</v>
      </c>
      <c r="F71" s="60" t="s">
        <v>356</v>
      </c>
      <c r="G71" s="61">
        <v>1</v>
      </c>
      <c r="H71" s="61">
        <v>1</v>
      </c>
      <c r="I71" s="71">
        <v>754479</v>
      </c>
      <c r="J71" s="62">
        <f t="shared" si="0"/>
        <v>754479</v>
      </c>
    </row>
    <row r="72" spans="2:10" ht="214.2" x14ac:dyDescent="0.3">
      <c r="B72" s="151" t="s">
        <v>309</v>
      </c>
      <c r="C72" s="150"/>
      <c r="D72" s="152" t="s">
        <v>258</v>
      </c>
      <c r="E72" s="59" t="s">
        <v>321</v>
      </c>
      <c r="F72" s="165" t="s">
        <v>357</v>
      </c>
      <c r="G72" s="61">
        <v>1</v>
      </c>
      <c r="H72" s="61">
        <v>1</v>
      </c>
      <c r="I72" s="71">
        <v>1798000</v>
      </c>
      <c r="J72" s="62">
        <f t="shared" si="0"/>
        <v>1798000</v>
      </c>
    </row>
    <row r="73" spans="2:10" ht="214.2" x14ac:dyDescent="0.3">
      <c r="B73" s="151"/>
      <c r="C73" s="150"/>
      <c r="D73" s="152"/>
      <c r="E73" s="59" t="s">
        <v>322</v>
      </c>
      <c r="F73" s="166"/>
      <c r="G73" s="70">
        <v>1</v>
      </c>
      <c r="H73" s="70">
        <v>1</v>
      </c>
      <c r="I73" s="71">
        <v>2000000</v>
      </c>
      <c r="J73" s="62">
        <f t="shared" si="0"/>
        <v>2000000</v>
      </c>
    </row>
    <row r="74" spans="2:10" ht="337.8" x14ac:dyDescent="0.3">
      <c r="B74" s="56" t="s">
        <v>310</v>
      </c>
      <c r="C74" s="150"/>
      <c r="D74" s="58" t="s">
        <v>228</v>
      </c>
      <c r="E74" s="59" t="s">
        <v>259</v>
      </c>
      <c r="F74" s="67" t="s">
        <v>341</v>
      </c>
      <c r="G74" s="61">
        <v>1</v>
      </c>
      <c r="H74" s="61">
        <v>1</v>
      </c>
      <c r="I74" s="71">
        <v>588000</v>
      </c>
      <c r="J74" s="62">
        <f t="shared" si="0"/>
        <v>588000</v>
      </c>
    </row>
    <row r="75" spans="2:10" ht="71.400000000000006" x14ac:dyDescent="0.3">
      <c r="B75" s="50" t="s">
        <v>311</v>
      </c>
      <c r="C75" s="148" t="s">
        <v>331</v>
      </c>
      <c r="D75" s="51" t="s">
        <v>209</v>
      </c>
      <c r="E75" s="52" t="s">
        <v>260</v>
      </c>
      <c r="F75" s="64" t="s">
        <v>337</v>
      </c>
      <c r="G75" s="54">
        <v>1</v>
      </c>
      <c r="H75" s="54">
        <v>1</v>
      </c>
      <c r="I75" s="71">
        <v>1420000</v>
      </c>
      <c r="J75" s="55">
        <f t="shared" si="0"/>
        <v>1420000</v>
      </c>
    </row>
    <row r="76" spans="2:10" ht="72.599999999999994" x14ac:dyDescent="0.3">
      <c r="B76" s="50" t="s">
        <v>312</v>
      </c>
      <c r="C76" s="148"/>
      <c r="D76" s="51" t="s">
        <v>203</v>
      </c>
      <c r="E76" s="52" t="s">
        <v>261</v>
      </c>
      <c r="F76" s="64" t="s">
        <v>351</v>
      </c>
      <c r="G76" s="54">
        <v>1</v>
      </c>
      <c r="H76" s="54">
        <v>1</v>
      </c>
      <c r="I76" s="71">
        <v>1962348</v>
      </c>
      <c r="J76" s="55">
        <f t="shared" si="0"/>
        <v>1962348</v>
      </c>
    </row>
    <row r="77" spans="2:10" ht="31.8" x14ac:dyDescent="0.3">
      <c r="B77" s="50" t="s">
        <v>313</v>
      </c>
      <c r="C77" s="148"/>
      <c r="D77" s="51" t="s">
        <v>208</v>
      </c>
      <c r="E77" s="52" t="s">
        <v>262</v>
      </c>
      <c r="F77" s="64" t="s">
        <v>343</v>
      </c>
      <c r="G77" s="54">
        <v>1</v>
      </c>
      <c r="H77" s="54">
        <v>1</v>
      </c>
      <c r="I77" s="71">
        <v>310305</v>
      </c>
      <c r="J77" s="55">
        <f t="shared" si="0"/>
        <v>310305</v>
      </c>
    </row>
    <row r="78" spans="2:10" ht="93" x14ac:dyDescent="0.3">
      <c r="B78" s="147" t="s">
        <v>314</v>
      </c>
      <c r="C78" s="148"/>
      <c r="D78" s="149" t="s">
        <v>209</v>
      </c>
      <c r="E78" s="52" t="s">
        <v>263</v>
      </c>
      <c r="F78" s="64" t="s">
        <v>338</v>
      </c>
      <c r="G78" s="54">
        <v>1</v>
      </c>
      <c r="H78" s="54">
        <v>1</v>
      </c>
      <c r="I78" s="71">
        <v>2497638</v>
      </c>
      <c r="J78" s="55">
        <f t="shared" si="0"/>
        <v>2497638</v>
      </c>
    </row>
    <row r="79" spans="2:10" ht="93" x14ac:dyDescent="0.3">
      <c r="B79" s="147"/>
      <c r="C79" s="148"/>
      <c r="D79" s="149"/>
      <c r="E79" s="52" t="s">
        <v>264</v>
      </c>
      <c r="F79" s="64" t="s">
        <v>338</v>
      </c>
      <c r="G79" s="54">
        <v>1</v>
      </c>
      <c r="H79" s="54">
        <v>1</v>
      </c>
      <c r="I79" s="71">
        <v>1956816</v>
      </c>
      <c r="J79" s="55">
        <f t="shared" si="0"/>
        <v>1956816</v>
      </c>
    </row>
    <row r="80" spans="2:10" ht="337.8" x14ac:dyDescent="0.3">
      <c r="B80" s="56" t="s">
        <v>315</v>
      </c>
      <c r="C80" s="57" t="s">
        <v>332</v>
      </c>
      <c r="D80" s="58" t="s">
        <v>228</v>
      </c>
      <c r="E80" s="59" t="s">
        <v>265</v>
      </c>
      <c r="F80" s="67" t="s">
        <v>341</v>
      </c>
      <c r="G80" s="61">
        <v>1</v>
      </c>
      <c r="H80" s="61">
        <v>1</v>
      </c>
      <c r="I80" s="71">
        <v>739537</v>
      </c>
      <c r="J80" s="62">
        <f t="shared" si="0"/>
        <v>739537</v>
      </c>
    </row>
    <row r="82" spans="2:10" ht="18" x14ac:dyDescent="0.3">
      <c r="H82" s="160" t="s">
        <v>334</v>
      </c>
      <c r="I82" s="161"/>
      <c r="J82" s="72">
        <f>SUM(J18:J80)</f>
        <v>82348868</v>
      </c>
    </row>
    <row r="86" spans="2:10" x14ac:dyDescent="0.3">
      <c r="B86" s="162"/>
      <c r="C86" s="162"/>
      <c r="D86" s="162"/>
    </row>
    <row r="87" spans="2:10" x14ac:dyDescent="0.3">
      <c r="B87" s="162"/>
      <c r="C87" s="162"/>
      <c r="D87" s="162"/>
    </row>
    <row r="88" spans="2:10" x14ac:dyDescent="0.3">
      <c r="B88" s="162"/>
      <c r="C88" s="162"/>
      <c r="D88" s="162"/>
    </row>
    <row r="89" spans="2:10" ht="15" thickBot="1" x14ac:dyDescent="0.35">
      <c r="B89" s="163"/>
      <c r="C89" s="163"/>
      <c r="D89" s="163"/>
    </row>
    <row r="90" spans="2:10" x14ac:dyDescent="0.3">
      <c r="B90" s="164" t="s">
        <v>335</v>
      </c>
      <c r="C90" s="164"/>
      <c r="D90" s="164"/>
    </row>
    <row r="91" spans="2:10" x14ac:dyDescent="0.3">
      <c r="B91" s="43"/>
      <c r="C91" s="43"/>
      <c r="D91" s="43"/>
    </row>
  </sheetData>
  <sheetProtection algorithmName="SHA-512" hashValue="AcWPVRA4TC/hjJV+Y9yQoEXRFvP5xzIHAYZj+Dcbe/OtMcQ6lWhOgWf4o5+Qdy2hKmwwuCLbh7IsWlicfAZV1Q==" saltValue="2m+ySpEUkeZbVGTpcXbZaQ==" spinCount="100000" sheet="1" objects="1" scenarios="1"/>
  <mergeCells count="60">
    <mergeCell ref="H82:I82"/>
    <mergeCell ref="B86:D89"/>
    <mergeCell ref="B90:D90"/>
    <mergeCell ref="B62:B66"/>
    <mergeCell ref="C62:C74"/>
    <mergeCell ref="D62:D66"/>
    <mergeCell ref="F62:F67"/>
    <mergeCell ref="F69:F70"/>
    <mergeCell ref="B72:B73"/>
    <mergeCell ref="D72:D73"/>
    <mergeCell ref="F72:F73"/>
    <mergeCell ref="C75:C79"/>
    <mergeCell ref="B78:B79"/>
    <mergeCell ref="D78:D79"/>
    <mergeCell ref="F59:F60"/>
    <mergeCell ref="C35:C51"/>
    <mergeCell ref="B37:B38"/>
    <mergeCell ref="F37:F38"/>
    <mergeCell ref="B39:B41"/>
    <mergeCell ref="D39:D41"/>
    <mergeCell ref="B44:B45"/>
    <mergeCell ref="D44:D45"/>
    <mergeCell ref="B46:B51"/>
    <mergeCell ref="D46:D51"/>
    <mergeCell ref="F46:F51"/>
    <mergeCell ref="B52:B54"/>
    <mergeCell ref="C52:C61"/>
    <mergeCell ref="D52:D54"/>
    <mergeCell ref="B59:B60"/>
    <mergeCell ref="D59:D60"/>
    <mergeCell ref="F24:F27"/>
    <mergeCell ref="C29:C34"/>
    <mergeCell ref="B30:B31"/>
    <mergeCell ref="D30:D31"/>
    <mergeCell ref="B32:B34"/>
    <mergeCell ref="D32:D34"/>
    <mergeCell ref="B18:B20"/>
    <mergeCell ref="C18:C22"/>
    <mergeCell ref="D18:D20"/>
    <mergeCell ref="C23:C28"/>
    <mergeCell ref="B24:B27"/>
    <mergeCell ref="D24:D27"/>
    <mergeCell ref="B15:J15"/>
    <mergeCell ref="B7:C7"/>
    <mergeCell ref="D7:G7"/>
    <mergeCell ref="I7:J7"/>
    <mergeCell ref="B8:C8"/>
    <mergeCell ref="D8:G8"/>
    <mergeCell ref="I8:J8"/>
    <mergeCell ref="B9:C9"/>
    <mergeCell ref="D9:G9"/>
    <mergeCell ref="I9:J9"/>
    <mergeCell ref="B12:J12"/>
    <mergeCell ref="B14:J14"/>
    <mergeCell ref="B2:C5"/>
    <mergeCell ref="D2:H2"/>
    <mergeCell ref="I2:J5"/>
    <mergeCell ref="D3:H3"/>
    <mergeCell ref="D4:H4"/>
    <mergeCell ref="D5:H5"/>
  </mergeCells>
  <pageMargins left="0.70866141732283472" right="0.70866141732283472" top="0.74803149606299213" bottom="0.74803149606299213" header="0.31496062992125984" footer="0.31496062992125984"/>
  <pageSetup scale="5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EB84B-5226-485E-AAF6-929EF276ABD3}">
  <sheetPr>
    <pageSetUpPr fitToPage="1"/>
  </sheetPr>
  <dimension ref="A1:K91"/>
  <sheetViews>
    <sheetView showGridLines="0" topLeftCell="A80" workbookViewId="0">
      <selection activeCell="B17" sqref="B17:J82"/>
    </sheetView>
  </sheetViews>
  <sheetFormatPr baseColWidth="10" defaultColWidth="0" defaultRowHeight="14.4" x14ac:dyDescent="0.3"/>
  <cols>
    <col min="1" max="1" width="3.44140625" customWidth="1"/>
    <col min="2" max="2" width="8.6640625" customWidth="1"/>
    <col min="3" max="3" width="16.5546875" customWidth="1"/>
    <col min="4" max="4" width="15.77734375" customWidth="1"/>
    <col min="5" max="5" width="16.6640625" customWidth="1"/>
    <col min="6" max="6" width="37" customWidth="1"/>
    <col min="7" max="7" width="11.5546875" customWidth="1"/>
    <col min="8" max="8" width="16.33203125" customWidth="1"/>
    <col min="9" max="9" width="13.6640625" customWidth="1"/>
    <col min="10" max="10" width="21.88671875" customWidth="1"/>
    <col min="11" max="11" width="5.109375" customWidth="1"/>
    <col min="12" max="16384" width="11.5546875" hidden="1"/>
  </cols>
  <sheetData>
    <row r="1" spans="2:10" s="43" customFormat="1" ht="13.8" x14ac:dyDescent="0.25"/>
    <row r="2" spans="2:10" s="43" customFormat="1" ht="13.8" x14ac:dyDescent="0.25">
      <c r="B2" s="108" t="e" vm="1">
        <v>#VALUE!</v>
      </c>
      <c r="C2" s="109"/>
      <c r="D2" s="114" t="s">
        <v>268</v>
      </c>
      <c r="E2" s="115"/>
      <c r="F2" s="115"/>
      <c r="G2" s="115"/>
      <c r="H2" s="116"/>
      <c r="I2" s="108" t="e" vm="2">
        <v>#VALUE!</v>
      </c>
      <c r="J2" s="109"/>
    </row>
    <row r="3" spans="2:10" s="43" customFormat="1" ht="13.8" x14ac:dyDescent="0.25">
      <c r="B3" s="110"/>
      <c r="C3" s="111"/>
      <c r="D3" s="132" t="s">
        <v>269</v>
      </c>
      <c r="E3" s="133"/>
      <c r="F3" s="133"/>
      <c r="G3" s="133"/>
      <c r="H3" s="134"/>
      <c r="I3" s="110"/>
      <c r="J3" s="111"/>
    </row>
    <row r="4" spans="2:10" s="43" customFormat="1" ht="13.8" x14ac:dyDescent="0.25">
      <c r="B4" s="110"/>
      <c r="C4" s="111"/>
      <c r="D4" s="132"/>
      <c r="E4" s="133"/>
      <c r="F4" s="133"/>
      <c r="G4" s="133"/>
      <c r="H4" s="134"/>
      <c r="I4" s="110"/>
      <c r="J4" s="111"/>
    </row>
    <row r="5" spans="2:10" s="43" customFormat="1" ht="13.8" x14ac:dyDescent="0.25">
      <c r="B5" s="112"/>
      <c r="C5" s="113"/>
      <c r="D5" s="129" t="s">
        <v>270</v>
      </c>
      <c r="E5" s="130"/>
      <c r="F5" s="130"/>
      <c r="G5" s="130"/>
      <c r="H5" s="131"/>
      <c r="I5" s="112"/>
      <c r="J5" s="113"/>
    </row>
    <row r="6" spans="2:10" s="43" customFormat="1" ht="13.8" x14ac:dyDescent="0.25"/>
    <row r="7" spans="2:10" s="43" customFormat="1" ht="13.8" x14ac:dyDescent="0.25">
      <c r="B7" s="140" t="s">
        <v>271</v>
      </c>
      <c r="C7" s="140"/>
      <c r="D7" s="141" t="s">
        <v>359</v>
      </c>
      <c r="E7" s="141"/>
      <c r="F7" s="141"/>
      <c r="G7" s="141"/>
      <c r="H7" s="44" t="s">
        <v>272</v>
      </c>
      <c r="I7" s="142">
        <v>901512765</v>
      </c>
      <c r="J7" s="142"/>
    </row>
    <row r="8" spans="2:10" s="43" customFormat="1" ht="13.8" x14ac:dyDescent="0.25">
      <c r="B8" s="140" t="s">
        <v>273</v>
      </c>
      <c r="C8" s="140"/>
      <c r="D8" s="141" t="s">
        <v>360</v>
      </c>
      <c r="E8" s="141"/>
      <c r="F8" s="141"/>
      <c r="G8" s="141"/>
      <c r="H8" s="44" t="s">
        <v>274</v>
      </c>
      <c r="I8" s="142">
        <v>32123922389</v>
      </c>
      <c r="J8" s="142"/>
    </row>
    <row r="9" spans="2:10" s="43" customFormat="1" ht="13.8" x14ac:dyDescent="0.25">
      <c r="B9" s="140" t="s">
        <v>275</v>
      </c>
      <c r="C9" s="140"/>
      <c r="D9" s="141" t="s">
        <v>361</v>
      </c>
      <c r="E9" s="141"/>
      <c r="F9" s="141"/>
      <c r="G9" s="141"/>
      <c r="H9" s="44" t="s">
        <v>276</v>
      </c>
      <c r="I9" s="142"/>
      <c r="J9" s="142"/>
    </row>
    <row r="10" spans="2:10" s="43" customFormat="1" ht="13.8" x14ac:dyDescent="0.25"/>
    <row r="11" spans="2:10" s="43" customFormat="1" ht="13.8" x14ac:dyDescent="0.25">
      <c r="B11" s="45"/>
      <c r="C11" s="45"/>
      <c r="D11" s="45"/>
      <c r="E11" s="45"/>
      <c r="F11" s="45"/>
      <c r="G11" s="45"/>
      <c r="H11" s="45"/>
      <c r="I11" s="45"/>
      <c r="J11" s="45"/>
    </row>
    <row r="12" spans="2:10" s="43" customFormat="1" ht="52.2" customHeight="1" x14ac:dyDescent="0.25">
      <c r="B12" s="143" t="s">
        <v>333</v>
      </c>
      <c r="C12" s="144"/>
      <c r="D12" s="144"/>
      <c r="E12" s="144"/>
      <c r="F12" s="144"/>
      <c r="G12" s="144"/>
      <c r="H12" s="144"/>
      <c r="I12" s="144"/>
      <c r="J12" s="145"/>
    </row>
    <row r="13" spans="2:10" s="43" customFormat="1" ht="13.8" x14ac:dyDescent="0.25"/>
    <row r="14" spans="2:10" s="43" customFormat="1" ht="13.8" x14ac:dyDescent="0.25">
      <c r="B14" s="146" t="s">
        <v>277</v>
      </c>
      <c r="C14" s="146"/>
      <c r="D14" s="146"/>
      <c r="E14" s="146"/>
      <c r="F14" s="146"/>
      <c r="G14" s="146"/>
      <c r="H14" s="146"/>
      <c r="I14" s="146"/>
      <c r="J14" s="146"/>
    </row>
    <row r="15" spans="2:10" s="43" customFormat="1" ht="105.6" customHeight="1" x14ac:dyDescent="0.25">
      <c r="B15" s="139" t="s">
        <v>278</v>
      </c>
      <c r="C15" s="139"/>
      <c r="D15" s="139"/>
      <c r="E15" s="139"/>
      <c r="F15" s="139"/>
      <c r="G15" s="139"/>
      <c r="H15" s="139"/>
      <c r="I15" s="139"/>
      <c r="J15" s="139"/>
    </row>
    <row r="16" spans="2:10" s="43" customFormat="1" ht="13.8" x14ac:dyDescent="0.25"/>
    <row r="17" spans="2:10" s="49" customFormat="1" ht="41.4" x14ac:dyDescent="0.3">
      <c r="B17" s="46" t="s">
        <v>187</v>
      </c>
      <c r="C17" s="46" t="s">
        <v>186</v>
      </c>
      <c r="D17" s="46" t="s">
        <v>188</v>
      </c>
      <c r="E17" s="47" t="s">
        <v>189</v>
      </c>
      <c r="F17" s="47" t="s">
        <v>339</v>
      </c>
      <c r="G17" s="47" t="s">
        <v>190</v>
      </c>
      <c r="H17" s="47" t="s">
        <v>191</v>
      </c>
      <c r="I17" s="48" t="s">
        <v>324</v>
      </c>
      <c r="J17" s="48" t="s">
        <v>325</v>
      </c>
    </row>
    <row r="18" spans="2:10" ht="34.799999999999997" customHeight="1" x14ac:dyDescent="0.3">
      <c r="B18" s="147" t="s">
        <v>279</v>
      </c>
      <c r="C18" s="148" t="s">
        <v>326</v>
      </c>
      <c r="D18" s="149" t="s">
        <v>192</v>
      </c>
      <c r="E18" s="52" t="s">
        <v>193</v>
      </c>
      <c r="F18" s="53" t="s">
        <v>337</v>
      </c>
      <c r="G18" s="54">
        <v>1</v>
      </c>
      <c r="H18" s="54">
        <v>1</v>
      </c>
      <c r="I18" s="71">
        <v>2875000</v>
      </c>
      <c r="J18" s="55">
        <f>ROUND(I18*H18*G18,0)</f>
        <v>2875000</v>
      </c>
    </row>
    <row r="19" spans="2:10" ht="91.8" x14ac:dyDescent="0.3">
      <c r="B19" s="147"/>
      <c r="C19" s="148"/>
      <c r="D19" s="149"/>
      <c r="E19" s="52" t="s">
        <v>316</v>
      </c>
      <c r="F19" s="53" t="s">
        <v>338</v>
      </c>
      <c r="G19" s="54">
        <v>1</v>
      </c>
      <c r="H19" s="54">
        <v>1</v>
      </c>
      <c r="I19" s="71">
        <v>2640000</v>
      </c>
      <c r="J19" s="55">
        <f>ROUND(I19*H19*G19,0)</f>
        <v>2640000</v>
      </c>
    </row>
    <row r="20" spans="2:10" ht="91.8" x14ac:dyDescent="0.3">
      <c r="B20" s="147"/>
      <c r="C20" s="148"/>
      <c r="D20" s="149"/>
      <c r="E20" s="52" t="s">
        <v>194</v>
      </c>
      <c r="F20" s="53" t="s">
        <v>338</v>
      </c>
      <c r="G20" s="54">
        <v>1</v>
      </c>
      <c r="H20" s="54">
        <v>1</v>
      </c>
      <c r="I20" s="71">
        <v>2236000</v>
      </c>
      <c r="J20" s="55">
        <f>ROUND(I20*H20*G20,0)</f>
        <v>2236000</v>
      </c>
    </row>
    <row r="21" spans="2:10" ht="59.4" customHeight="1" x14ac:dyDescent="0.3">
      <c r="B21" s="50" t="s">
        <v>280</v>
      </c>
      <c r="C21" s="148"/>
      <c r="D21" s="51" t="s">
        <v>195</v>
      </c>
      <c r="E21" s="52" t="s">
        <v>196</v>
      </c>
      <c r="F21" s="53" t="s">
        <v>340</v>
      </c>
      <c r="G21" s="54">
        <v>1</v>
      </c>
      <c r="H21" s="54">
        <v>1</v>
      </c>
      <c r="I21" s="71">
        <v>1860000</v>
      </c>
      <c r="J21" s="55">
        <f>ROUND(I21*H21*G21,0)</f>
        <v>1860000</v>
      </c>
    </row>
    <row r="22" spans="2:10" ht="71.400000000000006" x14ac:dyDescent="0.3">
      <c r="B22" s="50" t="s">
        <v>281</v>
      </c>
      <c r="C22" s="148"/>
      <c r="D22" s="51" t="s">
        <v>201</v>
      </c>
      <c r="E22" s="52" t="s">
        <v>202</v>
      </c>
      <c r="F22" s="53" t="s">
        <v>358</v>
      </c>
      <c r="G22" s="54">
        <v>1</v>
      </c>
      <c r="H22" s="54">
        <v>1</v>
      </c>
      <c r="I22" s="71">
        <v>1450000</v>
      </c>
      <c r="J22" s="55">
        <f t="shared" ref="J22:J80" si="0">ROUND(I22*H22*G22,0)</f>
        <v>1450000</v>
      </c>
    </row>
    <row r="23" spans="2:10" ht="91.8" x14ac:dyDescent="0.3">
      <c r="B23" s="56" t="s">
        <v>283</v>
      </c>
      <c r="C23" s="150" t="s">
        <v>327</v>
      </c>
      <c r="D23" s="58" t="s">
        <v>198</v>
      </c>
      <c r="E23" s="59" t="s">
        <v>319</v>
      </c>
      <c r="F23" s="60" t="s">
        <v>338</v>
      </c>
      <c r="G23" s="61">
        <v>1</v>
      </c>
      <c r="H23" s="61">
        <v>1</v>
      </c>
      <c r="I23" s="71">
        <v>1180000</v>
      </c>
      <c r="J23" s="62">
        <f t="shared" si="0"/>
        <v>1180000</v>
      </c>
    </row>
    <row r="24" spans="2:10" ht="84.6" customHeight="1" x14ac:dyDescent="0.3">
      <c r="B24" s="151" t="s">
        <v>284</v>
      </c>
      <c r="C24" s="150"/>
      <c r="D24" s="152" t="s">
        <v>197</v>
      </c>
      <c r="E24" s="59" t="s">
        <v>199</v>
      </c>
      <c r="F24" s="153" t="s">
        <v>341</v>
      </c>
      <c r="G24" s="61">
        <v>3</v>
      </c>
      <c r="H24" s="61">
        <v>1</v>
      </c>
      <c r="I24" s="71">
        <v>950000</v>
      </c>
      <c r="J24" s="62">
        <f t="shared" si="0"/>
        <v>2850000</v>
      </c>
    </row>
    <row r="25" spans="2:10" ht="84.6" customHeight="1" x14ac:dyDescent="0.3">
      <c r="B25" s="151"/>
      <c r="C25" s="150"/>
      <c r="D25" s="152"/>
      <c r="E25" s="59" t="s">
        <v>318</v>
      </c>
      <c r="F25" s="154"/>
      <c r="G25" s="61">
        <v>2</v>
      </c>
      <c r="H25" s="61">
        <v>1</v>
      </c>
      <c r="I25" s="71">
        <v>950000</v>
      </c>
      <c r="J25" s="62">
        <f t="shared" si="0"/>
        <v>1900000</v>
      </c>
    </row>
    <row r="26" spans="2:10" ht="84.6" customHeight="1" x14ac:dyDescent="0.3">
      <c r="B26" s="151"/>
      <c r="C26" s="150"/>
      <c r="D26" s="152"/>
      <c r="E26" s="59" t="s">
        <v>259</v>
      </c>
      <c r="F26" s="154"/>
      <c r="G26" s="61">
        <v>2</v>
      </c>
      <c r="H26" s="61">
        <v>1</v>
      </c>
      <c r="I26" s="71">
        <v>950000</v>
      </c>
      <c r="J26" s="62">
        <f t="shared" si="0"/>
        <v>1900000</v>
      </c>
    </row>
    <row r="27" spans="2:10" ht="84.6" customHeight="1" x14ac:dyDescent="0.3">
      <c r="B27" s="151"/>
      <c r="C27" s="150"/>
      <c r="D27" s="152"/>
      <c r="E27" s="59" t="s">
        <v>317</v>
      </c>
      <c r="F27" s="155"/>
      <c r="G27" s="61">
        <v>2</v>
      </c>
      <c r="H27" s="61">
        <v>1</v>
      </c>
      <c r="I27" s="71">
        <v>1956000</v>
      </c>
      <c r="J27" s="62">
        <f t="shared" si="0"/>
        <v>3912000</v>
      </c>
    </row>
    <row r="28" spans="2:10" ht="71.400000000000006" x14ac:dyDescent="0.3">
      <c r="B28" s="63" t="s">
        <v>285</v>
      </c>
      <c r="C28" s="150"/>
      <c r="D28" s="58" t="s">
        <v>185</v>
      </c>
      <c r="E28" s="59" t="s">
        <v>200</v>
      </c>
      <c r="F28" s="60" t="s">
        <v>342</v>
      </c>
      <c r="G28" s="61">
        <v>1</v>
      </c>
      <c r="H28" s="61">
        <v>1</v>
      </c>
      <c r="I28" s="71">
        <v>1723000</v>
      </c>
      <c r="J28" s="62">
        <f t="shared" si="0"/>
        <v>1723000</v>
      </c>
    </row>
    <row r="29" spans="2:10" ht="62.4" x14ac:dyDescent="0.3">
      <c r="B29" s="50" t="s">
        <v>286</v>
      </c>
      <c r="C29" s="148" t="s">
        <v>328</v>
      </c>
      <c r="D29" s="51" t="s">
        <v>203</v>
      </c>
      <c r="E29" s="52" t="s">
        <v>210</v>
      </c>
      <c r="F29" s="64" t="s">
        <v>340</v>
      </c>
      <c r="G29" s="54">
        <v>1</v>
      </c>
      <c r="H29" s="54">
        <v>1</v>
      </c>
      <c r="I29" s="71">
        <v>1700000</v>
      </c>
      <c r="J29" s="55">
        <f t="shared" si="0"/>
        <v>1700000</v>
      </c>
    </row>
    <row r="30" spans="2:10" ht="31.8" x14ac:dyDescent="0.3">
      <c r="B30" s="147" t="s">
        <v>287</v>
      </c>
      <c r="C30" s="148"/>
      <c r="D30" s="149" t="s">
        <v>208</v>
      </c>
      <c r="E30" s="65" t="s">
        <v>204</v>
      </c>
      <c r="F30" s="66" t="s">
        <v>343</v>
      </c>
      <c r="G30" s="54">
        <v>1</v>
      </c>
      <c r="H30" s="54">
        <v>1</v>
      </c>
      <c r="I30" s="71">
        <v>767000</v>
      </c>
      <c r="J30" s="55">
        <f t="shared" si="0"/>
        <v>767000</v>
      </c>
    </row>
    <row r="31" spans="2:10" ht="31.8" x14ac:dyDescent="0.3">
      <c r="B31" s="147"/>
      <c r="C31" s="148"/>
      <c r="D31" s="149"/>
      <c r="E31" s="52" t="s">
        <v>320</v>
      </c>
      <c r="F31" s="64" t="s">
        <v>343</v>
      </c>
      <c r="G31" s="54">
        <v>1</v>
      </c>
      <c r="H31" s="54">
        <v>1</v>
      </c>
      <c r="I31" s="71">
        <v>380000</v>
      </c>
      <c r="J31" s="55">
        <f t="shared" si="0"/>
        <v>380000</v>
      </c>
    </row>
    <row r="32" spans="2:10" ht="93" x14ac:dyDescent="0.3">
      <c r="B32" s="147" t="s">
        <v>288</v>
      </c>
      <c r="C32" s="148"/>
      <c r="D32" s="149" t="s">
        <v>198</v>
      </c>
      <c r="E32" s="52" t="s">
        <v>205</v>
      </c>
      <c r="F32" s="64" t="s">
        <v>344</v>
      </c>
      <c r="G32" s="54">
        <v>1</v>
      </c>
      <c r="H32" s="54">
        <v>1</v>
      </c>
      <c r="I32" s="71">
        <v>2800000</v>
      </c>
      <c r="J32" s="55">
        <f t="shared" si="0"/>
        <v>2800000</v>
      </c>
    </row>
    <row r="33" spans="2:10" ht="93" x14ac:dyDescent="0.3">
      <c r="B33" s="147"/>
      <c r="C33" s="148"/>
      <c r="D33" s="149"/>
      <c r="E33" s="52" t="s">
        <v>206</v>
      </c>
      <c r="F33" s="64" t="s">
        <v>344</v>
      </c>
      <c r="G33" s="54">
        <v>1</v>
      </c>
      <c r="H33" s="54">
        <v>1</v>
      </c>
      <c r="I33" s="71">
        <v>825000</v>
      </c>
      <c r="J33" s="55">
        <f t="shared" si="0"/>
        <v>825000</v>
      </c>
    </row>
    <row r="34" spans="2:10" ht="93" x14ac:dyDescent="0.3">
      <c r="B34" s="147"/>
      <c r="C34" s="148"/>
      <c r="D34" s="149"/>
      <c r="E34" s="52" t="s">
        <v>207</v>
      </c>
      <c r="F34" s="64" t="s">
        <v>344</v>
      </c>
      <c r="G34" s="54">
        <v>1</v>
      </c>
      <c r="H34" s="54">
        <v>1</v>
      </c>
      <c r="I34" s="71">
        <v>1030000</v>
      </c>
      <c r="J34" s="55">
        <f t="shared" si="0"/>
        <v>1030000</v>
      </c>
    </row>
    <row r="35" spans="2:10" ht="91.8" x14ac:dyDescent="0.3">
      <c r="B35" s="56" t="s">
        <v>282</v>
      </c>
      <c r="C35" s="150" t="s">
        <v>323</v>
      </c>
      <c r="D35" s="58" t="s">
        <v>211</v>
      </c>
      <c r="E35" s="59" t="s">
        <v>212</v>
      </c>
      <c r="F35" s="60" t="s">
        <v>342</v>
      </c>
      <c r="G35" s="61">
        <v>1</v>
      </c>
      <c r="H35" s="61">
        <v>2</v>
      </c>
      <c r="I35" s="71">
        <v>756000</v>
      </c>
      <c r="J35" s="62">
        <f t="shared" si="0"/>
        <v>1512000</v>
      </c>
    </row>
    <row r="36" spans="2:10" ht="71.400000000000006" x14ac:dyDescent="0.3">
      <c r="B36" s="56" t="s">
        <v>289</v>
      </c>
      <c r="C36" s="150"/>
      <c r="D36" s="58" t="s">
        <v>213</v>
      </c>
      <c r="E36" s="59" t="s">
        <v>214</v>
      </c>
      <c r="F36" s="60" t="s">
        <v>345</v>
      </c>
      <c r="G36" s="61">
        <v>2</v>
      </c>
      <c r="H36" s="61">
        <v>2</v>
      </c>
      <c r="I36" s="71">
        <v>780000</v>
      </c>
      <c r="J36" s="62">
        <f t="shared" si="0"/>
        <v>3120000</v>
      </c>
    </row>
    <row r="37" spans="2:10" ht="69" customHeight="1" x14ac:dyDescent="0.3">
      <c r="B37" s="151" t="s">
        <v>290</v>
      </c>
      <c r="C37" s="150"/>
      <c r="D37" s="58" t="s">
        <v>215</v>
      </c>
      <c r="E37" s="59" t="s">
        <v>225</v>
      </c>
      <c r="F37" s="158" t="s">
        <v>346</v>
      </c>
      <c r="G37" s="61">
        <v>1</v>
      </c>
      <c r="H37" s="61">
        <v>1</v>
      </c>
      <c r="I37" s="71">
        <v>750000</v>
      </c>
      <c r="J37" s="62">
        <f t="shared" si="0"/>
        <v>750000</v>
      </c>
    </row>
    <row r="38" spans="2:10" ht="69" customHeight="1" x14ac:dyDescent="0.3">
      <c r="B38" s="151"/>
      <c r="C38" s="150"/>
      <c r="D38" s="58" t="s">
        <v>227</v>
      </c>
      <c r="E38" s="59" t="s">
        <v>226</v>
      </c>
      <c r="F38" s="159"/>
      <c r="G38" s="61">
        <v>1</v>
      </c>
      <c r="H38" s="61">
        <v>1</v>
      </c>
      <c r="I38" s="71">
        <v>750000</v>
      </c>
      <c r="J38" s="62">
        <f t="shared" si="0"/>
        <v>750000</v>
      </c>
    </row>
    <row r="39" spans="2:10" ht="51" x14ac:dyDescent="0.3">
      <c r="B39" s="151" t="s">
        <v>291</v>
      </c>
      <c r="C39" s="150"/>
      <c r="D39" s="152" t="s">
        <v>192</v>
      </c>
      <c r="E39" s="59" t="s">
        <v>218</v>
      </c>
      <c r="F39" s="67" t="s">
        <v>347</v>
      </c>
      <c r="G39" s="61">
        <v>1</v>
      </c>
      <c r="H39" s="61">
        <v>1</v>
      </c>
      <c r="I39" s="71">
        <v>1400000</v>
      </c>
      <c r="J39" s="62">
        <f t="shared" si="0"/>
        <v>1400000</v>
      </c>
    </row>
    <row r="40" spans="2:10" ht="93" x14ac:dyDescent="0.3">
      <c r="B40" s="151"/>
      <c r="C40" s="150"/>
      <c r="D40" s="152"/>
      <c r="E40" s="59" t="s">
        <v>216</v>
      </c>
      <c r="F40" s="67" t="s">
        <v>338</v>
      </c>
      <c r="G40" s="61">
        <v>1</v>
      </c>
      <c r="H40" s="61">
        <v>1</v>
      </c>
      <c r="I40" s="71">
        <v>840000</v>
      </c>
      <c r="J40" s="62">
        <f t="shared" si="0"/>
        <v>840000</v>
      </c>
    </row>
    <row r="41" spans="2:10" ht="93" x14ac:dyDescent="0.3">
      <c r="B41" s="151"/>
      <c r="C41" s="150"/>
      <c r="D41" s="152"/>
      <c r="E41" s="59" t="s">
        <v>217</v>
      </c>
      <c r="F41" s="67" t="s">
        <v>338</v>
      </c>
      <c r="G41" s="61">
        <v>1</v>
      </c>
      <c r="H41" s="61">
        <v>1</v>
      </c>
      <c r="I41" s="71">
        <v>650000</v>
      </c>
      <c r="J41" s="62">
        <f t="shared" si="0"/>
        <v>650000</v>
      </c>
    </row>
    <row r="42" spans="2:10" ht="62.4" x14ac:dyDescent="0.3">
      <c r="B42" s="56" t="s">
        <v>292</v>
      </c>
      <c r="C42" s="150"/>
      <c r="D42" s="58" t="s">
        <v>219</v>
      </c>
      <c r="E42" s="59" t="s">
        <v>220</v>
      </c>
      <c r="F42" s="67" t="s">
        <v>348</v>
      </c>
      <c r="G42" s="61">
        <v>1</v>
      </c>
      <c r="H42" s="61">
        <v>1</v>
      </c>
      <c r="I42" s="71">
        <v>689000</v>
      </c>
      <c r="J42" s="62">
        <f t="shared" si="0"/>
        <v>689000</v>
      </c>
    </row>
    <row r="43" spans="2:10" ht="337.8" x14ac:dyDescent="0.3">
      <c r="B43" s="56" t="s">
        <v>293</v>
      </c>
      <c r="C43" s="150"/>
      <c r="D43" s="58" t="s">
        <v>228</v>
      </c>
      <c r="E43" s="59" t="s">
        <v>221</v>
      </c>
      <c r="F43" s="67" t="s">
        <v>341</v>
      </c>
      <c r="G43" s="61">
        <v>1</v>
      </c>
      <c r="H43" s="61">
        <v>1</v>
      </c>
      <c r="I43" s="71">
        <v>980000</v>
      </c>
      <c r="J43" s="62">
        <f t="shared" si="0"/>
        <v>980000</v>
      </c>
    </row>
    <row r="44" spans="2:10" ht="91.8" x14ac:dyDescent="0.3">
      <c r="B44" s="151" t="s">
        <v>294</v>
      </c>
      <c r="C44" s="150"/>
      <c r="D44" s="152" t="s">
        <v>222</v>
      </c>
      <c r="E44" s="59" t="s">
        <v>223</v>
      </c>
      <c r="F44" s="67" t="s">
        <v>349</v>
      </c>
      <c r="G44" s="61">
        <v>3</v>
      </c>
      <c r="H44" s="61">
        <v>1</v>
      </c>
      <c r="I44" s="71">
        <v>2100000</v>
      </c>
      <c r="J44" s="62">
        <f t="shared" si="0"/>
        <v>6300000</v>
      </c>
    </row>
    <row r="45" spans="2:10" ht="91.8" x14ac:dyDescent="0.3">
      <c r="B45" s="151"/>
      <c r="C45" s="150"/>
      <c r="D45" s="152"/>
      <c r="E45" s="59" t="s">
        <v>224</v>
      </c>
      <c r="F45" s="67" t="s">
        <v>349</v>
      </c>
      <c r="G45" s="61">
        <v>1</v>
      </c>
      <c r="H45" s="61">
        <v>1</v>
      </c>
      <c r="I45" s="71">
        <v>2200000</v>
      </c>
      <c r="J45" s="62">
        <f t="shared" si="0"/>
        <v>2200000</v>
      </c>
    </row>
    <row r="46" spans="2:10" ht="31.2" customHeight="1" x14ac:dyDescent="0.3">
      <c r="B46" s="151" t="s">
        <v>295</v>
      </c>
      <c r="C46" s="150"/>
      <c r="D46" s="152" t="s">
        <v>229</v>
      </c>
      <c r="E46" s="59" t="s">
        <v>247</v>
      </c>
      <c r="F46" s="153" t="s">
        <v>350</v>
      </c>
      <c r="G46" s="61">
        <v>1</v>
      </c>
      <c r="H46" s="61">
        <v>1</v>
      </c>
      <c r="I46" s="71">
        <v>150000</v>
      </c>
      <c r="J46" s="62">
        <f t="shared" si="0"/>
        <v>150000</v>
      </c>
    </row>
    <row r="47" spans="2:10" ht="20.399999999999999" x14ac:dyDescent="0.3">
      <c r="B47" s="151"/>
      <c r="C47" s="150"/>
      <c r="D47" s="152"/>
      <c r="E47" s="59" t="s">
        <v>245</v>
      </c>
      <c r="F47" s="154"/>
      <c r="G47" s="61">
        <v>10</v>
      </c>
      <c r="H47" s="61">
        <v>1</v>
      </c>
      <c r="I47" s="71">
        <v>100000</v>
      </c>
      <c r="J47" s="62">
        <f t="shared" si="0"/>
        <v>1000000</v>
      </c>
    </row>
    <row r="48" spans="2:10" ht="20.399999999999999" x14ac:dyDescent="0.3">
      <c r="B48" s="151"/>
      <c r="C48" s="150"/>
      <c r="D48" s="152"/>
      <c r="E48" s="59" t="s">
        <v>246</v>
      </c>
      <c r="F48" s="154"/>
      <c r="G48" s="61">
        <v>5</v>
      </c>
      <c r="H48" s="61">
        <v>1</v>
      </c>
      <c r="I48" s="71">
        <v>120000</v>
      </c>
      <c r="J48" s="62">
        <f t="shared" si="0"/>
        <v>600000</v>
      </c>
    </row>
    <row r="49" spans="2:10" ht="20.399999999999999" x14ac:dyDescent="0.3">
      <c r="B49" s="151"/>
      <c r="C49" s="150"/>
      <c r="D49" s="152"/>
      <c r="E49" s="59" t="s">
        <v>248</v>
      </c>
      <c r="F49" s="154"/>
      <c r="G49" s="61">
        <v>10</v>
      </c>
      <c r="H49" s="61">
        <v>1</v>
      </c>
      <c r="I49" s="71">
        <v>120000</v>
      </c>
      <c r="J49" s="62">
        <f t="shared" si="0"/>
        <v>1200000</v>
      </c>
    </row>
    <row r="50" spans="2:10" ht="30.6" x14ac:dyDescent="0.3">
      <c r="B50" s="151"/>
      <c r="C50" s="150"/>
      <c r="D50" s="152"/>
      <c r="E50" s="59" t="s">
        <v>266</v>
      </c>
      <c r="F50" s="154"/>
      <c r="G50" s="61">
        <v>1</v>
      </c>
      <c r="H50" s="61">
        <v>1</v>
      </c>
      <c r="I50" s="71">
        <v>150000</v>
      </c>
      <c r="J50" s="62">
        <f t="shared" si="0"/>
        <v>150000</v>
      </c>
    </row>
    <row r="51" spans="2:10" ht="30.6" x14ac:dyDescent="0.3">
      <c r="B51" s="151"/>
      <c r="C51" s="150"/>
      <c r="D51" s="152"/>
      <c r="E51" s="59" t="s">
        <v>267</v>
      </c>
      <c r="F51" s="155"/>
      <c r="G51" s="61">
        <v>30</v>
      </c>
      <c r="H51" s="61">
        <v>1</v>
      </c>
      <c r="I51" s="71">
        <v>100000</v>
      </c>
      <c r="J51" s="62">
        <f t="shared" si="0"/>
        <v>3000000</v>
      </c>
    </row>
    <row r="52" spans="2:10" ht="72.599999999999994" x14ac:dyDescent="0.3">
      <c r="B52" s="147" t="s">
        <v>296</v>
      </c>
      <c r="C52" s="148" t="s">
        <v>329</v>
      </c>
      <c r="D52" s="149" t="s">
        <v>203</v>
      </c>
      <c r="E52" s="52" t="s">
        <v>230</v>
      </c>
      <c r="F52" s="64" t="s">
        <v>351</v>
      </c>
      <c r="G52" s="54">
        <v>1</v>
      </c>
      <c r="H52" s="54">
        <v>1</v>
      </c>
      <c r="I52" s="71">
        <v>1800000</v>
      </c>
      <c r="J52" s="55">
        <f t="shared" si="0"/>
        <v>1800000</v>
      </c>
    </row>
    <row r="53" spans="2:10" ht="72.599999999999994" x14ac:dyDescent="0.3">
      <c r="B53" s="147"/>
      <c r="C53" s="148"/>
      <c r="D53" s="149"/>
      <c r="E53" s="52" t="s">
        <v>231</v>
      </c>
      <c r="F53" s="64" t="s">
        <v>351</v>
      </c>
      <c r="G53" s="54">
        <v>2</v>
      </c>
      <c r="H53" s="54">
        <v>1</v>
      </c>
      <c r="I53" s="71">
        <v>1150000</v>
      </c>
      <c r="J53" s="55">
        <f>ROUND(I53*H53*G53,0)</f>
        <v>2300000</v>
      </c>
    </row>
    <row r="54" spans="2:10" ht="62.4" x14ac:dyDescent="0.3">
      <c r="B54" s="147"/>
      <c r="C54" s="148"/>
      <c r="D54" s="149"/>
      <c r="E54" s="52" t="s">
        <v>232</v>
      </c>
      <c r="F54" s="64" t="s">
        <v>352</v>
      </c>
      <c r="G54" s="54">
        <v>2</v>
      </c>
      <c r="H54" s="54">
        <v>1</v>
      </c>
      <c r="I54" s="71">
        <v>650000</v>
      </c>
      <c r="J54" s="55">
        <f>ROUND(I54*H54*G54,0)</f>
        <v>1300000</v>
      </c>
    </row>
    <row r="55" spans="2:10" ht="72.599999999999994" x14ac:dyDescent="0.3">
      <c r="B55" s="50" t="s">
        <v>297</v>
      </c>
      <c r="C55" s="148"/>
      <c r="D55" s="51" t="s">
        <v>233</v>
      </c>
      <c r="E55" s="52" t="s">
        <v>234</v>
      </c>
      <c r="F55" s="64" t="s">
        <v>342</v>
      </c>
      <c r="G55" s="54">
        <v>1</v>
      </c>
      <c r="H55" s="54">
        <v>1</v>
      </c>
      <c r="I55" s="71">
        <v>650000</v>
      </c>
      <c r="J55" s="55">
        <f t="shared" si="0"/>
        <v>650000</v>
      </c>
    </row>
    <row r="56" spans="2:10" ht="42" x14ac:dyDescent="0.3">
      <c r="B56" s="68" t="s">
        <v>298</v>
      </c>
      <c r="C56" s="148"/>
      <c r="D56" s="51" t="s">
        <v>235</v>
      </c>
      <c r="E56" s="52" t="s">
        <v>236</v>
      </c>
      <c r="F56" s="64" t="s">
        <v>353</v>
      </c>
      <c r="G56" s="54">
        <v>1</v>
      </c>
      <c r="H56" s="54">
        <v>1</v>
      </c>
      <c r="I56" s="71">
        <v>300000</v>
      </c>
      <c r="J56" s="55">
        <f t="shared" si="0"/>
        <v>300000</v>
      </c>
    </row>
    <row r="57" spans="2:10" ht="30.6" x14ac:dyDescent="0.3">
      <c r="B57" s="68" t="s">
        <v>299</v>
      </c>
      <c r="C57" s="148"/>
      <c r="D57" s="51" t="s">
        <v>237</v>
      </c>
      <c r="E57" s="52" t="s">
        <v>238</v>
      </c>
      <c r="F57" s="64" t="s">
        <v>354</v>
      </c>
      <c r="G57" s="54">
        <v>3</v>
      </c>
      <c r="H57" s="54">
        <v>1</v>
      </c>
      <c r="I57" s="71">
        <v>180000</v>
      </c>
      <c r="J57" s="55">
        <f t="shared" si="0"/>
        <v>540000</v>
      </c>
    </row>
    <row r="58" spans="2:10" ht="52.2" x14ac:dyDescent="0.3">
      <c r="B58" s="68" t="s">
        <v>300</v>
      </c>
      <c r="C58" s="148"/>
      <c r="D58" s="51" t="s">
        <v>240</v>
      </c>
      <c r="E58" s="52" t="s">
        <v>239</v>
      </c>
      <c r="F58" s="64" t="s">
        <v>355</v>
      </c>
      <c r="G58" s="54">
        <v>1</v>
      </c>
      <c r="H58" s="54">
        <v>1</v>
      </c>
      <c r="I58" s="71">
        <v>850000</v>
      </c>
      <c r="J58" s="55">
        <f t="shared" si="0"/>
        <v>850000</v>
      </c>
    </row>
    <row r="59" spans="2:10" ht="33" customHeight="1" x14ac:dyDescent="0.3">
      <c r="B59" s="147" t="s">
        <v>301</v>
      </c>
      <c r="C59" s="148"/>
      <c r="D59" s="149" t="s">
        <v>192</v>
      </c>
      <c r="E59" s="52" t="s">
        <v>241</v>
      </c>
      <c r="F59" s="156" t="s">
        <v>347</v>
      </c>
      <c r="G59" s="54">
        <v>1</v>
      </c>
      <c r="H59" s="54">
        <v>1</v>
      </c>
      <c r="I59" s="71">
        <v>900000</v>
      </c>
      <c r="J59" s="55">
        <f t="shared" si="0"/>
        <v>900000</v>
      </c>
    </row>
    <row r="60" spans="2:10" ht="33" customHeight="1" x14ac:dyDescent="0.3">
      <c r="B60" s="147"/>
      <c r="C60" s="148"/>
      <c r="D60" s="149"/>
      <c r="E60" s="52" t="s">
        <v>242</v>
      </c>
      <c r="F60" s="157"/>
      <c r="G60" s="54">
        <v>2</v>
      </c>
      <c r="H60" s="54">
        <v>1</v>
      </c>
      <c r="I60" s="71">
        <v>650000</v>
      </c>
      <c r="J60" s="55">
        <f t="shared" si="0"/>
        <v>1300000</v>
      </c>
    </row>
    <row r="61" spans="2:10" ht="85.2" customHeight="1" x14ac:dyDescent="0.3">
      <c r="B61" s="50" t="s">
        <v>302</v>
      </c>
      <c r="C61" s="148"/>
      <c r="D61" s="51" t="s">
        <v>243</v>
      </c>
      <c r="E61" s="52" t="s">
        <v>336</v>
      </c>
      <c r="F61" s="64" t="s">
        <v>338</v>
      </c>
      <c r="G61" s="54">
        <v>1</v>
      </c>
      <c r="H61" s="54">
        <v>1</v>
      </c>
      <c r="I61" s="71">
        <v>1400000</v>
      </c>
      <c r="J61" s="55">
        <f t="shared" si="0"/>
        <v>1400000</v>
      </c>
    </row>
    <row r="62" spans="2:10" ht="40.799999999999997" customHeight="1" x14ac:dyDescent="0.3">
      <c r="B62" s="151" t="s">
        <v>303</v>
      </c>
      <c r="C62" s="150" t="s">
        <v>330</v>
      </c>
      <c r="D62" s="152" t="s">
        <v>244</v>
      </c>
      <c r="E62" s="59" t="s">
        <v>247</v>
      </c>
      <c r="F62" s="153" t="s">
        <v>350</v>
      </c>
      <c r="G62" s="61">
        <v>1</v>
      </c>
      <c r="H62" s="61">
        <v>1</v>
      </c>
      <c r="I62" s="71">
        <v>150000</v>
      </c>
      <c r="J62" s="62">
        <f t="shared" si="0"/>
        <v>150000</v>
      </c>
    </row>
    <row r="63" spans="2:10" ht="20.399999999999999" x14ac:dyDescent="0.3">
      <c r="B63" s="151"/>
      <c r="C63" s="150"/>
      <c r="D63" s="152"/>
      <c r="E63" s="59" t="s">
        <v>245</v>
      </c>
      <c r="F63" s="154"/>
      <c r="G63" s="61">
        <v>13</v>
      </c>
      <c r="H63" s="61">
        <v>1</v>
      </c>
      <c r="I63" s="71">
        <v>120000</v>
      </c>
      <c r="J63" s="62">
        <f t="shared" si="0"/>
        <v>1560000</v>
      </c>
    </row>
    <row r="64" spans="2:10" ht="20.399999999999999" x14ac:dyDescent="0.3">
      <c r="B64" s="151"/>
      <c r="C64" s="150"/>
      <c r="D64" s="152"/>
      <c r="E64" s="59" t="s">
        <v>246</v>
      </c>
      <c r="F64" s="154"/>
      <c r="G64" s="61">
        <v>13</v>
      </c>
      <c r="H64" s="61">
        <v>1</v>
      </c>
      <c r="I64" s="71">
        <v>120000</v>
      </c>
      <c r="J64" s="62">
        <f t="shared" si="0"/>
        <v>1560000</v>
      </c>
    </row>
    <row r="65" spans="2:10" ht="20.399999999999999" x14ac:dyDescent="0.3">
      <c r="B65" s="151"/>
      <c r="C65" s="150"/>
      <c r="D65" s="152"/>
      <c r="E65" s="59" t="s">
        <v>248</v>
      </c>
      <c r="F65" s="154"/>
      <c r="G65" s="61">
        <v>77</v>
      </c>
      <c r="H65" s="61">
        <v>1</v>
      </c>
      <c r="I65" s="71">
        <v>100000</v>
      </c>
      <c r="J65" s="62">
        <f t="shared" si="0"/>
        <v>7700000</v>
      </c>
    </row>
    <row r="66" spans="2:10" ht="30.6" x14ac:dyDescent="0.3">
      <c r="B66" s="151"/>
      <c r="C66" s="150"/>
      <c r="D66" s="152"/>
      <c r="E66" s="59" t="s">
        <v>266</v>
      </c>
      <c r="F66" s="154"/>
      <c r="G66" s="61">
        <v>4</v>
      </c>
      <c r="H66" s="61">
        <v>1</v>
      </c>
      <c r="I66" s="71">
        <v>120000</v>
      </c>
      <c r="J66" s="62">
        <f t="shared" si="0"/>
        <v>480000</v>
      </c>
    </row>
    <row r="67" spans="2:10" ht="30.6" x14ac:dyDescent="0.3">
      <c r="B67" s="56" t="s">
        <v>304</v>
      </c>
      <c r="C67" s="150"/>
      <c r="D67" s="69" t="s">
        <v>250</v>
      </c>
      <c r="E67" s="59" t="s">
        <v>249</v>
      </c>
      <c r="F67" s="155"/>
      <c r="G67" s="61">
        <v>118</v>
      </c>
      <c r="H67" s="61">
        <v>1</v>
      </c>
      <c r="I67" s="71">
        <v>100000</v>
      </c>
      <c r="J67" s="62">
        <f t="shared" si="0"/>
        <v>11800000</v>
      </c>
    </row>
    <row r="68" spans="2:10" ht="102" x14ac:dyDescent="0.3">
      <c r="B68" s="56" t="s">
        <v>305</v>
      </c>
      <c r="C68" s="150"/>
      <c r="D68" s="69" t="s">
        <v>251</v>
      </c>
      <c r="E68" s="59" t="s">
        <v>252</v>
      </c>
      <c r="F68" s="67" t="s">
        <v>347</v>
      </c>
      <c r="G68" s="61">
        <v>1</v>
      </c>
      <c r="H68" s="61">
        <v>1</v>
      </c>
      <c r="I68" s="71">
        <v>3100000</v>
      </c>
      <c r="J68" s="62">
        <f t="shared" si="0"/>
        <v>3100000</v>
      </c>
    </row>
    <row r="69" spans="2:10" ht="70.8" customHeight="1" x14ac:dyDescent="0.3">
      <c r="B69" s="56" t="s">
        <v>306</v>
      </c>
      <c r="C69" s="150"/>
      <c r="D69" s="69" t="s">
        <v>227</v>
      </c>
      <c r="E69" s="59" t="s">
        <v>253</v>
      </c>
      <c r="F69" s="158" t="s">
        <v>346</v>
      </c>
      <c r="G69" s="61">
        <v>1</v>
      </c>
      <c r="H69" s="61">
        <v>1</v>
      </c>
      <c r="I69" s="71">
        <v>3200000</v>
      </c>
      <c r="J69" s="62">
        <f t="shared" si="0"/>
        <v>3200000</v>
      </c>
    </row>
    <row r="70" spans="2:10" ht="122.4" x14ac:dyDescent="0.3">
      <c r="B70" s="56" t="s">
        <v>307</v>
      </c>
      <c r="C70" s="150"/>
      <c r="D70" s="58" t="s">
        <v>254</v>
      </c>
      <c r="E70" s="59" t="s">
        <v>255</v>
      </c>
      <c r="F70" s="159"/>
      <c r="G70" s="61">
        <v>1</v>
      </c>
      <c r="H70" s="61">
        <v>1</v>
      </c>
      <c r="I70" s="71">
        <v>2800000</v>
      </c>
      <c r="J70" s="62">
        <f t="shared" si="0"/>
        <v>2800000</v>
      </c>
    </row>
    <row r="71" spans="2:10" ht="61.2" x14ac:dyDescent="0.3">
      <c r="B71" s="56" t="s">
        <v>308</v>
      </c>
      <c r="C71" s="150"/>
      <c r="D71" s="58" t="s">
        <v>256</v>
      </c>
      <c r="E71" s="59" t="s">
        <v>257</v>
      </c>
      <c r="F71" s="60" t="s">
        <v>356</v>
      </c>
      <c r="G71" s="61">
        <v>1</v>
      </c>
      <c r="H71" s="61">
        <v>1</v>
      </c>
      <c r="I71" s="71">
        <v>800000</v>
      </c>
      <c r="J71" s="62">
        <f t="shared" si="0"/>
        <v>800000</v>
      </c>
    </row>
    <row r="72" spans="2:10" ht="214.2" x14ac:dyDescent="0.3">
      <c r="B72" s="151" t="s">
        <v>309</v>
      </c>
      <c r="C72" s="150"/>
      <c r="D72" s="152" t="s">
        <v>258</v>
      </c>
      <c r="E72" s="59" t="s">
        <v>321</v>
      </c>
      <c r="F72" s="165" t="s">
        <v>357</v>
      </c>
      <c r="G72" s="61">
        <v>1</v>
      </c>
      <c r="H72" s="61">
        <v>1</v>
      </c>
      <c r="I72" s="71">
        <v>2000000</v>
      </c>
      <c r="J72" s="62">
        <f t="shared" si="0"/>
        <v>2000000</v>
      </c>
    </row>
    <row r="73" spans="2:10" ht="214.2" x14ac:dyDescent="0.3">
      <c r="B73" s="151"/>
      <c r="C73" s="150"/>
      <c r="D73" s="152"/>
      <c r="E73" s="59" t="s">
        <v>322</v>
      </c>
      <c r="F73" s="166"/>
      <c r="G73" s="70">
        <v>1</v>
      </c>
      <c r="H73" s="70">
        <v>1</v>
      </c>
      <c r="I73" s="71">
        <v>2500000</v>
      </c>
      <c r="J73" s="62">
        <f t="shared" si="0"/>
        <v>2500000</v>
      </c>
    </row>
    <row r="74" spans="2:10" ht="337.8" x14ac:dyDescent="0.3">
      <c r="B74" s="56" t="s">
        <v>310</v>
      </c>
      <c r="C74" s="150"/>
      <c r="D74" s="58" t="s">
        <v>228</v>
      </c>
      <c r="E74" s="59" t="s">
        <v>259</v>
      </c>
      <c r="F74" s="67" t="s">
        <v>341</v>
      </c>
      <c r="G74" s="61">
        <v>1</v>
      </c>
      <c r="H74" s="61">
        <v>1</v>
      </c>
      <c r="I74" s="71">
        <v>1200000</v>
      </c>
      <c r="J74" s="62">
        <f t="shared" si="0"/>
        <v>1200000</v>
      </c>
    </row>
    <row r="75" spans="2:10" ht="71.400000000000006" x14ac:dyDescent="0.3">
      <c r="B75" s="50" t="s">
        <v>311</v>
      </c>
      <c r="C75" s="148" t="s">
        <v>331</v>
      </c>
      <c r="D75" s="51" t="s">
        <v>209</v>
      </c>
      <c r="E75" s="52" t="s">
        <v>260</v>
      </c>
      <c r="F75" s="64" t="s">
        <v>337</v>
      </c>
      <c r="G75" s="54">
        <v>1</v>
      </c>
      <c r="H75" s="54">
        <v>1</v>
      </c>
      <c r="I75" s="71">
        <v>2875000</v>
      </c>
      <c r="J75" s="55">
        <f t="shared" si="0"/>
        <v>2875000</v>
      </c>
    </row>
    <row r="76" spans="2:10" ht="72.599999999999994" x14ac:dyDescent="0.3">
      <c r="B76" s="50" t="s">
        <v>312</v>
      </c>
      <c r="C76" s="148"/>
      <c r="D76" s="51" t="s">
        <v>203</v>
      </c>
      <c r="E76" s="52" t="s">
        <v>261</v>
      </c>
      <c r="F76" s="64" t="s">
        <v>351</v>
      </c>
      <c r="G76" s="54">
        <v>1</v>
      </c>
      <c r="H76" s="54">
        <v>1</v>
      </c>
      <c r="I76" s="71">
        <v>1960000</v>
      </c>
      <c r="J76" s="55">
        <f t="shared" si="0"/>
        <v>1960000</v>
      </c>
    </row>
    <row r="77" spans="2:10" ht="31.8" x14ac:dyDescent="0.3">
      <c r="B77" s="50" t="s">
        <v>313</v>
      </c>
      <c r="C77" s="148"/>
      <c r="D77" s="51" t="s">
        <v>208</v>
      </c>
      <c r="E77" s="52" t="s">
        <v>262</v>
      </c>
      <c r="F77" s="64" t="s">
        <v>343</v>
      </c>
      <c r="G77" s="54">
        <v>1</v>
      </c>
      <c r="H77" s="54">
        <v>1</v>
      </c>
      <c r="I77" s="71">
        <v>400000</v>
      </c>
      <c r="J77" s="55">
        <f t="shared" si="0"/>
        <v>400000</v>
      </c>
    </row>
    <row r="78" spans="2:10" ht="93" x14ac:dyDescent="0.3">
      <c r="B78" s="147" t="s">
        <v>314</v>
      </c>
      <c r="C78" s="148"/>
      <c r="D78" s="149" t="s">
        <v>209</v>
      </c>
      <c r="E78" s="52" t="s">
        <v>263</v>
      </c>
      <c r="F78" s="64" t="s">
        <v>338</v>
      </c>
      <c r="G78" s="54">
        <v>1</v>
      </c>
      <c r="H78" s="54">
        <v>1</v>
      </c>
      <c r="I78" s="71">
        <v>2515000</v>
      </c>
      <c r="J78" s="55">
        <f t="shared" si="0"/>
        <v>2515000</v>
      </c>
    </row>
    <row r="79" spans="2:10" ht="93" x14ac:dyDescent="0.3">
      <c r="B79" s="147"/>
      <c r="C79" s="148"/>
      <c r="D79" s="149"/>
      <c r="E79" s="52" t="s">
        <v>264</v>
      </c>
      <c r="F79" s="64" t="s">
        <v>338</v>
      </c>
      <c r="G79" s="54">
        <v>1</v>
      </c>
      <c r="H79" s="54">
        <v>1</v>
      </c>
      <c r="I79" s="71">
        <v>1945000</v>
      </c>
      <c r="J79" s="55">
        <f t="shared" si="0"/>
        <v>1945000</v>
      </c>
    </row>
    <row r="80" spans="2:10" ht="337.8" x14ac:dyDescent="0.3">
      <c r="B80" s="56" t="s">
        <v>315</v>
      </c>
      <c r="C80" s="57" t="s">
        <v>332</v>
      </c>
      <c r="D80" s="58" t="s">
        <v>228</v>
      </c>
      <c r="E80" s="59" t="s">
        <v>265</v>
      </c>
      <c r="F80" s="67" t="s">
        <v>341</v>
      </c>
      <c r="G80" s="61">
        <v>1</v>
      </c>
      <c r="H80" s="61">
        <v>1</v>
      </c>
      <c r="I80" s="71">
        <v>2300000</v>
      </c>
      <c r="J80" s="62">
        <f t="shared" si="0"/>
        <v>2300000</v>
      </c>
    </row>
    <row r="82" spans="2:10" ht="18" x14ac:dyDescent="0.3">
      <c r="H82" s="160" t="s">
        <v>334</v>
      </c>
      <c r="I82" s="161"/>
      <c r="J82" s="72">
        <f>SUM(J18:J80)</f>
        <v>119504000</v>
      </c>
    </row>
    <row r="86" spans="2:10" x14ac:dyDescent="0.3">
      <c r="B86" s="162"/>
      <c r="C86" s="162"/>
      <c r="D86" s="162"/>
    </row>
    <row r="87" spans="2:10" x14ac:dyDescent="0.3">
      <c r="B87" s="162"/>
      <c r="C87" s="162"/>
      <c r="D87" s="162"/>
    </row>
    <row r="88" spans="2:10" x14ac:dyDescent="0.3">
      <c r="B88" s="162"/>
      <c r="C88" s="162"/>
      <c r="D88" s="162"/>
    </row>
    <row r="89" spans="2:10" ht="15" thickBot="1" x14ac:dyDescent="0.35">
      <c r="B89" s="163"/>
      <c r="C89" s="163"/>
      <c r="D89" s="163"/>
    </row>
    <row r="90" spans="2:10" x14ac:dyDescent="0.3">
      <c r="B90" s="164" t="s">
        <v>335</v>
      </c>
      <c r="C90" s="164"/>
      <c r="D90" s="164"/>
    </row>
    <row r="91" spans="2:10" x14ac:dyDescent="0.3">
      <c r="B91" s="43"/>
      <c r="C91" s="43"/>
      <c r="D91" s="43"/>
    </row>
  </sheetData>
  <sheetProtection algorithmName="SHA-512" hashValue="AcWPVRA4TC/hjJV+Y9yQoEXRFvP5xzIHAYZj+Dcbe/OtMcQ6lWhOgWf4o5+Qdy2hKmwwuCLbh7IsWlicfAZV1Q==" saltValue="2m+ySpEUkeZbVGTpcXbZaQ==" spinCount="100000" sheet="1" objects="1" scenarios="1"/>
  <mergeCells count="60">
    <mergeCell ref="H82:I82"/>
    <mergeCell ref="B86:D89"/>
    <mergeCell ref="B90:D90"/>
    <mergeCell ref="B62:B66"/>
    <mergeCell ref="C62:C74"/>
    <mergeCell ref="D62:D66"/>
    <mergeCell ref="F62:F67"/>
    <mergeCell ref="F69:F70"/>
    <mergeCell ref="B72:B73"/>
    <mergeCell ref="D72:D73"/>
    <mergeCell ref="F72:F73"/>
    <mergeCell ref="C75:C79"/>
    <mergeCell ref="B78:B79"/>
    <mergeCell ref="D78:D79"/>
    <mergeCell ref="F59:F60"/>
    <mergeCell ref="C35:C51"/>
    <mergeCell ref="B37:B38"/>
    <mergeCell ref="F37:F38"/>
    <mergeCell ref="B39:B41"/>
    <mergeCell ref="D39:D41"/>
    <mergeCell ref="B44:B45"/>
    <mergeCell ref="D44:D45"/>
    <mergeCell ref="B46:B51"/>
    <mergeCell ref="D46:D51"/>
    <mergeCell ref="F46:F51"/>
    <mergeCell ref="B52:B54"/>
    <mergeCell ref="C52:C61"/>
    <mergeCell ref="D52:D54"/>
    <mergeCell ref="B59:B60"/>
    <mergeCell ref="D59:D60"/>
    <mergeCell ref="F24:F27"/>
    <mergeCell ref="C29:C34"/>
    <mergeCell ref="B30:B31"/>
    <mergeCell ref="D30:D31"/>
    <mergeCell ref="B32:B34"/>
    <mergeCell ref="D32:D34"/>
    <mergeCell ref="B18:B20"/>
    <mergeCell ref="C18:C22"/>
    <mergeCell ref="D18:D20"/>
    <mergeCell ref="C23:C28"/>
    <mergeCell ref="B24:B27"/>
    <mergeCell ref="D24:D27"/>
    <mergeCell ref="B15:J15"/>
    <mergeCell ref="B7:C7"/>
    <mergeCell ref="D7:G7"/>
    <mergeCell ref="I7:J7"/>
    <mergeCell ref="B8:C8"/>
    <mergeCell ref="D8:G8"/>
    <mergeCell ref="I8:J8"/>
    <mergeCell ref="B9:C9"/>
    <mergeCell ref="D9:G9"/>
    <mergeCell ref="I9:J9"/>
    <mergeCell ref="B12:J12"/>
    <mergeCell ref="B14:J14"/>
    <mergeCell ref="B2:C5"/>
    <mergeCell ref="D2:H2"/>
    <mergeCell ref="I2:J5"/>
    <mergeCell ref="D3:H3"/>
    <mergeCell ref="D4:H4"/>
    <mergeCell ref="D5:H5"/>
  </mergeCells>
  <pageMargins left="0.70866141732283472" right="0.70866141732283472" top="0.74803149606299213" bottom="0.74803149606299213" header="0.31496062992125984" footer="0.31496062992125984"/>
  <pageSetup scale="5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2E6A8-15C4-4FBE-9FFE-CEF7859400E0}">
  <sheetPr>
    <pageSetUpPr fitToPage="1"/>
  </sheetPr>
  <dimension ref="A1:K91"/>
  <sheetViews>
    <sheetView showGridLines="0" topLeftCell="A76" zoomScale="60" zoomScaleNormal="60" workbookViewId="0">
      <selection activeCell="B17" sqref="B17:J80"/>
    </sheetView>
  </sheetViews>
  <sheetFormatPr baseColWidth="10" defaultColWidth="0" defaultRowHeight="14.4" x14ac:dyDescent="0.3"/>
  <cols>
    <col min="1" max="1" width="3.44140625" customWidth="1"/>
    <col min="2" max="2" width="8.6640625" customWidth="1"/>
    <col min="3" max="3" width="16.5546875" customWidth="1"/>
    <col min="4" max="4" width="15.77734375" customWidth="1"/>
    <col min="5" max="5" width="16.6640625" customWidth="1"/>
    <col min="6" max="6" width="37" customWidth="1"/>
    <col min="7" max="7" width="11.5546875" customWidth="1"/>
    <col min="8" max="8" width="16.33203125" customWidth="1"/>
    <col min="9" max="9" width="18.33203125" customWidth="1"/>
    <col min="10" max="10" width="21.88671875" customWidth="1"/>
    <col min="11" max="11" width="5.109375" customWidth="1"/>
    <col min="12" max="16384" width="11.5546875" hidden="1"/>
  </cols>
  <sheetData>
    <row r="1" spans="2:10" s="43" customFormat="1" ht="13.8" x14ac:dyDescent="0.25"/>
    <row r="2" spans="2:10" s="43" customFormat="1" ht="13.8" x14ac:dyDescent="0.25">
      <c r="B2" s="108" t="e" vm="1">
        <v>#VALUE!</v>
      </c>
      <c r="C2" s="109"/>
      <c r="D2" s="114" t="s">
        <v>268</v>
      </c>
      <c r="E2" s="115"/>
      <c r="F2" s="115"/>
      <c r="G2" s="115"/>
      <c r="H2" s="116"/>
      <c r="I2" s="108" t="e" vm="2">
        <v>#VALUE!</v>
      </c>
      <c r="J2" s="109"/>
    </row>
    <row r="3" spans="2:10" s="43" customFormat="1" ht="13.8" x14ac:dyDescent="0.25">
      <c r="B3" s="110"/>
      <c r="C3" s="111"/>
      <c r="D3" s="132" t="s">
        <v>269</v>
      </c>
      <c r="E3" s="133"/>
      <c r="F3" s="133"/>
      <c r="G3" s="133"/>
      <c r="H3" s="134"/>
      <c r="I3" s="110"/>
      <c r="J3" s="111"/>
    </row>
    <row r="4" spans="2:10" s="43" customFormat="1" ht="13.8" x14ac:dyDescent="0.25">
      <c r="B4" s="110"/>
      <c r="C4" s="111"/>
      <c r="D4" s="132"/>
      <c r="E4" s="133"/>
      <c r="F4" s="133"/>
      <c r="G4" s="133"/>
      <c r="H4" s="134"/>
      <c r="I4" s="110"/>
      <c r="J4" s="111"/>
    </row>
    <row r="5" spans="2:10" s="43" customFormat="1" ht="13.8" x14ac:dyDescent="0.25">
      <c r="B5" s="112"/>
      <c r="C5" s="113"/>
      <c r="D5" s="129" t="s">
        <v>270</v>
      </c>
      <c r="E5" s="130"/>
      <c r="F5" s="130"/>
      <c r="G5" s="130"/>
      <c r="H5" s="131"/>
      <c r="I5" s="112"/>
      <c r="J5" s="113"/>
    </row>
    <row r="6" spans="2:10" s="43" customFormat="1" ht="13.8" x14ac:dyDescent="0.25"/>
    <row r="7" spans="2:10" s="43" customFormat="1" ht="13.8" x14ac:dyDescent="0.25">
      <c r="B7" s="140" t="s">
        <v>271</v>
      </c>
      <c r="C7" s="140"/>
      <c r="D7" s="141"/>
      <c r="E7" s="141"/>
      <c r="F7" s="141"/>
      <c r="G7" s="141"/>
      <c r="H7" s="44" t="s">
        <v>272</v>
      </c>
      <c r="I7" s="142"/>
      <c r="J7" s="142"/>
    </row>
    <row r="8" spans="2:10" s="43" customFormat="1" ht="13.8" x14ac:dyDescent="0.25">
      <c r="B8" s="140" t="s">
        <v>273</v>
      </c>
      <c r="C8" s="140"/>
      <c r="D8" s="141"/>
      <c r="E8" s="141"/>
      <c r="F8" s="141"/>
      <c r="G8" s="141"/>
      <c r="H8" s="44" t="s">
        <v>274</v>
      </c>
      <c r="I8" s="142"/>
      <c r="J8" s="142"/>
    </row>
    <row r="9" spans="2:10" s="43" customFormat="1" ht="13.8" x14ac:dyDescent="0.25">
      <c r="B9" s="140" t="s">
        <v>275</v>
      </c>
      <c r="C9" s="140"/>
      <c r="D9" s="141"/>
      <c r="E9" s="141"/>
      <c r="F9" s="141"/>
      <c r="G9" s="141"/>
      <c r="H9" s="44" t="s">
        <v>276</v>
      </c>
      <c r="I9" s="142"/>
      <c r="J9" s="142"/>
    </row>
    <row r="10" spans="2:10" s="43" customFormat="1" ht="13.8" x14ac:dyDescent="0.25"/>
    <row r="11" spans="2:10" s="43" customFormat="1" ht="13.8" x14ac:dyDescent="0.25">
      <c r="B11" s="45"/>
      <c r="C11" s="45"/>
      <c r="D11" s="45"/>
      <c r="E11" s="45"/>
      <c r="F11" s="45"/>
      <c r="G11" s="45"/>
      <c r="H11" s="45"/>
      <c r="I11" s="45"/>
      <c r="J11" s="45"/>
    </row>
    <row r="12" spans="2:10" s="43" customFormat="1" ht="52.2" customHeight="1" x14ac:dyDescent="0.25">
      <c r="B12" s="143" t="s">
        <v>333</v>
      </c>
      <c r="C12" s="144"/>
      <c r="D12" s="144"/>
      <c r="E12" s="144"/>
      <c r="F12" s="144"/>
      <c r="G12" s="144"/>
      <c r="H12" s="144"/>
      <c r="I12" s="144"/>
      <c r="J12" s="145"/>
    </row>
    <row r="13" spans="2:10" s="43" customFormat="1" ht="13.8" x14ac:dyDescent="0.25"/>
    <row r="14" spans="2:10" s="43" customFormat="1" ht="13.8" x14ac:dyDescent="0.25">
      <c r="B14" s="146" t="s">
        <v>277</v>
      </c>
      <c r="C14" s="146"/>
      <c r="D14" s="146"/>
      <c r="E14" s="146"/>
      <c r="F14" s="146"/>
      <c r="G14" s="146"/>
      <c r="H14" s="146"/>
      <c r="I14" s="146"/>
      <c r="J14" s="146"/>
    </row>
    <row r="15" spans="2:10" s="43" customFormat="1" ht="105.6" customHeight="1" x14ac:dyDescent="0.25">
      <c r="B15" s="139" t="s">
        <v>278</v>
      </c>
      <c r="C15" s="139"/>
      <c r="D15" s="139"/>
      <c r="E15" s="139"/>
      <c r="F15" s="139"/>
      <c r="G15" s="139"/>
      <c r="H15" s="139"/>
      <c r="I15" s="139"/>
      <c r="J15" s="139"/>
    </row>
    <row r="16" spans="2:10" s="43" customFormat="1" ht="13.8" x14ac:dyDescent="0.25"/>
    <row r="17" spans="2:10" s="49" customFormat="1" ht="27.6" x14ac:dyDescent="0.3">
      <c r="B17" s="46" t="s">
        <v>187</v>
      </c>
      <c r="C17" s="46" t="s">
        <v>186</v>
      </c>
      <c r="D17" s="46" t="s">
        <v>188</v>
      </c>
      <c r="E17" s="47" t="s">
        <v>189</v>
      </c>
      <c r="F17" s="47" t="s">
        <v>339</v>
      </c>
      <c r="G17" s="47" t="s">
        <v>190</v>
      </c>
      <c r="H17" s="47" t="s">
        <v>191</v>
      </c>
      <c r="I17" s="48" t="s">
        <v>324</v>
      </c>
      <c r="J17" s="48" t="s">
        <v>325</v>
      </c>
    </row>
    <row r="18" spans="2:10" ht="34.799999999999997" customHeight="1" x14ac:dyDescent="0.3">
      <c r="B18" s="147" t="s">
        <v>279</v>
      </c>
      <c r="C18" s="148" t="s">
        <v>326</v>
      </c>
      <c r="D18" s="149" t="s">
        <v>192</v>
      </c>
      <c r="E18" s="52" t="s">
        <v>193</v>
      </c>
      <c r="F18" s="53" t="s">
        <v>337</v>
      </c>
      <c r="G18" s="54">
        <v>1</v>
      </c>
      <c r="H18" s="54">
        <v>1</v>
      </c>
      <c r="I18" s="71">
        <v>2545125</v>
      </c>
      <c r="J18" s="55">
        <f>ROUND(I18*H18*G18,0)</f>
        <v>2545125</v>
      </c>
    </row>
    <row r="19" spans="2:10" ht="91.8" x14ac:dyDescent="0.3">
      <c r="B19" s="147"/>
      <c r="C19" s="148"/>
      <c r="D19" s="149"/>
      <c r="E19" s="52" t="s">
        <v>316</v>
      </c>
      <c r="F19" s="53" t="s">
        <v>338</v>
      </c>
      <c r="G19" s="54">
        <v>1</v>
      </c>
      <c r="H19" s="54">
        <v>1</v>
      </c>
      <c r="I19" s="71">
        <v>2362541</v>
      </c>
      <c r="J19" s="55">
        <f>ROUND(I19*H19*G19,0)</f>
        <v>2362541</v>
      </c>
    </row>
    <row r="20" spans="2:10" ht="91.8" x14ac:dyDescent="0.3">
      <c r="B20" s="147"/>
      <c r="C20" s="148"/>
      <c r="D20" s="149"/>
      <c r="E20" s="52" t="s">
        <v>194</v>
      </c>
      <c r="F20" s="53" t="s">
        <v>338</v>
      </c>
      <c r="G20" s="54">
        <v>1</v>
      </c>
      <c r="H20" s="54">
        <v>1</v>
      </c>
      <c r="I20" s="71">
        <v>1852125</v>
      </c>
      <c r="J20" s="55">
        <f>ROUND(I20*H20*G20,0)</f>
        <v>1852125</v>
      </c>
    </row>
    <row r="21" spans="2:10" ht="59.4" customHeight="1" x14ac:dyDescent="0.3">
      <c r="B21" s="50" t="s">
        <v>280</v>
      </c>
      <c r="C21" s="148"/>
      <c r="D21" s="51" t="s">
        <v>195</v>
      </c>
      <c r="E21" s="52" t="s">
        <v>196</v>
      </c>
      <c r="F21" s="53" t="s">
        <v>340</v>
      </c>
      <c r="G21" s="54">
        <v>1</v>
      </c>
      <c r="H21" s="54">
        <v>1</v>
      </c>
      <c r="I21" s="71">
        <v>1568985</v>
      </c>
      <c r="J21" s="55">
        <f>ROUND(I21*H21*G21,0)</f>
        <v>1568985</v>
      </c>
    </row>
    <row r="22" spans="2:10" ht="71.400000000000006" x14ac:dyDescent="0.3">
      <c r="B22" s="50" t="s">
        <v>281</v>
      </c>
      <c r="C22" s="148"/>
      <c r="D22" s="51" t="s">
        <v>201</v>
      </c>
      <c r="E22" s="52" t="s">
        <v>202</v>
      </c>
      <c r="F22" s="53" t="s">
        <v>358</v>
      </c>
      <c r="G22" s="54">
        <v>1</v>
      </c>
      <c r="H22" s="54">
        <v>1</v>
      </c>
      <c r="I22" s="71"/>
      <c r="J22" s="55">
        <f t="shared" ref="J22:J80" si="0">ROUND(I22*H22*G22,0)</f>
        <v>0</v>
      </c>
    </row>
    <row r="23" spans="2:10" ht="91.8" x14ac:dyDescent="0.3">
      <c r="B23" s="56" t="s">
        <v>283</v>
      </c>
      <c r="C23" s="150" t="s">
        <v>327</v>
      </c>
      <c r="D23" s="58" t="s">
        <v>198</v>
      </c>
      <c r="E23" s="59" t="s">
        <v>319</v>
      </c>
      <c r="F23" s="60" t="s">
        <v>338</v>
      </c>
      <c r="G23" s="61">
        <v>1</v>
      </c>
      <c r="H23" s="61">
        <v>1</v>
      </c>
      <c r="I23" s="71">
        <v>1254452</v>
      </c>
      <c r="J23" s="62">
        <f t="shared" si="0"/>
        <v>1254452</v>
      </c>
    </row>
    <row r="24" spans="2:10" ht="84.6" customHeight="1" x14ac:dyDescent="0.3">
      <c r="B24" s="151" t="s">
        <v>284</v>
      </c>
      <c r="C24" s="150"/>
      <c r="D24" s="152" t="s">
        <v>197</v>
      </c>
      <c r="E24" s="59" t="s">
        <v>199</v>
      </c>
      <c r="F24" s="153" t="s">
        <v>341</v>
      </c>
      <c r="G24" s="61">
        <v>1</v>
      </c>
      <c r="H24" s="61">
        <v>3</v>
      </c>
      <c r="I24" s="71">
        <v>811252</v>
      </c>
      <c r="J24" s="62">
        <f t="shared" si="0"/>
        <v>2433756</v>
      </c>
    </row>
    <row r="25" spans="2:10" ht="84.6" customHeight="1" x14ac:dyDescent="0.3">
      <c r="B25" s="151"/>
      <c r="C25" s="150"/>
      <c r="D25" s="152"/>
      <c r="E25" s="59" t="s">
        <v>318</v>
      </c>
      <c r="F25" s="154"/>
      <c r="G25" s="61">
        <v>3</v>
      </c>
      <c r="H25" s="61">
        <v>3</v>
      </c>
      <c r="I25" s="71">
        <v>811252</v>
      </c>
      <c r="J25" s="62">
        <f t="shared" si="0"/>
        <v>7301268</v>
      </c>
    </row>
    <row r="26" spans="2:10" ht="84.6" customHeight="1" x14ac:dyDescent="0.3">
      <c r="B26" s="151"/>
      <c r="C26" s="150"/>
      <c r="D26" s="152"/>
      <c r="E26" s="59" t="s">
        <v>259</v>
      </c>
      <c r="F26" s="154"/>
      <c r="G26" s="61">
        <v>1</v>
      </c>
      <c r="H26" s="61">
        <v>3</v>
      </c>
      <c r="I26" s="71">
        <v>811252</v>
      </c>
      <c r="J26" s="62">
        <f t="shared" si="0"/>
        <v>2433756</v>
      </c>
    </row>
    <row r="27" spans="2:10" ht="84.6" customHeight="1" x14ac:dyDescent="0.3">
      <c r="B27" s="151"/>
      <c r="C27" s="150"/>
      <c r="D27" s="152"/>
      <c r="E27" s="59" t="s">
        <v>317</v>
      </c>
      <c r="F27" s="155"/>
      <c r="G27" s="61">
        <v>2</v>
      </c>
      <c r="H27" s="61">
        <v>3</v>
      </c>
      <c r="I27" s="71">
        <v>2125450</v>
      </c>
      <c r="J27" s="62">
        <f t="shared" si="0"/>
        <v>12752700</v>
      </c>
    </row>
    <row r="28" spans="2:10" ht="71.400000000000006" x14ac:dyDescent="0.3">
      <c r="B28" s="63" t="s">
        <v>285</v>
      </c>
      <c r="C28" s="150"/>
      <c r="D28" s="58" t="s">
        <v>185</v>
      </c>
      <c r="E28" s="59" t="s">
        <v>200</v>
      </c>
      <c r="F28" s="60" t="s">
        <v>342</v>
      </c>
      <c r="G28" s="61">
        <v>1</v>
      </c>
      <c r="H28" s="61">
        <v>1</v>
      </c>
      <c r="I28" s="71"/>
      <c r="J28" s="62">
        <f t="shared" si="0"/>
        <v>0</v>
      </c>
    </row>
    <row r="29" spans="2:10" ht="62.4" x14ac:dyDescent="0.3">
      <c r="B29" s="50" t="s">
        <v>286</v>
      </c>
      <c r="C29" s="148" t="s">
        <v>328</v>
      </c>
      <c r="D29" s="51" t="s">
        <v>203</v>
      </c>
      <c r="E29" s="52" t="s">
        <v>210</v>
      </c>
      <c r="F29" s="64" t="s">
        <v>340</v>
      </c>
      <c r="G29" s="54">
        <v>1</v>
      </c>
      <c r="H29" s="54">
        <v>1</v>
      </c>
      <c r="I29" s="71">
        <v>1568985</v>
      </c>
      <c r="J29" s="55">
        <f t="shared" si="0"/>
        <v>1568985</v>
      </c>
    </row>
    <row r="30" spans="2:10" ht="31.8" x14ac:dyDescent="0.3">
      <c r="B30" s="147" t="s">
        <v>287</v>
      </c>
      <c r="C30" s="148"/>
      <c r="D30" s="149" t="s">
        <v>208</v>
      </c>
      <c r="E30" s="65" t="s">
        <v>204</v>
      </c>
      <c r="F30" s="66" t="s">
        <v>343</v>
      </c>
      <c r="G30" s="54">
        <v>1</v>
      </c>
      <c r="H30" s="54">
        <v>1</v>
      </c>
      <c r="I30" s="71">
        <v>658585</v>
      </c>
      <c r="J30" s="55">
        <f t="shared" si="0"/>
        <v>658585</v>
      </c>
    </row>
    <row r="31" spans="2:10" ht="31.8" x14ac:dyDescent="0.3">
      <c r="B31" s="147"/>
      <c r="C31" s="148"/>
      <c r="D31" s="149"/>
      <c r="E31" s="52" t="s">
        <v>320</v>
      </c>
      <c r="F31" s="64" t="s">
        <v>343</v>
      </c>
      <c r="G31" s="54">
        <v>1</v>
      </c>
      <c r="H31" s="54">
        <v>1</v>
      </c>
      <c r="I31" s="71">
        <v>254584</v>
      </c>
      <c r="J31" s="55">
        <f t="shared" si="0"/>
        <v>254584</v>
      </c>
    </row>
    <row r="32" spans="2:10" ht="93" x14ac:dyDescent="0.3">
      <c r="B32" s="147" t="s">
        <v>288</v>
      </c>
      <c r="C32" s="148"/>
      <c r="D32" s="149" t="s">
        <v>198</v>
      </c>
      <c r="E32" s="52" t="s">
        <v>205</v>
      </c>
      <c r="F32" s="64" t="s">
        <v>344</v>
      </c>
      <c r="G32" s="54">
        <v>1</v>
      </c>
      <c r="H32" s="54">
        <v>1</v>
      </c>
      <c r="I32" s="71">
        <v>2452545</v>
      </c>
      <c r="J32" s="55">
        <f t="shared" si="0"/>
        <v>2452545</v>
      </c>
    </row>
    <row r="33" spans="2:10" ht="93" x14ac:dyDescent="0.3">
      <c r="B33" s="147"/>
      <c r="C33" s="148"/>
      <c r="D33" s="149"/>
      <c r="E33" s="52" t="s">
        <v>206</v>
      </c>
      <c r="F33" s="64" t="s">
        <v>344</v>
      </c>
      <c r="G33" s="54">
        <v>1</v>
      </c>
      <c r="H33" s="54">
        <v>1</v>
      </c>
      <c r="I33" s="71">
        <v>750000</v>
      </c>
      <c r="J33" s="55">
        <f t="shared" si="0"/>
        <v>750000</v>
      </c>
    </row>
    <row r="34" spans="2:10" ht="93" x14ac:dyDescent="0.3">
      <c r="B34" s="147"/>
      <c r="C34" s="148"/>
      <c r="D34" s="149"/>
      <c r="E34" s="52" t="s">
        <v>207</v>
      </c>
      <c r="F34" s="64" t="s">
        <v>344</v>
      </c>
      <c r="G34" s="54">
        <v>1</v>
      </c>
      <c r="H34" s="54">
        <v>1</v>
      </c>
      <c r="I34" s="71">
        <v>850000</v>
      </c>
      <c r="J34" s="55">
        <f t="shared" si="0"/>
        <v>850000</v>
      </c>
    </row>
    <row r="35" spans="2:10" ht="91.8" x14ac:dyDescent="0.3">
      <c r="B35" s="56" t="s">
        <v>282</v>
      </c>
      <c r="C35" s="150" t="s">
        <v>323</v>
      </c>
      <c r="D35" s="58" t="s">
        <v>211</v>
      </c>
      <c r="E35" s="59" t="s">
        <v>212</v>
      </c>
      <c r="F35" s="60" t="s">
        <v>342</v>
      </c>
      <c r="G35" s="61">
        <v>1</v>
      </c>
      <c r="H35" s="61">
        <v>2</v>
      </c>
      <c r="I35" s="71">
        <v>265452</v>
      </c>
      <c r="J35" s="62">
        <f t="shared" si="0"/>
        <v>530904</v>
      </c>
    </row>
    <row r="36" spans="2:10" ht="71.400000000000006" x14ac:dyDescent="0.3">
      <c r="B36" s="56" t="s">
        <v>289</v>
      </c>
      <c r="C36" s="150"/>
      <c r="D36" s="58" t="s">
        <v>213</v>
      </c>
      <c r="E36" s="59" t="s">
        <v>214</v>
      </c>
      <c r="F36" s="60" t="s">
        <v>345</v>
      </c>
      <c r="G36" s="61">
        <v>2</v>
      </c>
      <c r="H36" s="61">
        <v>2</v>
      </c>
      <c r="I36" s="71">
        <v>650000</v>
      </c>
      <c r="J36" s="62">
        <f t="shared" si="0"/>
        <v>2600000</v>
      </c>
    </row>
    <row r="37" spans="2:10" ht="69" customHeight="1" x14ac:dyDescent="0.3">
      <c r="B37" s="151" t="s">
        <v>290</v>
      </c>
      <c r="C37" s="150"/>
      <c r="D37" s="58" t="s">
        <v>215</v>
      </c>
      <c r="E37" s="59" t="s">
        <v>225</v>
      </c>
      <c r="F37" s="158" t="s">
        <v>346</v>
      </c>
      <c r="G37" s="61">
        <v>1</v>
      </c>
      <c r="H37" s="61">
        <v>1</v>
      </c>
      <c r="I37" s="71">
        <v>298585</v>
      </c>
      <c r="J37" s="62">
        <f t="shared" si="0"/>
        <v>298585</v>
      </c>
    </row>
    <row r="38" spans="2:10" ht="69" customHeight="1" x14ac:dyDescent="0.3">
      <c r="B38" s="151"/>
      <c r="C38" s="150"/>
      <c r="D38" s="58" t="s">
        <v>227</v>
      </c>
      <c r="E38" s="59" t="s">
        <v>226</v>
      </c>
      <c r="F38" s="159"/>
      <c r="G38" s="61">
        <v>1</v>
      </c>
      <c r="H38" s="61">
        <v>1</v>
      </c>
      <c r="I38" s="71">
        <v>298585</v>
      </c>
      <c r="J38" s="62">
        <f t="shared" si="0"/>
        <v>298585</v>
      </c>
    </row>
    <row r="39" spans="2:10" ht="51" x14ac:dyDescent="0.3">
      <c r="B39" s="151" t="s">
        <v>291</v>
      </c>
      <c r="C39" s="150"/>
      <c r="D39" s="152" t="s">
        <v>192</v>
      </c>
      <c r="E39" s="59" t="s">
        <v>218</v>
      </c>
      <c r="F39" s="67" t="s">
        <v>347</v>
      </c>
      <c r="G39" s="61">
        <v>1</v>
      </c>
      <c r="H39" s="61">
        <v>1</v>
      </c>
      <c r="I39" s="71">
        <v>852542</v>
      </c>
      <c r="J39" s="62">
        <f t="shared" si="0"/>
        <v>852542</v>
      </c>
    </row>
    <row r="40" spans="2:10" ht="93" x14ac:dyDescent="0.3">
      <c r="B40" s="151"/>
      <c r="C40" s="150"/>
      <c r="D40" s="152"/>
      <c r="E40" s="59" t="s">
        <v>216</v>
      </c>
      <c r="F40" s="67" t="s">
        <v>338</v>
      </c>
      <c r="G40" s="61">
        <v>1</v>
      </c>
      <c r="H40" s="61">
        <v>1</v>
      </c>
      <c r="I40" s="71">
        <v>1352565</v>
      </c>
      <c r="J40" s="62">
        <f t="shared" si="0"/>
        <v>1352565</v>
      </c>
    </row>
    <row r="41" spans="2:10" ht="93" x14ac:dyDescent="0.3">
      <c r="B41" s="151"/>
      <c r="C41" s="150"/>
      <c r="D41" s="152"/>
      <c r="E41" s="59" t="s">
        <v>217</v>
      </c>
      <c r="F41" s="67" t="s">
        <v>338</v>
      </c>
      <c r="G41" s="61">
        <v>1</v>
      </c>
      <c r="H41" s="61">
        <v>1</v>
      </c>
      <c r="I41" s="71">
        <v>745874</v>
      </c>
      <c r="J41" s="62">
        <f t="shared" si="0"/>
        <v>745874</v>
      </c>
    </row>
    <row r="42" spans="2:10" ht="62.4" x14ac:dyDescent="0.3">
      <c r="B42" s="56" t="s">
        <v>292</v>
      </c>
      <c r="C42" s="150"/>
      <c r="D42" s="58" t="s">
        <v>219</v>
      </c>
      <c r="E42" s="59" t="s">
        <v>220</v>
      </c>
      <c r="F42" s="67" t="s">
        <v>348</v>
      </c>
      <c r="G42" s="61">
        <v>1</v>
      </c>
      <c r="H42" s="61">
        <v>1</v>
      </c>
      <c r="I42" s="71">
        <v>625252</v>
      </c>
      <c r="J42" s="62">
        <f t="shared" si="0"/>
        <v>625252</v>
      </c>
    </row>
    <row r="43" spans="2:10" ht="337.8" x14ac:dyDescent="0.3">
      <c r="B43" s="56" t="s">
        <v>293</v>
      </c>
      <c r="C43" s="150"/>
      <c r="D43" s="58" t="s">
        <v>228</v>
      </c>
      <c r="E43" s="59" t="s">
        <v>221</v>
      </c>
      <c r="F43" s="67" t="s">
        <v>341</v>
      </c>
      <c r="G43" s="61">
        <v>1</v>
      </c>
      <c r="H43" s="61">
        <v>3</v>
      </c>
      <c r="I43" s="71">
        <v>811252</v>
      </c>
      <c r="J43" s="62">
        <f t="shared" si="0"/>
        <v>2433756</v>
      </c>
    </row>
    <row r="44" spans="2:10" ht="91.8" x14ac:dyDescent="0.3">
      <c r="B44" s="151" t="s">
        <v>294</v>
      </c>
      <c r="C44" s="150"/>
      <c r="D44" s="152" t="s">
        <v>222</v>
      </c>
      <c r="E44" s="59" t="s">
        <v>223</v>
      </c>
      <c r="F44" s="67" t="s">
        <v>349</v>
      </c>
      <c r="G44" s="61">
        <v>3</v>
      </c>
      <c r="H44" s="61">
        <v>1</v>
      </c>
      <c r="I44" s="71">
        <v>552584</v>
      </c>
      <c r="J44" s="62">
        <f t="shared" si="0"/>
        <v>1657752</v>
      </c>
    </row>
    <row r="45" spans="2:10" ht="91.8" x14ac:dyDescent="0.3">
      <c r="B45" s="151"/>
      <c r="C45" s="150"/>
      <c r="D45" s="152"/>
      <c r="E45" s="59" t="s">
        <v>224</v>
      </c>
      <c r="F45" s="67" t="s">
        <v>349</v>
      </c>
      <c r="G45" s="61">
        <v>1</v>
      </c>
      <c r="H45" s="61">
        <v>1</v>
      </c>
      <c r="I45" s="71">
        <v>1858985</v>
      </c>
      <c r="J45" s="62">
        <f t="shared" si="0"/>
        <v>1858985</v>
      </c>
    </row>
    <row r="46" spans="2:10" ht="31.2" customHeight="1" x14ac:dyDescent="0.3">
      <c r="B46" s="151" t="s">
        <v>295</v>
      </c>
      <c r="C46" s="150"/>
      <c r="D46" s="152" t="s">
        <v>229</v>
      </c>
      <c r="E46" s="59" t="s">
        <v>247</v>
      </c>
      <c r="F46" s="153" t="s">
        <v>350</v>
      </c>
      <c r="G46" s="61">
        <v>1</v>
      </c>
      <c r="H46" s="61">
        <v>1</v>
      </c>
      <c r="I46" s="71"/>
      <c r="J46" s="62">
        <f t="shared" si="0"/>
        <v>0</v>
      </c>
    </row>
    <row r="47" spans="2:10" ht="20.399999999999999" x14ac:dyDescent="0.3">
      <c r="B47" s="151"/>
      <c r="C47" s="150"/>
      <c r="D47" s="152"/>
      <c r="E47" s="59" t="s">
        <v>245</v>
      </c>
      <c r="F47" s="154"/>
      <c r="G47" s="61">
        <v>10</v>
      </c>
      <c r="H47" s="61">
        <v>1</v>
      </c>
      <c r="I47" s="71"/>
      <c r="J47" s="62">
        <f t="shared" si="0"/>
        <v>0</v>
      </c>
    </row>
    <row r="48" spans="2:10" ht="20.399999999999999" x14ac:dyDescent="0.3">
      <c r="B48" s="151"/>
      <c r="C48" s="150"/>
      <c r="D48" s="152"/>
      <c r="E48" s="59" t="s">
        <v>246</v>
      </c>
      <c r="F48" s="154"/>
      <c r="G48" s="61">
        <v>5</v>
      </c>
      <c r="H48" s="61">
        <v>1</v>
      </c>
      <c r="I48" s="71"/>
      <c r="J48" s="62">
        <f t="shared" si="0"/>
        <v>0</v>
      </c>
    </row>
    <row r="49" spans="2:10" ht="20.399999999999999" x14ac:dyDescent="0.3">
      <c r="B49" s="151"/>
      <c r="C49" s="150"/>
      <c r="D49" s="152"/>
      <c r="E49" s="59" t="s">
        <v>248</v>
      </c>
      <c r="F49" s="154"/>
      <c r="G49" s="61">
        <v>10</v>
      </c>
      <c r="H49" s="61">
        <v>1</v>
      </c>
      <c r="I49" s="71"/>
      <c r="J49" s="62">
        <f t="shared" si="0"/>
        <v>0</v>
      </c>
    </row>
    <row r="50" spans="2:10" ht="30.6" x14ac:dyDescent="0.3">
      <c r="B50" s="151"/>
      <c r="C50" s="150"/>
      <c r="D50" s="152"/>
      <c r="E50" s="59" t="s">
        <v>266</v>
      </c>
      <c r="F50" s="154"/>
      <c r="G50" s="61">
        <v>1</v>
      </c>
      <c r="H50" s="61">
        <v>1</v>
      </c>
      <c r="I50" s="71"/>
      <c r="J50" s="62">
        <f t="shared" si="0"/>
        <v>0</v>
      </c>
    </row>
    <row r="51" spans="2:10" ht="30.6" x14ac:dyDescent="0.3">
      <c r="B51" s="151"/>
      <c r="C51" s="150"/>
      <c r="D51" s="152"/>
      <c r="E51" s="59" t="s">
        <v>267</v>
      </c>
      <c r="F51" s="155"/>
      <c r="G51" s="61">
        <v>30</v>
      </c>
      <c r="H51" s="61">
        <v>1</v>
      </c>
      <c r="I51" s="71"/>
      <c r="J51" s="62">
        <f t="shared" si="0"/>
        <v>0</v>
      </c>
    </row>
    <row r="52" spans="2:10" ht="72.599999999999994" x14ac:dyDescent="0.3">
      <c r="B52" s="147" t="s">
        <v>296</v>
      </c>
      <c r="C52" s="148" t="s">
        <v>329</v>
      </c>
      <c r="D52" s="149" t="s">
        <v>203</v>
      </c>
      <c r="E52" s="52" t="s">
        <v>230</v>
      </c>
      <c r="F52" s="64" t="s">
        <v>351</v>
      </c>
      <c r="G52" s="54">
        <v>1</v>
      </c>
      <c r="H52" s="54">
        <v>1</v>
      </c>
      <c r="I52" s="71">
        <v>1568985</v>
      </c>
      <c r="J52" s="55">
        <f t="shared" si="0"/>
        <v>1568985</v>
      </c>
    </row>
    <row r="53" spans="2:10" ht="72.599999999999994" x14ac:dyDescent="0.3">
      <c r="B53" s="147"/>
      <c r="C53" s="148"/>
      <c r="D53" s="149"/>
      <c r="E53" s="52" t="s">
        <v>231</v>
      </c>
      <c r="F53" s="64" t="s">
        <v>351</v>
      </c>
      <c r="G53" s="54">
        <v>2</v>
      </c>
      <c r="H53" s="54">
        <v>1</v>
      </c>
      <c r="I53" s="71">
        <v>425452</v>
      </c>
      <c r="J53" s="55">
        <f t="shared" si="0"/>
        <v>850904</v>
      </c>
    </row>
    <row r="54" spans="2:10" ht="62.4" x14ac:dyDescent="0.3">
      <c r="B54" s="147"/>
      <c r="C54" s="148"/>
      <c r="D54" s="149"/>
      <c r="E54" s="52" t="s">
        <v>232</v>
      </c>
      <c r="F54" s="64" t="s">
        <v>352</v>
      </c>
      <c r="G54" s="54">
        <v>2</v>
      </c>
      <c r="H54" s="54">
        <v>1</v>
      </c>
      <c r="I54" s="71">
        <v>425452</v>
      </c>
      <c r="J54" s="55">
        <f t="shared" si="0"/>
        <v>850904</v>
      </c>
    </row>
    <row r="55" spans="2:10" ht="72.599999999999994" x14ac:dyDescent="0.3">
      <c r="B55" s="50" t="s">
        <v>297</v>
      </c>
      <c r="C55" s="148"/>
      <c r="D55" s="51" t="s">
        <v>233</v>
      </c>
      <c r="E55" s="52" t="s">
        <v>234</v>
      </c>
      <c r="F55" s="64" t="s">
        <v>342</v>
      </c>
      <c r="G55" s="54">
        <v>1</v>
      </c>
      <c r="H55" s="54">
        <v>2</v>
      </c>
      <c r="I55" s="71">
        <v>285452</v>
      </c>
      <c r="J55" s="55">
        <f t="shared" si="0"/>
        <v>570904</v>
      </c>
    </row>
    <row r="56" spans="2:10" ht="42" x14ac:dyDescent="0.3">
      <c r="B56" s="68" t="s">
        <v>298</v>
      </c>
      <c r="C56" s="148"/>
      <c r="D56" s="51" t="s">
        <v>235</v>
      </c>
      <c r="E56" s="52" t="s">
        <v>236</v>
      </c>
      <c r="F56" s="64" t="s">
        <v>353</v>
      </c>
      <c r="G56" s="54">
        <v>1</v>
      </c>
      <c r="H56" s="54">
        <v>2</v>
      </c>
      <c r="I56" s="71">
        <v>265985</v>
      </c>
      <c r="J56" s="55">
        <f t="shared" si="0"/>
        <v>531970</v>
      </c>
    </row>
    <row r="57" spans="2:10" ht="30.6" x14ac:dyDescent="0.3">
      <c r="B57" s="68" t="s">
        <v>299</v>
      </c>
      <c r="C57" s="148"/>
      <c r="D57" s="51" t="s">
        <v>237</v>
      </c>
      <c r="E57" s="52" t="s">
        <v>238</v>
      </c>
      <c r="F57" s="64" t="s">
        <v>354</v>
      </c>
      <c r="G57" s="54">
        <v>3</v>
      </c>
      <c r="H57" s="54">
        <v>2</v>
      </c>
      <c r="I57" s="71">
        <v>125451</v>
      </c>
      <c r="J57" s="55">
        <f t="shared" si="0"/>
        <v>752706</v>
      </c>
    </row>
    <row r="58" spans="2:10" ht="52.2" x14ac:dyDescent="0.3">
      <c r="B58" s="68" t="s">
        <v>300</v>
      </c>
      <c r="C58" s="148"/>
      <c r="D58" s="51" t="s">
        <v>240</v>
      </c>
      <c r="E58" s="52" t="s">
        <v>239</v>
      </c>
      <c r="F58" s="64" t="s">
        <v>355</v>
      </c>
      <c r="G58" s="54">
        <v>1</v>
      </c>
      <c r="H58" s="54">
        <v>1</v>
      </c>
      <c r="I58" s="71">
        <v>285458</v>
      </c>
      <c r="J58" s="55">
        <f t="shared" si="0"/>
        <v>285458</v>
      </c>
    </row>
    <row r="59" spans="2:10" ht="33" customHeight="1" x14ac:dyDescent="0.3">
      <c r="B59" s="147" t="s">
        <v>301</v>
      </c>
      <c r="C59" s="148"/>
      <c r="D59" s="149" t="s">
        <v>192</v>
      </c>
      <c r="E59" s="52" t="s">
        <v>241</v>
      </c>
      <c r="F59" s="156" t="s">
        <v>347</v>
      </c>
      <c r="G59" s="54">
        <v>1</v>
      </c>
      <c r="H59" s="54">
        <v>1</v>
      </c>
      <c r="I59" s="71">
        <v>2125452</v>
      </c>
      <c r="J59" s="55">
        <f t="shared" si="0"/>
        <v>2125452</v>
      </c>
    </row>
    <row r="60" spans="2:10" ht="33" customHeight="1" x14ac:dyDescent="0.3">
      <c r="B60" s="147"/>
      <c r="C60" s="148"/>
      <c r="D60" s="149"/>
      <c r="E60" s="52" t="s">
        <v>242</v>
      </c>
      <c r="F60" s="157"/>
      <c r="G60" s="54">
        <v>2</v>
      </c>
      <c r="H60" s="54">
        <v>1</v>
      </c>
      <c r="I60" s="71">
        <v>1253562</v>
      </c>
      <c r="J60" s="55">
        <f t="shared" si="0"/>
        <v>2507124</v>
      </c>
    </row>
    <row r="61" spans="2:10" ht="85.2" customHeight="1" x14ac:dyDescent="0.3">
      <c r="B61" s="50" t="s">
        <v>302</v>
      </c>
      <c r="C61" s="148"/>
      <c r="D61" s="51" t="s">
        <v>243</v>
      </c>
      <c r="E61" s="52" t="s">
        <v>336</v>
      </c>
      <c r="F61" s="64" t="s">
        <v>338</v>
      </c>
      <c r="G61" s="54">
        <v>1</v>
      </c>
      <c r="H61" s="54">
        <v>1</v>
      </c>
      <c r="I61" s="71"/>
      <c r="J61" s="55">
        <f t="shared" si="0"/>
        <v>0</v>
      </c>
    </row>
    <row r="62" spans="2:10" ht="40.799999999999997" customHeight="1" x14ac:dyDescent="0.3">
      <c r="B62" s="151" t="s">
        <v>303</v>
      </c>
      <c r="C62" s="150" t="s">
        <v>330</v>
      </c>
      <c r="D62" s="152" t="s">
        <v>244</v>
      </c>
      <c r="E62" s="59" t="s">
        <v>247</v>
      </c>
      <c r="F62" s="153" t="s">
        <v>350</v>
      </c>
      <c r="G62" s="61">
        <v>1</v>
      </c>
      <c r="H62" s="61">
        <v>1</v>
      </c>
      <c r="I62" s="71">
        <v>4439666</v>
      </c>
      <c r="J62" s="62">
        <f t="shared" si="0"/>
        <v>4439666</v>
      </c>
    </row>
    <row r="63" spans="2:10" ht="20.399999999999999" x14ac:dyDescent="0.3">
      <c r="B63" s="151"/>
      <c r="C63" s="150"/>
      <c r="D63" s="152"/>
      <c r="E63" s="59" t="s">
        <v>245</v>
      </c>
      <c r="F63" s="154"/>
      <c r="G63" s="61">
        <v>13</v>
      </c>
      <c r="H63" s="61">
        <v>1</v>
      </c>
      <c r="I63" s="71">
        <v>25452</v>
      </c>
      <c r="J63" s="62">
        <f t="shared" si="0"/>
        <v>330876</v>
      </c>
    </row>
    <row r="64" spans="2:10" ht="20.399999999999999" x14ac:dyDescent="0.3">
      <c r="B64" s="151"/>
      <c r="C64" s="150"/>
      <c r="D64" s="152"/>
      <c r="E64" s="59" t="s">
        <v>246</v>
      </c>
      <c r="F64" s="154"/>
      <c r="G64" s="61">
        <v>13</v>
      </c>
      <c r="H64" s="61">
        <v>1</v>
      </c>
      <c r="I64" s="71">
        <v>25452</v>
      </c>
      <c r="J64" s="62">
        <f t="shared" si="0"/>
        <v>330876</v>
      </c>
    </row>
    <row r="65" spans="2:10" ht="20.399999999999999" x14ac:dyDescent="0.3">
      <c r="B65" s="151"/>
      <c r="C65" s="150"/>
      <c r="D65" s="152"/>
      <c r="E65" s="59" t="s">
        <v>248</v>
      </c>
      <c r="F65" s="154"/>
      <c r="G65" s="61">
        <v>77</v>
      </c>
      <c r="H65" s="61">
        <v>1</v>
      </c>
      <c r="I65" s="71">
        <v>15485</v>
      </c>
      <c r="J65" s="62">
        <f t="shared" si="0"/>
        <v>1192345</v>
      </c>
    </row>
    <row r="66" spans="2:10" ht="30.6" x14ac:dyDescent="0.3">
      <c r="B66" s="151"/>
      <c r="C66" s="150"/>
      <c r="D66" s="152"/>
      <c r="E66" s="59" t="s">
        <v>266</v>
      </c>
      <c r="F66" s="154"/>
      <c r="G66" s="61">
        <v>4</v>
      </c>
      <c r="H66" s="61">
        <v>1</v>
      </c>
      <c r="I66" s="71">
        <v>74587</v>
      </c>
      <c r="J66" s="62">
        <f t="shared" si="0"/>
        <v>298348</v>
      </c>
    </row>
    <row r="67" spans="2:10" ht="30.6" x14ac:dyDescent="0.3">
      <c r="B67" s="56" t="s">
        <v>304</v>
      </c>
      <c r="C67" s="150"/>
      <c r="D67" s="69" t="s">
        <v>250</v>
      </c>
      <c r="E67" s="59" t="s">
        <v>249</v>
      </c>
      <c r="F67" s="155"/>
      <c r="G67" s="61">
        <v>118</v>
      </c>
      <c r="H67" s="61">
        <v>1</v>
      </c>
      <c r="I67" s="71">
        <v>12124</v>
      </c>
      <c r="J67" s="62">
        <f t="shared" si="0"/>
        <v>1430632</v>
      </c>
    </row>
    <row r="68" spans="2:10" ht="102" x14ac:dyDescent="0.3">
      <c r="B68" s="56" t="s">
        <v>305</v>
      </c>
      <c r="C68" s="150"/>
      <c r="D68" s="69" t="s">
        <v>251</v>
      </c>
      <c r="E68" s="59" t="s">
        <v>252</v>
      </c>
      <c r="F68" s="67" t="s">
        <v>347</v>
      </c>
      <c r="G68" s="61">
        <v>1</v>
      </c>
      <c r="H68" s="61">
        <v>1</v>
      </c>
      <c r="I68" s="71">
        <v>2857858</v>
      </c>
      <c r="J68" s="62">
        <f t="shared" si="0"/>
        <v>2857858</v>
      </c>
    </row>
    <row r="69" spans="2:10" ht="70.8" customHeight="1" x14ac:dyDescent="0.3">
      <c r="B69" s="56" t="s">
        <v>306</v>
      </c>
      <c r="C69" s="150"/>
      <c r="D69" s="69" t="s">
        <v>227</v>
      </c>
      <c r="E69" s="59" t="s">
        <v>253</v>
      </c>
      <c r="F69" s="158" t="s">
        <v>346</v>
      </c>
      <c r="G69" s="61">
        <v>1</v>
      </c>
      <c r="H69" s="61">
        <v>1</v>
      </c>
      <c r="I69" s="71">
        <v>845845</v>
      </c>
      <c r="J69" s="62">
        <f t="shared" si="0"/>
        <v>845845</v>
      </c>
    </row>
    <row r="70" spans="2:10" ht="122.4" x14ac:dyDescent="0.3">
      <c r="B70" s="56" t="s">
        <v>307</v>
      </c>
      <c r="C70" s="150"/>
      <c r="D70" s="58" t="s">
        <v>254</v>
      </c>
      <c r="E70" s="59" t="s">
        <v>255</v>
      </c>
      <c r="F70" s="159"/>
      <c r="G70" s="61">
        <v>1</v>
      </c>
      <c r="H70" s="61">
        <v>1</v>
      </c>
      <c r="I70" s="71">
        <v>1852585</v>
      </c>
      <c r="J70" s="62">
        <f t="shared" si="0"/>
        <v>1852585</v>
      </c>
    </row>
    <row r="71" spans="2:10" ht="61.2" x14ac:dyDescent="0.3">
      <c r="B71" s="56" t="s">
        <v>308</v>
      </c>
      <c r="C71" s="150"/>
      <c r="D71" s="58" t="s">
        <v>256</v>
      </c>
      <c r="E71" s="59" t="s">
        <v>257</v>
      </c>
      <c r="F71" s="60" t="s">
        <v>356</v>
      </c>
      <c r="G71" s="61">
        <v>1</v>
      </c>
      <c r="H71" s="61">
        <v>2</v>
      </c>
      <c r="I71" s="71">
        <v>758985</v>
      </c>
      <c r="J71" s="62">
        <f t="shared" si="0"/>
        <v>1517970</v>
      </c>
    </row>
    <row r="72" spans="2:10" ht="214.2" x14ac:dyDescent="0.3">
      <c r="B72" s="151" t="s">
        <v>309</v>
      </c>
      <c r="C72" s="150"/>
      <c r="D72" s="152" t="s">
        <v>258</v>
      </c>
      <c r="E72" s="59" t="s">
        <v>321</v>
      </c>
      <c r="F72" s="165" t="s">
        <v>357</v>
      </c>
      <c r="G72" s="61">
        <v>1</v>
      </c>
      <c r="H72" s="61">
        <v>1</v>
      </c>
      <c r="I72" s="71">
        <v>3526525</v>
      </c>
      <c r="J72" s="62">
        <f t="shared" si="0"/>
        <v>3526525</v>
      </c>
    </row>
    <row r="73" spans="2:10" ht="214.2" x14ac:dyDescent="0.3">
      <c r="B73" s="151"/>
      <c r="C73" s="150"/>
      <c r="D73" s="152"/>
      <c r="E73" s="59" t="s">
        <v>322</v>
      </c>
      <c r="F73" s="166"/>
      <c r="G73" s="70">
        <v>1</v>
      </c>
      <c r="H73" s="70">
        <v>1</v>
      </c>
      <c r="I73" s="71">
        <v>3526525</v>
      </c>
      <c r="J73" s="62">
        <f t="shared" si="0"/>
        <v>3526525</v>
      </c>
    </row>
    <row r="74" spans="2:10" ht="337.8" x14ac:dyDescent="0.3">
      <c r="B74" s="56" t="s">
        <v>310</v>
      </c>
      <c r="C74" s="150"/>
      <c r="D74" s="58" t="s">
        <v>228</v>
      </c>
      <c r="E74" s="59" t="s">
        <v>259</v>
      </c>
      <c r="F74" s="67" t="s">
        <v>341</v>
      </c>
      <c r="G74" s="61">
        <v>1</v>
      </c>
      <c r="H74" s="61">
        <v>1</v>
      </c>
      <c r="I74" s="71"/>
      <c r="J74" s="62">
        <f t="shared" si="0"/>
        <v>0</v>
      </c>
    </row>
    <row r="75" spans="2:10" ht="71.400000000000006" x14ac:dyDescent="0.3">
      <c r="B75" s="50" t="s">
        <v>311</v>
      </c>
      <c r="C75" s="148" t="s">
        <v>331</v>
      </c>
      <c r="D75" s="51" t="s">
        <v>209</v>
      </c>
      <c r="E75" s="52" t="s">
        <v>260</v>
      </c>
      <c r="F75" s="64" t="s">
        <v>337</v>
      </c>
      <c r="G75" s="54">
        <v>1</v>
      </c>
      <c r="H75" s="54">
        <v>1</v>
      </c>
      <c r="I75" s="71"/>
      <c r="J75" s="55">
        <f t="shared" si="0"/>
        <v>0</v>
      </c>
    </row>
    <row r="76" spans="2:10" ht="72.599999999999994" x14ac:dyDescent="0.3">
      <c r="B76" s="50" t="s">
        <v>312</v>
      </c>
      <c r="C76" s="148"/>
      <c r="D76" s="51" t="s">
        <v>203</v>
      </c>
      <c r="E76" s="52" t="s">
        <v>261</v>
      </c>
      <c r="F76" s="64" t="s">
        <v>351</v>
      </c>
      <c r="G76" s="54">
        <v>1</v>
      </c>
      <c r="H76" s="54">
        <v>1</v>
      </c>
      <c r="I76" s="71">
        <v>1852545</v>
      </c>
      <c r="J76" s="55">
        <f t="shared" si="0"/>
        <v>1852545</v>
      </c>
    </row>
    <row r="77" spans="2:10" ht="31.8" x14ac:dyDescent="0.3">
      <c r="B77" s="50" t="s">
        <v>313</v>
      </c>
      <c r="C77" s="148"/>
      <c r="D77" s="51" t="s">
        <v>208</v>
      </c>
      <c r="E77" s="52" t="s">
        <v>262</v>
      </c>
      <c r="F77" s="64" t="s">
        <v>343</v>
      </c>
      <c r="G77" s="54">
        <v>1</v>
      </c>
      <c r="H77" s="54">
        <v>1</v>
      </c>
      <c r="I77" s="71">
        <v>285658</v>
      </c>
      <c r="J77" s="55">
        <f t="shared" si="0"/>
        <v>285658</v>
      </c>
    </row>
    <row r="78" spans="2:10" ht="93" x14ac:dyDescent="0.3">
      <c r="B78" s="147" t="s">
        <v>314</v>
      </c>
      <c r="C78" s="148"/>
      <c r="D78" s="149" t="s">
        <v>209</v>
      </c>
      <c r="E78" s="52" t="s">
        <v>263</v>
      </c>
      <c r="F78" s="64" t="s">
        <v>338</v>
      </c>
      <c r="G78" s="54">
        <v>1</v>
      </c>
      <c r="H78" s="54">
        <v>1</v>
      </c>
      <c r="I78" s="71">
        <v>2362541</v>
      </c>
      <c r="J78" s="55">
        <f t="shared" si="0"/>
        <v>2362541</v>
      </c>
    </row>
    <row r="79" spans="2:10" ht="93" x14ac:dyDescent="0.3">
      <c r="B79" s="147"/>
      <c r="C79" s="148"/>
      <c r="D79" s="149"/>
      <c r="E79" s="52" t="s">
        <v>264</v>
      </c>
      <c r="F79" s="64" t="s">
        <v>338</v>
      </c>
      <c r="G79" s="54">
        <v>1</v>
      </c>
      <c r="H79" s="54">
        <v>1</v>
      </c>
      <c r="I79" s="71">
        <v>1852125</v>
      </c>
      <c r="J79" s="55">
        <f t="shared" si="0"/>
        <v>1852125</v>
      </c>
    </row>
    <row r="80" spans="2:10" ht="337.8" x14ac:dyDescent="0.3">
      <c r="B80" s="56" t="s">
        <v>315</v>
      </c>
      <c r="C80" s="57" t="s">
        <v>332</v>
      </c>
      <c r="D80" s="58" t="s">
        <v>228</v>
      </c>
      <c r="E80" s="59" t="s">
        <v>265</v>
      </c>
      <c r="F80" s="67" t="s">
        <v>341</v>
      </c>
      <c r="G80" s="61">
        <v>1</v>
      </c>
      <c r="H80" s="61">
        <v>1</v>
      </c>
      <c r="I80" s="71">
        <v>811252</v>
      </c>
      <c r="J80" s="62">
        <f t="shared" si="0"/>
        <v>811252</v>
      </c>
    </row>
    <row r="82" spans="2:10" ht="18" x14ac:dyDescent="0.3">
      <c r="H82" s="160" t="s">
        <v>334</v>
      </c>
      <c r="I82" s="161"/>
      <c r="J82" s="72">
        <f>SUM(J18:J80)</f>
        <v>93652786</v>
      </c>
    </row>
    <row r="86" spans="2:10" x14ac:dyDescent="0.3">
      <c r="B86" s="162"/>
      <c r="C86" s="162"/>
      <c r="D86" s="162"/>
    </row>
    <row r="87" spans="2:10" x14ac:dyDescent="0.3">
      <c r="B87" s="162"/>
      <c r="C87" s="162"/>
      <c r="D87" s="162"/>
    </row>
    <row r="88" spans="2:10" x14ac:dyDescent="0.3">
      <c r="B88" s="162"/>
      <c r="C88" s="162"/>
      <c r="D88" s="162"/>
    </row>
    <row r="89" spans="2:10" ht="15" thickBot="1" x14ac:dyDescent="0.35">
      <c r="B89" s="163"/>
      <c r="C89" s="163"/>
      <c r="D89" s="163"/>
    </row>
    <row r="90" spans="2:10" x14ac:dyDescent="0.3">
      <c r="B90" s="164" t="s">
        <v>335</v>
      </c>
      <c r="C90" s="164"/>
      <c r="D90" s="164"/>
    </row>
    <row r="91" spans="2:10" x14ac:dyDescent="0.3">
      <c r="B91" s="43"/>
      <c r="C91" s="43"/>
      <c r="D91" s="43"/>
    </row>
  </sheetData>
  <mergeCells count="60">
    <mergeCell ref="H82:I82"/>
    <mergeCell ref="B86:D89"/>
    <mergeCell ref="B90:D90"/>
    <mergeCell ref="B62:B66"/>
    <mergeCell ref="C62:C74"/>
    <mergeCell ref="D62:D66"/>
    <mergeCell ref="F62:F67"/>
    <mergeCell ref="F69:F70"/>
    <mergeCell ref="B72:B73"/>
    <mergeCell ref="D72:D73"/>
    <mergeCell ref="F72:F73"/>
    <mergeCell ref="C75:C79"/>
    <mergeCell ref="B78:B79"/>
    <mergeCell ref="D78:D79"/>
    <mergeCell ref="F59:F60"/>
    <mergeCell ref="C35:C51"/>
    <mergeCell ref="B37:B38"/>
    <mergeCell ref="F37:F38"/>
    <mergeCell ref="B39:B41"/>
    <mergeCell ref="D39:D41"/>
    <mergeCell ref="B44:B45"/>
    <mergeCell ref="D44:D45"/>
    <mergeCell ref="B46:B51"/>
    <mergeCell ref="D46:D51"/>
    <mergeCell ref="F46:F51"/>
    <mergeCell ref="B52:B54"/>
    <mergeCell ref="C52:C61"/>
    <mergeCell ref="D52:D54"/>
    <mergeCell ref="B59:B60"/>
    <mergeCell ref="D59:D60"/>
    <mergeCell ref="F24:F27"/>
    <mergeCell ref="C29:C34"/>
    <mergeCell ref="B30:B31"/>
    <mergeCell ref="D30:D31"/>
    <mergeCell ref="B32:B34"/>
    <mergeCell ref="D32:D34"/>
    <mergeCell ref="B18:B20"/>
    <mergeCell ref="C18:C22"/>
    <mergeCell ref="D18:D20"/>
    <mergeCell ref="C23:C28"/>
    <mergeCell ref="B24:B27"/>
    <mergeCell ref="D24:D27"/>
    <mergeCell ref="B15:J15"/>
    <mergeCell ref="B7:C7"/>
    <mergeCell ref="D7:G7"/>
    <mergeCell ref="I7:J7"/>
    <mergeCell ref="B8:C8"/>
    <mergeCell ref="D8:G8"/>
    <mergeCell ref="I8:J8"/>
    <mergeCell ref="B9:C9"/>
    <mergeCell ref="D9:G9"/>
    <mergeCell ref="I9:J9"/>
    <mergeCell ref="B12:J12"/>
    <mergeCell ref="B14:J14"/>
    <mergeCell ref="B2:C5"/>
    <mergeCell ref="D2:H2"/>
    <mergeCell ref="I2:J5"/>
    <mergeCell ref="D3:H3"/>
    <mergeCell ref="D4:H4"/>
    <mergeCell ref="D5:H5"/>
  </mergeCells>
  <pageMargins left="0.70866141732283472" right="0.70866141732283472" top="0.74803149606299213" bottom="0.74803149606299213" header="0.31496062992125984" footer="0.31496062992125984"/>
  <pageSetup scale="5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724CD-13EF-42AC-A0B3-B8D0E1D667AA}">
  <sheetPr>
    <pageSetUpPr fitToPage="1"/>
  </sheetPr>
  <dimension ref="A1:K91"/>
  <sheetViews>
    <sheetView showGridLines="0" topLeftCell="A61" workbookViewId="0">
      <selection activeCell="I80" sqref="I80"/>
    </sheetView>
  </sheetViews>
  <sheetFormatPr baseColWidth="10" defaultColWidth="0" defaultRowHeight="14.4" x14ac:dyDescent="0.3"/>
  <cols>
    <col min="1" max="1" width="3.44140625" customWidth="1"/>
    <col min="2" max="2" width="8.6640625" customWidth="1"/>
    <col min="3" max="3" width="16.5546875" customWidth="1"/>
    <col min="4" max="4" width="15.77734375" customWidth="1"/>
    <col min="5" max="5" width="16.6640625" customWidth="1"/>
    <col min="6" max="6" width="37" customWidth="1"/>
    <col min="7" max="7" width="11.5546875" customWidth="1"/>
    <col min="8" max="8" width="16.33203125" customWidth="1"/>
    <col min="9" max="9" width="13.6640625" customWidth="1"/>
    <col min="10" max="10" width="21.88671875" customWidth="1"/>
    <col min="11" max="11" width="5.109375" customWidth="1"/>
    <col min="12" max="16384" width="11.5546875" hidden="1"/>
  </cols>
  <sheetData>
    <row r="1" spans="2:10" s="43" customFormat="1" ht="13.8" x14ac:dyDescent="0.25"/>
    <row r="2" spans="2:10" s="43" customFormat="1" ht="13.8" x14ac:dyDescent="0.25">
      <c r="B2" s="108" t="e" vm="1">
        <v>#VALUE!</v>
      </c>
      <c r="C2" s="109"/>
      <c r="D2" s="114" t="s">
        <v>268</v>
      </c>
      <c r="E2" s="115"/>
      <c r="F2" s="115"/>
      <c r="G2" s="115"/>
      <c r="H2" s="116"/>
      <c r="I2" s="108" t="e" vm="2">
        <v>#VALUE!</v>
      </c>
      <c r="J2" s="109"/>
    </row>
    <row r="3" spans="2:10" s="43" customFormat="1" ht="13.8" x14ac:dyDescent="0.25">
      <c r="B3" s="110"/>
      <c r="C3" s="111"/>
      <c r="D3" s="132" t="s">
        <v>269</v>
      </c>
      <c r="E3" s="133"/>
      <c r="F3" s="133"/>
      <c r="G3" s="133"/>
      <c r="H3" s="134"/>
      <c r="I3" s="110"/>
      <c r="J3" s="111"/>
    </row>
    <row r="4" spans="2:10" s="43" customFormat="1" ht="13.8" x14ac:dyDescent="0.25">
      <c r="B4" s="110"/>
      <c r="C4" s="111"/>
      <c r="D4" s="132"/>
      <c r="E4" s="133"/>
      <c r="F4" s="133"/>
      <c r="G4" s="133"/>
      <c r="H4" s="134"/>
      <c r="I4" s="110"/>
      <c r="J4" s="111"/>
    </row>
    <row r="5" spans="2:10" s="43" customFormat="1" ht="13.8" x14ac:dyDescent="0.25">
      <c r="B5" s="112"/>
      <c r="C5" s="113"/>
      <c r="D5" s="129" t="s">
        <v>270</v>
      </c>
      <c r="E5" s="130"/>
      <c r="F5" s="130"/>
      <c r="G5" s="130"/>
      <c r="H5" s="131"/>
      <c r="I5" s="112"/>
      <c r="J5" s="113"/>
    </row>
    <row r="6" spans="2:10" s="43" customFormat="1" ht="13.8" x14ac:dyDescent="0.25"/>
    <row r="7" spans="2:10" s="43" customFormat="1" ht="13.8" x14ac:dyDescent="0.25">
      <c r="B7" s="140" t="s">
        <v>271</v>
      </c>
      <c r="C7" s="140"/>
      <c r="D7" s="141"/>
      <c r="E7" s="141"/>
      <c r="F7" s="141"/>
      <c r="G7" s="141"/>
      <c r="H7" s="44" t="s">
        <v>272</v>
      </c>
      <c r="I7" s="142"/>
      <c r="J7" s="142"/>
    </row>
    <row r="8" spans="2:10" s="43" customFormat="1" ht="13.8" x14ac:dyDescent="0.25">
      <c r="B8" s="140" t="s">
        <v>273</v>
      </c>
      <c r="C8" s="140"/>
      <c r="D8" s="141"/>
      <c r="E8" s="141"/>
      <c r="F8" s="141"/>
      <c r="G8" s="141"/>
      <c r="H8" s="44" t="s">
        <v>274</v>
      </c>
      <c r="I8" s="142"/>
      <c r="J8" s="142"/>
    </row>
    <row r="9" spans="2:10" s="43" customFormat="1" ht="13.8" x14ac:dyDescent="0.25">
      <c r="B9" s="140" t="s">
        <v>275</v>
      </c>
      <c r="C9" s="140"/>
      <c r="D9" s="141"/>
      <c r="E9" s="141"/>
      <c r="F9" s="141"/>
      <c r="G9" s="141"/>
      <c r="H9" s="44" t="s">
        <v>276</v>
      </c>
      <c r="I9" s="142"/>
      <c r="J9" s="142"/>
    </row>
    <row r="10" spans="2:10" s="43" customFormat="1" ht="13.8" x14ac:dyDescent="0.25"/>
    <row r="11" spans="2:10" s="43" customFormat="1" ht="13.8" x14ac:dyDescent="0.25">
      <c r="B11" s="45"/>
      <c r="C11" s="45"/>
      <c r="D11" s="45"/>
      <c r="E11" s="45"/>
      <c r="F11" s="45"/>
      <c r="G11" s="45"/>
      <c r="H11" s="45"/>
      <c r="I11" s="45"/>
      <c r="J11" s="45"/>
    </row>
    <row r="12" spans="2:10" s="43" customFormat="1" ht="52.2" customHeight="1" x14ac:dyDescent="0.25">
      <c r="B12" s="143" t="s">
        <v>333</v>
      </c>
      <c r="C12" s="144"/>
      <c r="D12" s="144"/>
      <c r="E12" s="144"/>
      <c r="F12" s="144"/>
      <c r="G12" s="144"/>
      <c r="H12" s="144"/>
      <c r="I12" s="144"/>
      <c r="J12" s="145"/>
    </row>
    <row r="13" spans="2:10" s="43" customFormat="1" ht="13.8" x14ac:dyDescent="0.25"/>
    <row r="14" spans="2:10" s="43" customFormat="1" ht="13.8" x14ac:dyDescent="0.25">
      <c r="B14" s="146" t="s">
        <v>277</v>
      </c>
      <c r="C14" s="146"/>
      <c r="D14" s="146"/>
      <c r="E14" s="146"/>
      <c r="F14" s="146"/>
      <c r="G14" s="146"/>
      <c r="H14" s="146"/>
      <c r="I14" s="146"/>
      <c r="J14" s="146"/>
    </row>
    <row r="15" spans="2:10" s="43" customFormat="1" ht="105.6" customHeight="1" x14ac:dyDescent="0.25">
      <c r="B15" s="139" t="s">
        <v>278</v>
      </c>
      <c r="C15" s="139"/>
      <c r="D15" s="139"/>
      <c r="E15" s="139"/>
      <c r="F15" s="139"/>
      <c r="G15" s="139"/>
      <c r="H15" s="139"/>
      <c r="I15" s="139"/>
      <c r="J15" s="139"/>
    </row>
    <row r="16" spans="2:10" s="43" customFormat="1" ht="13.8" x14ac:dyDescent="0.25"/>
    <row r="17" spans="2:10" s="49" customFormat="1" ht="41.4" x14ac:dyDescent="0.3">
      <c r="B17" s="46" t="s">
        <v>187</v>
      </c>
      <c r="C17" s="46" t="s">
        <v>186</v>
      </c>
      <c r="D17" s="46" t="s">
        <v>188</v>
      </c>
      <c r="E17" s="47" t="s">
        <v>189</v>
      </c>
      <c r="F17" s="47" t="s">
        <v>339</v>
      </c>
      <c r="G17" s="47" t="s">
        <v>190</v>
      </c>
      <c r="H17" s="47" t="s">
        <v>191</v>
      </c>
      <c r="I17" s="48" t="s">
        <v>324</v>
      </c>
      <c r="J17" s="48" t="s">
        <v>325</v>
      </c>
    </row>
    <row r="18" spans="2:10" ht="34.799999999999997" customHeight="1" x14ac:dyDescent="0.3">
      <c r="B18" s="147" t="s">
        <v>279</v>
      </c>
      <c r="C18" s="148" t="s">
        <v>326</v>
      </c>
      <c r="D18" s="149" t="s">
        <v>192</v>
      </c>
      <c r="E18" s="52" t="s">
        <v>193</v>
      </c>
      <c r="F18" s="53" t="s">
        <v>337</v>
      </c>
      <c r="G18" s="54">
        <v>1</v>
      </c>
      <c r="H18" s="54">
        <v>1</v>
      </c>
      <c r="I18" s="71"/>
      <c r="J18" s="55">
        <f>ROUND(I18*H18*G18,0)</f>
        <v>0</v>
      </c>
    </row>
    <row r="19" spans="2:10" ht="91.8" x14ac:dyDescent="0.3">
      <c r="B19" s="147"/>
      <c r="C19" s="148"/>
      <c r="D19" s="149"/>
      <c r="E19" s="52" t="s">
        <v>316</v>
      </c>
      <c r="F19" s="53" t="s">
        <v>338</v>
      </c>
      <c r="G19" s="54">
        <v>1</v>
      </c>
      <c r="H19" s="54">
        <v>1</v>
      </c>
      <c r="I19" s="71"/>
      <c r="J19" s="55">
        <f>ROUND(I19*H19*G19,0)</f>
        <v>0</v>
      </c>
    </row>
    <row r="20" spans="2:10" ht="91.8" x14ac:dyDescent="0.3">
      <c r="B20" s="147"/>
      <c r="C20" s="148"/>
      <c r="D20" s="149"/>
      <c r="E20" s="52" t="s">
        <v>194</v>
      </c>
      <c r="F20" s="53" t="s">
        <v>338</v>
      </c>
      <c r="G20" s="54">
        <v>1</v>
      </c>
      <c r="H20" s="54">
        <v>1</v>
      </c>
      <c r="I20" s="71"/>
      <c r="J20" s="55">
        <f>ROUND(I20*H20*G20,0)</f>
        <v>0</v>
      </c>
    </row>
    <row r="21" spans="2:10" ht="59.4" customHeight="1" x14ac:dyDescent="0.3">
      <c r="B21" s="50" t="s">
        <v>280</v>
      </c>
      <c r="C21" s="148"/>
      <c r="D21" s="51" t="s">
        <v>195</v>
      </c>
      <c r="E21" s="52" t="s">
        <v>196</v>
      </c>
      <c r="F21" s="53" t="s">
        <v>340</v>
      </c>
      <c r="G21" s="54">
        <v>1</v>
      </c>
      <c r="H21" s="54">
        <v>1</v>
      </c>
      <c r="I21" s="71"/>
      <c r="J21" s="55">
        <f>ROUND(I21*H21*G21,0)</f>
        <v>0</v>
      </c>
    </row>
    <row r="22" spans="2:10" ht="71.400000000000006" x14ac:dyDescent="0.3">
      <c r="B22" s="50" t="s">
        <v>281</v>
      </c>
      <c r="C22" s="148"/>
      <c r="D22" s="51" t="s">
        <v>201</v>
      </c>
      <c r="E22" s="52" t="s">
        <v>202</v>
      </c>
      <c r="F22" s="53" t="s">
        <v>358</v>
      </c>
      <c r="G22" s="54">
        <v>1</v>
      </c>
      <c r="H22" s="54">
        <v>1</v>
      </c>
      <c r="I22" s="71"/>
      <c r="J22" s="55">
        <f t="shared" ref="J22:J80" si="0">ROUND(I22*H22*G22,0)</f>
        <v>0</v>
      </c>
    </row>
    <row r="23" spans="2:10" ht="91.8" x14ac:dyDescent="0.3">
      <c r="B23" s="56" t="s">
        <v>283</v>
      </c>
      <c r="C23" s="150" t="s">
        <v>327</v>
      </c>
      <c r="D23" s="58" t="s">
        <v>198</v>
      </c>
      <c r="E23" s="59" t="s">
        <v>319</v>
      </c>
      <c r="F23" s="60" t="s">
        <v>338</v>
      </c>
      <c r="G23" s="61">
        <v>1</v>
      </c>
      <c r="H23" s="61">
        <v>1</v>
      </c>
      <c r="I23" s="71"/>
      <c r="J23" s="62">
        <f t="shared" si="0"/>
        <v>0</v>
      </c>
    </row>
    <row r="24" spans="2:10" ht="84.6" customHeight="1" x14ac:dyDescent="0.3">
      <c r="B24" s="151" t="s">
        <v>284</v>
      </c>
      <c r="C24" s="150"/>
      <c r="D24" s="152" t="s">
        <v>197</v>
      </c>
      <c r="E24" s="59" t="s">
        <v>199</v>
      </c>
      <c r="F24" s="153" t="s">
        <v>341</v>
      </c>
      <c r="G24" s="61">
        <v>3</v>
      </c>
      <c r="H24" s="61">
        <v>1</v>
      </c>
      <c r="I24" s="71"/>
      <c r="J24" s="62">
        <f t="shared" si="0"/>
        <v>0</v>
      </c>
    </row>
    <row r="25" spans="2:10" ht="84.6" customHeight="1" x14ac:dyDescent="0.3">
      <c r="B25" s="151"/>
      <c r="C25" s="150"/>
      <c r="D25" s="152"/>
      <c r="E25" s="59" t="s">
        <v>318</v>
      </c>
      <c r="F25" s="154"/>
      <c r="G25" s="61">
        <v>2</v>
      </c>
      <c r="H25" s="61">
        <v>1</v>
      </c>
      <c r="I25" s="71"/>
      <c r="J25" s="62">
        <f t="shared" si="0"/>
        <v>0</v>
      </c>
    </row>
    <row r="26" spans="2:10" ht="84.6" customHeight="1" x14ac:dyDescent="0.3">
      <c r="B26" s="151"/>
      <c r="C26" s="150"/>
      <c r="D26" s="152"/>
      <c r="E26" s="59" t="s">
        <v>259</v>
      </c>
      <c r="F26" s="154"/>
      <c r="G26" s="61">
        <v>2</v>
      </c>
      <c r="H26" s="61">
        <v>1</v>
      </c>
      <c r="I26" s="71"/>
      <c r="J26" s="62">
        <f t="shared" si="0"/>
        <v>0</v>
      </c>
    </row>
    <row r="27" spans="2:10" ht="84.6" customHeight="1" x14ac:dyDescent="0.3">
      <c r="B27" s="151"/>
      <c r="C27" s="150"/>
      <c r="D27" s="152"/>
      <c r="E27" s="59" t="s">
        <v>317</v>
      </c>
      <c r="F27" s="155"/>
      <c r="G27" s="61">
        <v>2</v>
      </c>
      <c r="H27" s="61">
        <v>1</v>
      </c>
      <c r="I27" s="71"/>
      <c r="J27" s="62">
        <f t="shared" si="0"/>
        <v>0</v>
      </c>
    </row>
    <row r="28" spans="2:10" ht="71.400000000000006" x14ac:dyDescent="0.3">
      <c r="B28" s="63" t="s">
        <v>285</v>
      </c>
      <c r="C28" s="150"/>
      <c r="D28" s="58" t="s">
        <v>185</v>
      </c>
      <c r="E28" s="59" t="s">
        <v>200</v>
      </c>
      <c r="F28" s="60" t="s">
        <v>342</v>
      </c>
      <c r="G28" s="61">
        <v>1</v>
      </c>
      <c r="H28" s="61">
        <v>1</v>
      </c>
      <c r="I28" s="71"/>
      <c r="J28" s="62">
        <f t="shared" si="0"/>
        <v>0</v>
      </c>
    </row>
    <row r="29" spans="2:10" ht="62.4" x14ac:dyDescent="0.3">
      <c r="B29" s="50" t="s">
        <v>286</v>
      </c>
      <c r="C29" s="148" t="s">
        <v>328</v>
      </c>
      <c r="D29" s="51" t="s">
        <v>203</v>
      </c>
      <c r="E29" s="52" t="s">
        <v>210</v>
      </c>
      <c r="F29" s="64" t="s">
        <v>340</v>
      </c>
      <c r="G29" s="54">
        <v>1</v>
      </c>
      <c r="H29" s="54">
        <v>1</v>
      </c>
      <c r="I29" s="71"/>
      <c r="J29" s="55">
        <f t="shared" si="0"/>
        <v>0</v>
      </c>
    </row>
    <row r="30" spans="2:10" ht="31.8" x14ac:dyDescent="0.3">
      <c r="B30" s="147" t="s">
        <v>287</v>
      </c>
      <c r="C30" s="148"/>
      <c r="D30" s="149" t="s">
        <v>208</v>
      </c>
      <c r="E30" s="65" t="s">
        <v>204</v>
      </c>
      <c r="F30" s="66" t="s">
        <v>343</v>
      </c>
      <c r="G30" s="54">
        <v>1</v>
      </c>
      <c r="H30" s="54">
        <v>1</v>
      </c>
      <c r="I30" s="71"/>
      <c r="J30" s="55">
        <f t="shared" si="0"/>
        <v>0</v>
      </c>
    </row>
    <row r="31" spans="2:10" ht="31.8" x14ac:dyDescent="0.3">
      <c r="B31" s="147"/>
      <c r="C31" s="148"/>
      <c r="D31" s="149"/>
      <c r="E31" s="52" t="s">
        <v>320</v>
      </c>
      <c r="F31" s="64" t="s">
        <v>343</v>
      </c>
      <c r="G31" s="54">
        <v>1</v>
      </c>
      <c r="H31" s="54">
        <v>1</v>
      </c>
      <c r="I31" s="71"/>
      <c r="J31" s="55">
        <f t="shared" si="0"/>
        <v>0</v>
      </c>
    </row>
    <row r="32" spans="2:10" ht="93" x14ac:dyDescent="0.3">
      <c r="B32" s="147" t="s">
        <v>288</v>
      </c>
      <c r="C32" s="148"/>
      <c r="D32" s="149" t="s">
        <v>198</v>
      </c>
      <c r="E32" s="52" t="s">
        <v>205</v>
      </c>
      <c r="F32" s="64" t="s">
        <v>344</v>
      </c>
      <c r="G32" s="54">
        <v>1</v>
      </c>
      <c r="H32" s="54">
        <v>1</v>
      </c>
      <c r="I32" s="71"/>
      <c r="J32" s="55">
        <f t="shared" si="0"/>
        <v>0</v>
      </c>
    </row>
    <row r="33" spans="2:10" ht="93" x14ac:dyDescent="0.3">
      <c r="B33" s="147"/>
      <c r="C33" s="148"/>
      <c r="D33" s="149"/>
      <c r="E33" s="52" t="s">
        <v>206</v>
      </c>
      <c r="F33" s="64" t="s">
        <v>344</v>
      </c>
      <c r="G33" s="54">
        <v>1</v>
      </c>
      <c r="H33" s="54">
        <v>1</v>
      </c>
      <c r="I33" s="71"/>
      <c r="J33" s="55">
        <f t="shared" si="0"/>
        <v>0</v>
      </c>
    </row>
    <row r="34" spans="2:10" ht="93" x14ac:dyDescent="0.3">
      <c r="B34" s="147"/>
      <c r="C34" s="148"/>
      <c r="D34" s="149"/>
      <c r="E34" s="52" t="s">
        <v>207</v>
      </c>
      <c r="F34" s="64" t="s">
        <v>344</v>
      </c>
      <c r="G34" s="54">
        <v>1</v>
      </c>
      <c r="H34" s="54">
        <v>1</v>
      </c>
      <c r="I34" s="71"/>
      <c r="J34" s="55">
        <f t="shared" si="0"/>
        <v>0</v>
      </c>
    </row>
    <row r="35" spans="2:10" ht="91.8" x14ac:dyDescent="0.3">
      <c r="B35" s="56" t="s">
        <v>282</v>
      </c>
      <c r="C35" s="150" t="s">
        <v>323</v>
      </c>
      <c r="D35" s="58" t="s">
        <v>211</v>
      </c>
      <c r="E35" s="59" t="s">
        <v>212</v>
      </c>
      <c r="F35" s="60" t="s">
        <v>342</v>
      </c>
      <c r="G35" s="61">
        <v>1</v>
      </c>
      <c r="H35" s="61">
        <v>2</v>
      </c>
      <c r="I35" s="71"/>
      <c r="J35" s="62">
        <f t="shared" si="0"/>
        <v>0</v>
      </c>
    </row>
    <row r="36" spans="2:10" ht="71.400000000000006" x14ac:dyDescent="0.3">
      <c r="B36" s="56" t="s">
        <v>289</v>
      </c>
      <c r="C36" s="150"/>
      <c r="D36" s="58" t="s">
        <v>213</v>
      </c>
      <c r="E36" s="59" t="s">
        <v>214</v>
      </c>
      <c r="F36" s="60" t="s">
        <v>345</v>
      </c>
      <c r="G36" s="61">
        <v>2</v>
      </c>
      <c r="H36" s="61">
        <v>2</v>
      </c>
      <c r="I36" s="71"/>
      <c r="J36" s="62">
        <f t="shared" si="0"/>
        <v>0</v>
      </c>
    </row>
    <row r="37" spans="2:10" ht="69" customHeight="1" x14ac:dyDescent="0.3">
      <c r="B37" s="151" t="s">
        <v>290</v>
      </c>
      <c r="C37" s="150"/>
      <c r="D37" s="58" t="s">
        <v>215</v>
      </c>
      <c r="E37" s="59" t="s">
        <v>225</v>
      </c>
      <c r="F37" s="158" t="s">
        <v>346</v>
      </c>
      <c r="G37" s="61">
        <v>1</v>
      </c>
      <c r="H37" s="61">
        <v>1</v>
      </c>
      <c r="I37" s="71"/>
      <c r="J37" s="62">
        <f t="shared" si="0"/>
        <v>0</v>
      </c>
    </row>
    <row r="38" spans="2:10" ht="69" customHeight="1" x14ac:dyDescent="0.3">
      <c r="B38" s="151"/>
      <c r="C38" s="150"/>
      <c r="D38" s="58" t="s">
        <v>227</v>
      </c>
      <c r="E38" s="59" t="s">
        <v>226</v>
      </c>
      <c r="F38" s="159"/>
      <c r="G38" s="61">
        <v>1</v>
      </c>
      <c r="H38" s="61">
        <v>1</v>
      </c>
      <c r="I38" s="71"/>
      <c r="J38" s="62">
        <f t="shared" si="0"/>
        <v>0</v>
      </c>
    </row>
    <row r="39" spans="2:10" ht="51" x14ac:dyDescent="0.3">
      <c r="B39" s="151" t="s">
        <v>291</v>
      </c>
      <c r="C39" s="150"/>
      <c r="D39" s="152" t="s">
        <v>192</v>
      </c>
      <c r="E39" s="59" t="s">
        <v>218</v>
      </c>
      <c r="F39" s="67" t="s">
        <v>347</v>
      </c>
      <c r="G39" s="61">
        <v>1</v>
      </c>
      <c r="H39" s="61">
        <v>1</v>
      </c>
      <c r="I39" s="71"/>
      <c r="J39" s="62">
        <f t="shared" si="0"/>
        <v>0</v>
      </c>
    </row>
    <row r="40" spans="2:10" ht="93" x14ac:dyDescent="0.3">
      <c r="B40" s="151"/>
      <c r="C40" s="150"/>
      <c r="D40" s="152"/>
      <c r="E40" s="59" t="s">
        <v>216</v>
      </c>
      <c r="F40" s="67" t="s">
        <v>338</v>
      </c>
      <c r="G40" s="61">
        <v>1</v>
      </c>
      <c r="H40" s="61">
        <v>1</v>
      </c>
      <c r="I40" s="71"/>
      <c r="J40" s="62">
        <f t="shared" si="0"/>
        <v>0</v>
      </c>
    </row>
    <row r="41" spans="2:10" ht="93" x14ac:dyDescent="0.3">
      <c r="B41" s="151"/>
      <c r="C41" s="150"/>
      <c r="D41" s="152"/>
      <c r="E41" s="59" t="s">
        <v>217</v>
      </c>
      <c r="F41" s="67" t="s">
        <v>338</v>
      </c>
      <c r="G41" s="61">
        <v>1</v>
      </c>
      <c r="H41" s="61">
        <v>1</v>
      </c>
      <c r="I41" s="71"/>
      <c r="J41" s="62">
        <f t="shared" si="0"/>
        <v>0</v>
      </c>
    </row>
    <row r="42" spans="2:10" ht="62.4" x14ac:dyDescent="0.3">
      <c r="B42" s="56" t="s">
        <v>292</v>
      </c>
      <c r="C42" s="150"/>
      <c r="D42" s="58" t="s">
        <v>219</v>
      </c>
      <c r="E42" s="59" t="s">
        <v>220</v>
      </c>
      <c r="F42" s="67" t="s">
        <v>348</v>
      </c>
      <c r="G42" s="61">
        <v>1</v>
      </c>
      <c r="H42" s="61">
        <v>1</v>
      </c>
      <c r="I42" s="71"/>
      <c r="J42" s="62">
        <f t="shared" si="0"/>
        <v>0</v>
      </c>
    </row>
    <row r="43" spans="2:10" ht="337.8" x14ac:dyDescent="0.3">
      <c r="B43" s="56" t="s">
        <v>293</v>
      </c>
      <c r="C43" s="150"/>
      <c r="D43" s="58" t="s">
        <v>228</v>
      </c>
      <c r="E43" s="59" t="s">
        <v>221</v>
      </c>
      <c r="F43" s="67" t="s">
        <v>341</v>
      </c>
      <c r="G43" s="61">
        <v>1</v>
      </c>
      <c r="H43" s="61">
        <v>1</v>
      </c>
      <c r="I43" s="71"/>
      <c r="J43" s="62">
        <f t="shared" si="0"/>
        <v>0</v>
      </c>
    </row>
    <row r="44" spans="2:10" ht="91.8" x14ac:dyDescent="0.3">
      <c r="B44" s="151" t="s">
        <v>294</v>
      </c>
      <c r="C44" s="150"/>
      <c r="D44" s="152" t="s">
        <v>222</v>
      </c>
      <c r="E44" s="59" t="s">
        <v>223</v>
      </c>
      <c r="F44" s="67" t="s">
        <v>349</v>
      </c>
      <c r="G44" s="61">
        <v>3</v>
      </c>
      <c r="H44" s="61">
        <v>1</v>
      </c>
      <c r="I44" s="71"/>
      <c r="J44" s="62">
        <f t="shared" si="0"/>
        <v>0</v>
      </c>
    </row>
    <row r="45" spans="2:10" ht="91.8" x14ac:dyDescent="0.3">
      <c r="B45" s="151"/>
      <c r="C45" s="150"/>
      <c r="D45" s="152"/>
      <c r="E45" s="59" t="s">
        <v>224</v>
      </c>
      <c r="F45" s="67" t="s">
        <v>349</v>
      </c>
      <c r="G45" s="61">
        <v>1</v>
      </c>
      <c r="H45" s="61">
        <v>1</v>
      </c>
      <c r="I45" s="71"/>
      <c r="J45" s="62">
        <f t="shared" si="0"/>
        <v>0</v>
      </c>
    </row>
    <row r="46" spans="2:10" ht="31.2" customHeight="1" x14ac:dyDescent="0.3">
      <c r="B46" s="151" t="s">
        <v>295</v>
      </c>
      <c r="C46" s="150"/>
      <c r="D46" s="152" t="s">
        <v>229</v>
      </c>
      <c r="E46" s="59" t="s">
        <v>247</v>
      </c>
      <c r="F46" s="153" t="s">
        <v>350</v>
      </c>
      <c r="G46" s="61">
        <v>1</v>
      </c>
      <c r="H46" s="61">
        <v>1</v>
      </c>
      <c r="I46" s="71"/>
      <c r="J46" s="62">
        <f t="shared" si="0"/>
        <v>0</v>
      </c>
    </row>
    <row r="47" spans="2:10" ht="20.399999999999999" x14ac:dyDescent="0.3">
      <c r="B47" s="151"/>
      <c r="C47" s="150"/>
      <c r="D47" s="152"/>
      <c r="E47" s="59" t="s">
        <v>245</v>
      </c>
      <c r="F47" s="154"/>
      <c r="G47" s="61">
        <v>10</v>
      </c>
      <c r="H47" s="61">
        <v>1</v>
      </c>
      <c r="I47" s="71"/>
      <c r="J47" s="62">
        <f t="shared" si="0"/>
        <v>0</v>
      </c>
    </row>
    <row r="48" spans="2:10" ht="20.399999999999999" x14ac:dyDescent="0.3">
      <c r="B48" s="151"/>
      <c r="C48" s="150"/>
      <c r="D48" s="152"/>
      <c r="E48" s="59" t="s">
        <v>246</v>
      </c>
      <c r="F48" s="154"/>
      <c r="G48" s="61">
        <v>5</v>
      </c>
      <c r="H48" s="61">
        <v>1</v>
      </c>
      <c r="I48" s="71"/>
      <c r="J48" s="62">
        <f t="shared" si="0"/>
        <v>0</v>
      </c>
    </row>
    <row r="49" spans="2:10" ht="20.399999999999999" x14ac:dyDescent="0.3">
      <c r="B49" s="151"/>
      <c r="C49" s="150"/>
      <c r="D49" s="152"/>
      <c r="E49" s="59" t="s">
        <v>248</v>
      </c>
      <c r="F49" s="154"/>
      <c r="G49" s="61">
        <v>10</v>
      </c>
      <c r="H49" s="61">
        <v>1</v>
      </c>
      <c r="I49" s="71"/>
      <c r="J49" s="62">
        <f t="shared" si="0"/>
        <v>0</v>
      </c>
    </row>
    <row r="50" spans="2:10" ht="30.6" x14ac:dyDescent="0.3">
      <c r="B50" s="151"/>
      <c r="C50" s="150"/>
      <c r="D50" s="152"/>
      <c r="E50" s="59" t="s">
        <v>266</v>
      </c>
      <c r="F50" s="154"/>
      <c r="G50" s="61">
        <v>1</v>
      </c>
      <c r="H50" s="61">
        <v>1</v>
      </c>
      <c r="I50" s="71"/>
      <c r="J50" s="62">
        <f t="shared" si="0"/>
        <v>0</v>
      </c>
    </row>
    <row r="51" spans="2:10" ht="30.6" x14ac:dyDescent="0.3">
      <c r="B51" s="151"/>
      <c r="C51" s="150"/>
      <c r="D51" s="152"/>
      <c r="E51" s="59" t="s">
        <v>267</v>
      </c>
      <c r="F51" s="155"/>
      <c r="G51" s="61">
        <v>30</v>
      </c>
      <c r="H51" s="61">
        <v>1</v>
      </c>
      <c r="I51" s="71"/>
      <c r="J51" s="62">
        <f t="shared" si="0"/>
        <v>0</v>
      </c>
    </row>
    <row r="52" spans="2:10" ht="72.599999999999994" x14ac:dyDescent="0.3">
      <c r="B52" s="147" t="s">
        <v>296</v>
      </c>
      <c r="C52" s="148" t="s">
        <v>329</v>
      </c>
      <c r="D52" s="149" t="s">
        <v>203</v>
      </c>
      <c r="E52" s="52" t="s">
        <v>230</v>
      </c>
      <c r="F52" s="64" t="s">
        <v>351</v>
      </c>
      <c r="G52" s="54">
        <v>1</v>
      </c>
      <c r="H52" s="54">
        <v>1</v>
      </c>
      <c r="I52" s="71"/>
      <c r="J52" s="55">
        <f t="shared" si="0"/>
        <v>0</v>
      </c>
    </row>
    <row r="53" spans="2:10" ht="72.599999999999994" x14ac:dyDescent="0.3">
      <c r="B53" s="147"/>
      <c r="C53" s="148"/>
      <c r="D53" s="149"/>
      <c r="E53" s="52" t="s">
        <v>231</v>
      </c>
      <c r="F53" s="64" t="s">
        <v>351</v>
      </c>
      <c r="G53" s="54">
        <v>2</v>
      </c>
      <c r="H53" s="54">
        <v>1</v>
      </c>
      <c r="I53" s="71"/>
      <c r="J53" s="55">
        <f t="shared" si="0"/>
        <v>0</v>
      </c>
    </row>
    <row r="54" spans="2:10" ht="62.4" x14ac:dyDescent="0.3">
      <c r="B54" s="147"/>
      <c r="C54" s="148"/>
      <c r="D54" s="149"/>
      <c r="E54" s="52" t="s">
        <v>232</v>
      </c>
      <c r="F54" s="64" t="s">
        <v>352</v>
      </c>
      <c r="G54" s="54">
        <v>2</v>
      </c>
      <c r="H54" s="54">
        <v>1</v>
      </c>
      <c r="I54" s="71"/>
      <c r="J54" s="55">
        <f t="shared" si="0"/>
        <v>0</v>
      </c>
    </row>
    <row r="55" spans="2:10" ht="72.599999999999994" x14ac:dyDescent="0.3">
      <c r="B55" s="50" t="s">
        <v>297</v>
      </c>
      <c r="C55" s="148"/>
      <c r="D55" s="51" t="s">
        <v>233</v>
      </c>
      <c r="E55" s="52" t="s">
        <v>234</v>
      </c>
      <c r="F55" s="64" t="s">
        <v>342</v>
      </c>
      <c r="G55" s="54">
        <v>1</v>
      </c>
      <c r="H55" s="54">
        <v>1</v>
      </c>
      <c r="I55" s="71"/>
      <c r="J55" s="55">
        <f t="shared" si="0"/>
        <v>0</v>
      </c>
    </row>
    <row r="56" spans="2:10" ht="42" x14ac:dyDescent="0.3">
      <c r="B56" s="68" t="s">
        <v>298</v>
      </c>
      <c r="C56" s="148"/>
      <c r="D56" s="51" t="s">
        <v>235</v>
      </c>
      <c r="E56" s="52" t="s">
        <v>236</v>
      </c>
      <c r="F56" s="64" t="s">
        <v>353</v>
      </c>
      <c r="G56" s="54">
        <v>1</v>
      </c>
      <c r="H56" s="54">
        <v>1</v>
      </c>
      <c r="I56" s="71"/>
      <c r="J56" s="55">
        <f t="shared" si="0"/>
        <v>0</v>
      </c>
    </row>
    <row r="57" spans="2:10" ht="30.6" x14ac:dyDescent="0.3">
      <c r="B57" s="68" t="s">
        <v>299</v>
      </c>
      <c r="C57" s="148"/>
      <c r="D57" s="51" t="s">
        <v>237</v>
      </c>
      <c r="E57" s="52" t="s">
        <v>238</v>
      </c>
      <c r="F57" s="64" t="s">
        <v>354</v>
      </c>
      <c r="G57" s="54">
        <v>3</v>
      </c>
      <c r="H57" s="54">
        <v>1</v>
      </c>
      <c r="I57" s="71"/>
      <c r="J57" s="55">
        <f t="shared" si="0"/>
        <v>0</v>
      </c>
    </row>
    <row r="58" spans="2:10" ht="52.2" x14ac:dyDescent="0.3">
      <c r="B58" s="68" t="s">
        <v>300</v>
      </c>
      <c r="C58" s="148"/>
      <c r="D58" s="51" t="s">
        <v>240</v>
      </c>
      <c r="E58" s="52" t="s">
        <v>239</v>
      </c>
      <c r="F58" s="64" t="s">
        <v>355</v>
      </c>
      <c r="G58" s="54">
        <v>1</v>
      </c>
      <c r="H58" s="54">
        <v>1</v>
      </c>
      <c r="I58" s="71"/>
      <c r="J58" s="55">
        <f t="shared" si="0"/>
        <v>0</v>
      </c>
    </row>
    <row r="59" spans="2:10" ht="33" customHeight="1" x14ac:dyDescent="0.3">
      <c r="B59" s="147" t="s">
        <v>301</v>
      </c>
      <c r="C59" s="148"/>
      <c r="D59" s="149" t="s">
        <v>192</v>
      </c>
      <c r="E59" s="52" t="s">
        <v>241</v>
      </c>
      <c r="F59" s="156" t="s">
        <v>347</v>
      </c>
      <c r="G59" s="54">
        <v>1</v>
      </c>
      <c r="H59" s="54">
        <v>1</v>
      </c>
      <c r="I59" s="71"/>
      <c r="J59" s="55">
        <f t="shared" si="0"/>
        <v>0</v>
      </c>
    </row>
    <row r="60" spans="2:10" ht="33" customHeight="1" x14ac:dyDescent="0.3">
      <c r="B60" s="147"/>
      <c r="C60" s="148"/>
      <c r="D60" s="149"/>
      <c r="E60" s="52" t="s">
        <v>242</v>
      </c>
      <c r="F60" s="157"/>
      <c r="G60" s="54">
        <v>2</v>
      </c>
      <c r="H60" s="54">
        <v>1</v>
      </c>
      <c r="I60" s="71"/>
      <c r="J60" s="55">
        <f t="shared" si="0"/>
        <v>0</v>
      </c>
    </row>
    <row r="61" spans="2:10" ht="85.2" customHeight="1" x14ac:dyDescent="0.3">
      <c r="B61" s="50" t="s">
        <v>302</v>
      </c>
      <c r="C61" s="148"/>
      <c r="D61" s="51" t="s">
        <v>243</v>
      </c>
      <c r="E61" s="52" t="s">
        <v>336</v>
      </c>
      <c r="F61" s="64" t="s">
        <v>338</v>
      </c>
      <c r="G61" s="54">
        <v>1</v>
      </c>
      <c r="H61" s="54">
        <v>1</v>
      </c>
      <c r="I61" s="71"/>
      <c r="J61" s="55">
        <f t="shared" si="0"/>
        <v>0</v>
      </c>
    </row>
    <row r="62" spans="2:10" ht="40.799999999999997" customHeight="1" x14ac:dyDescent="0.3">
      <c r="B62" s="151" t="s">
        <v>303</v>
      </c>
      <c r="C62" s="150" t="s">
        <v>330</v>
      </c>
      <c r="D62" s="152" t="s">
        <v>244</v>
      </c>
      <c r="E62" s="59" t="s">
        <v>247</v>
      </c>
      <c r="F62" s="153" t="s">
        <v>350</v>
      </c>
      <c r="G62" s="61">
        <v>1</v>
      </c>
      <c r="H62" s="61">
        <v>1</v>
      </c>
      <c r="I62" s="71"/>
      <c r="J62" s="62">
        <f t="shared" si="0"/>
        <v>0</v>
      </c>
    </row>
    <row r="63" spans="2:10" ht="20.399999999999999" x14ac:dyDescent="0.3">
      <c r="B63" s="151"/>
      <c r="C63" s="150"/>
      <c r="D63" s="152"/>
      <c r="E63" s="59" t="s">
        <v>245</v>
      </c>
      <c r="F63" s="154"/>
      <c r="G63" s="61">
        <v>13</v>
      </c>
      <c r="H63" s="61">
        <v>1</v>
      </c>
      <c r="I63" s="71"/>
      <c r="J63" s="62">
        <f t="shared" si="0"/>
        <v>0</v>
      </c>
    </row>
    <row r="64" spans="2:10" ht="20.399999999999999" x14ac:dyDescent="0.3">
      <c r="B64" s="151"/>
      <c r="C64" s="150"/>
      <c r="D64" s="152"/>
      <c r="E64" s="59" t="s">
        <v>246</v>
      </c>
      <c r="F64" s="154"/>
      <c r="G64" s="61">
        <v>13</v>
      </c>
      <c r="H64" s="61">
        <v>1</v>
      </c>
      <c r="I64" s="71"/>
      <c r="J64" s="62">
        <f t="shared" si="0"/>
        <v>0</v>
      </c>
    </row>
    <row r="65" spans="2:10" ht="20.399999999999999" x14ac:dyDescent="0.3">
      <c r="B65" s="151"/>
      <c r="C65" s="150"/>
      <c r="D65" s="152"/>
      <c r="E65" s="59" t="s">
        <v>248</v>
      </c>
      <c r="F65" s="154"/>
      <c r="G65" s="61">
        <v>77</v>
      </c>
      <c r="H65" s="61">
        <v>1</v>
      </c>
      <c r="I65" s="71"/>
      <c r="J65" s="62">
        <f t="shared" si="0"/>
        <v>0</v>
      </c>
    </row>
    <row r="66" spans="2:10" ht="30.6" x14ac:dyDescent="0.3">
      <c r="B66" s="151"/>
      <c r="C66" s="150"/>
      <c r="D66" s="152"/>
      <c r="E66" s="59" t="s">
        <v>266</v>
      </c>
      <c r="F66" s="154"/>
      <c r="G66" s="61">
        <v>4</v>
      </c>
      <c r="H66" s="61">
        <v>1</v>
      </c>
      <c r="I66" s="71"/>
      <c r="J66" s="62">
        <f t="shared" si="0"/>
        <v>0</v>
      </c>
    </row>
    <row r="67" spans="2:10" ht="30.6" x14ac:dyDescent="0.3">
      <c r="B67" s="56" t="s">
        <v>304</v>
      </c>
      <c r="C67" s="150"/>
      <c r="D67" s="69" t="s">
        <v>250</v>
      </c>
      <c r="E67" s="59" t="s">
        <v>249</v>
      </c>
      <c r="F67" s="155"/>
      <c r="G67" s="61">
        <v>118</v>
      </c>
      <c r="H67" s="61">
        <v>1</v>
      </c>
      <c r="I67" s="71"/>
      <c r="J67" s="62">
        <f t="shared" si="0"/>
        <v>0</v>
      </c>
    </row>
    <row r="68" spans="2:10" ht="102" x14ac:dyDescent="0.3">
      <c r="B68" s="56" t="s">
        <v>305</v>
      </c>
      <c r="C68" s="150"/>
      <c r="D68" s="69" t="s">
        <v>251</v>
      </c>
      <c r="E68" s="59" t="s">
        <v>252</v>
      </c>
      <c r="F68" s="67" t="s">
        <v>347</v>
      </c>
      <c r="G68" s="61">
        <v>1</v>
      </c>
      <c r="H68" s="61">
        <v>1</v>
      </c>
      <c r="I68" s="71"/>
      <c r="J68" s="62">
        <f t="shared" si="0"/>
        <v>0</v>
      </c>
    </row>
    <row r="69" spans="2:10" ht="70.8" customHeight="1" x14ac:dyDescent="0.3">
      <c r="B69" s="56" t="s">
        <v>306</v>
      </c>
      <c r="C69" s="150"/>
      <c r="D69" s="69" t="s">
        <v>227</v>
      </c>
      <c r="E69" s="59" t="s">
        <v>253</v>
      </c>
      <c r="F69" s="158" t="s">
        <v>346</v>
      </c>
      <c r="G69" s="61">
        <v>1</v>
      </c>
      <c r="H69" s="61">
        <v>1</v>
      </c>
      <c r="I69" s="71"/>
      <c r="J69" s="62">
        <f t="shared" si="0"/>
        <v>0</v>
      </c>
    </row>
    <row r="70" spans="2:10" ht="122.4" x14ac:dyDescent="0.3">
      <c r="B70" s="56" t="s">
        <v>307</v>
      </c>
      <c r="C70" s="150"/>
      <c r="D70" s="58" t="s">
        <v>254</v>
      </c>
      <c r="E70" s="59" t="s">
        <v>255</v>
      </c>
      <c r="F70" s="159"/>
      <c r="G70" s="61">
        <v>1</v>
      </c>
      <c r="H70" s="61">
        <v>1</v>
      </c>
      <c r="I70" s="71"/>
      <c r="J70" s="62">
        <f t="shared" si="0"/>
        <v>0</v>
      </c>
    </row>
    <row r="71" spans="2:10" ht="61.2" x14ac:dyDescent="0.3">
      <c r="B71" s="56" t="s">
        <v>308</v>
      </c>
      <c r="C71" s="150"/>
      <c r="D71" s="58" t="s">
        <v>256</v>
      </c>
      <c r="E71" s="59" t="s">
        <v>257</v>
      </c>
      <c r="F71" s="60" t="s">
        <v>356</v>
      </c>
      <c r="G71" s="61">
        <v>1</v>
      </c>
      <c r="H71" s="61">
        <v>1</v>
      </c>
      <c r="I71" s="71"/>
      <c r="J71" s="62">
        <f t="shared" si="0"/>
        <v>0</v>
      </c>
    </row>
    <row r="72" spans="2:10" ht="214.2" x14ac:dyDescent="0.3">
      <c r="B72" s="151" t="s">
        <v>309</v>
      </c>
      <c r="C72" s="150"/>
      <c r="D72" s="152" t="s">
        <v>258</v>
      </c>
      <c r="E72" s="59" t="s">
        <v>321</v>
      </c>
      <c r="F72" s="165" t="s">
        <v>357</v>
      </c>
      <c r="G72" s="61">
        <v>1</v>
      </c>
      <c r="H72" s="61">
        <v>1</v>
      </c>
      <c r="I72" s="71"/>
      <c r="J72" s="62">
        <f t="shared" si="0"/>
        <v>0</v>
      </c>
    </row>
    <row r="73" spans="2:10" ht="214.2" x14ac:dyDescent="0.3">
      <c r="B73" s="151"/>
      <c r="C73" s="150"/>
      <c r="D73" s="152"/>
      <c r="E73" s="59" t="s">
        <v>322</v>
      </c>
      <c r="F73" s="166"/>
      <c r="G73" s="70">
        <v>1</v>
      </c>
      <c r="H73" s="70">
        <v>1</v>
      </c>
      <c r="I73" s="71"/>
      <c r="J73" s="62">
        <f t="shared" si="0"/>
        <v>0</v>
      </c>
    </row>
    <row r="74" spans="2:10" ht="337.8" x14ac:dyDescent="0.3">
      <c r="B74" s="56" t="s">
        <v>310</v>
      </c>
      <c r="C74" s="150"/>
      <c r="D74" s="58" t="s">
        <v>228</v>
      </c>
      <c r="E74" s="59" t="s">
        <v>259</v>
      </c>
      <c r="F74" s="67" t="s">
        <v>341</v>
      </c>
      <c r="G74" s="61">
        <v>1</v>
      </c>
      <c r="H74" s="61">
        <v>1</v>
      </c>
      <c r="I74" s="71"/>
      <c r="J74" s="62">
        <f t="shared" si="0"/>
        <v>0</v>
      </c>
    </row>
    <row r="75" spans="2:10" ht="71.400000000000006" x14ac:dyDescent="0.3">
      <c r="B75" s="50" t="s">
        <v>311</v>
      </c>
      <c r="C75" s="148" t="s">
        <v>331</v>
      </c>
      <c r="D75" s="51" t="s">
        <v>209</v>
      </c>
      <c r="E75" s="52" t="s">
        <v>260</v>
      </c>
      <c r="F75" s="64" t="s">
        <v>337</v>
      </c>
      <c r="G75" s="54">
        <v>1</v>
      </c>
      <c r="H75" s="54">
        <v>1</v>
      </c>
      <c r="I75" s="71"/>
      <c r="J75" s="55">
        <f t="shared" si="0"/>
        <v>0</v>
      </c>
    </row>
    <row r="76" spans="2:10" ht="72.599999999999994" x14ac:dyDescent="0.3">
      <c r="B76" s="50" t="s">
        <v>312</v>
      </c>
      <c r="C76" s="148"/>
      <c r="D76" s="51" t="s">
        <v>203</v>
      </c>
      <c r="E76" s="52" t="s">
        <v>261</v>
      </c>
      <c r="F76" s="64" t="s">
        <v>351</v>
      </c>
      <c r="G76" s="54">
        <v>1</v>
      </c>
      <c r="H76" s="54">
        <v>1</v>
      </c>
      <c r="I76" s="71"/>
      <c r="J76" s="55">
        <f t="shared" si="0"/>
        <v>0</v>
      </c>
    </row>
    <row r="77" spans="2:10" ht="31.8" x14ac:dyDescent="0.3">
      <c r="B77" s="50" t="s">
        <v>313</v>
      </c>
      <c r="C77" s="148"/>
      <c r="D77" s="51" t="s">
        <v>208</v>
      </c>
      <c r="E77" s="52" t="s">
        <v>262</v>
      </c>
      <c r="F77" s="64" t="s">
        <v>343</v>
      </c>
      <c r="G77" s="54">
        <v>1</v>
      </c>
      <c r="H77" s="54">
        <v>1</v>
      </c>
      <c r="I77" s="71"/>
      <c r="J77" s="55">
        <f t="shared" si="0"/>
        <v>0</v>
      </c>
    </row>
    <row r="78" spans="2:10" ht="93" x14ac:dyDescent="0.3">
      <c r="B78" s="147" t="s">
        <v>314</v>
      </c>
      <c r="C78" s="148"/>
      <c r="D78" s="149" t="s">
        <v>209</v>
      </c>
      <c r="E78" s="52" t="s">
        <v>263</v>
      </c>
      <c r="F78" s="64" t="s">
        <v>338</v>
      </c>
      <c r="G78" s="54">
        <v>1</v>
      </c>
      <c r="H78" s="54">
        <v>1</v>
      </c>
      <c r="I78" s="71"/>
      <c r="J78" s="55">
        <f t="shared" si="0"/>
        <v>0</v>
      </c>
    </row>
    <row r="79" spans="2:10" ht="93" x14ac:dyDescent="0.3">
      <c r="B79" s="147"/>
      <c r="C79" s="148"/>
      <c r="D79" s="149"/>
      <c r="E79" s="52" t="s">
        <v>264</v>
      </c>
      <c r="F79" s="64" t="s">
        <v>338</v>
      </c>
      <c r="G79" s="54">
        <v>1</v>
      </c>
      <c r="H79" s="54">
        <v>1</v>
      </c>
      <c r="I79" s="71"/>
      <c r="J79" s="55">
        <f t="shared" si="0"/>
        <v>0</v>
      </c>
    </row>
    <row r="80" spans="2:10" ht="337.8" x14ac:dyDescent="0.3">
      <c r="B80" s="56" t="s">
        <v>315</v>
      </c>
      <c r="C80" s="57" t="s">
        <v>332</v>
      </c>
      <c r="D80" s="58" t="s">
        <v>228</v>
      </c>
      <c r="E80" s="59" t="s">
        <v>265</v>
      </c>
      <c r="F80" s="67" t="s">
        <v>341</v>
      </c>
      <c r="G80" s="61">
        <v>1</v>
      </c>
      <c r="H80" s="61">
        <v>1</v>
      </c>
      <c r="I80" s="71"/>
      <c r="J80" s="62">
        <f t="shared" si="0"/>
        <v>0</v>
      </c>
    </row>
    <row r="82" spans="2:10" ht="18" x14ac:dyDescent="0.3">
      <c r="H82" s="160" t="s">
        <v>334</v>
      </c>
      <c r="I82" s="161"/>
      <c r="J82" s="72">
        <f>SUM(J18:J80)</f>
        <v>0</v>
      </c>
    </row>
    <row r="86" spans="2:10" x14ac:dyDescent="0.3">
      <c r="B86" s="162"/>
      <c r="C86" s="162"/>
      <c r="D86" s="162"/>
    </row>
    <row r="87" spans="2:10" x14ac:dyDescent="0.3">
      <c r="B87" s="162"/>
      <c r="C87" s="162"/>
      <c r="D87" s="162"/>
    </row>
    <row r="88" spans="2:10" x14ac:dyDescent="0.3">
      <c r="B88" s="162"/>
      <c r="C88" s="162"/>
      <c r="D88" s="162"/>
    </row>
    <row r="89" spans="2:10" ht="15" thickBot="1" x14ac:dyDescent="0.35">
      <c r="B89" s="163"/>
      <c r="C89" s="163"/>
      <c r="D89" s="163"/>
    </row>
    <row r="90" spans="2:10" x14ac:dyDescent="0.3">
      <c r="B90" s="164" t="s">
        <v>335</v>
      </c>
      <c r="C90" s="164"/>
      <c r="D90" s="164"/>
    </row>
    <row r="91" spans="2:10" x14ac:dyDescent="0.3">
      <c r="B91" s="43"/>
      <c r="C91" s="43"/>
      <c r="D91" s="43"/>
    </row>
  </sheetData>
  <sheetProtection algorithmName="SHA-512" hashValue="AcWPVRA4TC/hjJV+Y9yQoEXRFvP5xzIHAYZj+Dcbe/OtMcQ6lWhOgWf4o5+Qdy2hKmwwuCLbh7IsWlicfAZV1Q==" saltValue="2m+ySpEUkeZbVGTpcXbZaQ==" spinCount="100000" sheet="1" objects="1" scenarios="1"/>
  <mergeCells count="60">
    <mergeCell ref="C75:C79"/>
    <mergeCell ref="B78:B79"/>
    <mergeCell ref="D78:D79"/>
    <mergeCell ref="B62:B66"/>
    <mergeCell ref="C62:C74"/>
    <mergeCell ref="D62:D66"/>
    <mergeCell ref="B72:B73"/>
    <mergeCell ref="D72:D73"/>
    <mergeCell ref="D44:D45"/>
    <mergeCell ref="B46:B51"/>
    <mergeCell ref="D46:D51"/>
    <mergeCell ref="B52:B54"/>
    <mergeCell ref="C52:C61"/>
    <mergeCell ref="D52:D54"/>
    <mergeCell ref="B59:B60"/>
    <mergeCell ref="D59:D60"/>
    <mergeCell ref="C35:C51"/>
    <mergeCell ref="B37:B38"/>
    <mergeCell ref="B39:B41"/>
    <mergeCell ref="D39:D41"/>
    <mergeCell ref="B44:B45"/>
    <mergeCell ref="C23:C28"/>
    <mergeCell ref="B24:B27"/>
    <mergeCell ref="D24:D27"/>
    <mergeCell ref="C29:C34"/>
    <mergeCell ref="B30:B31"/>
    <mergeCell ref="D30:D31"/>
    <mergeCell ref="B32:B34"/>
    <mergeCell ref="D32:D34"/>
    <mergeCell ref="D9:G9"/>
    <mergeCell ref="I9:J9"/>
    <mergeCell ref="B14:J14"/>
    <mergeCell ref="B12:J12"/>
    <mergeCell ref="B18:B20"/>
    <mergeCell ref="C18:C22"/>
    <mergeCell ref="D18:D20"/>
    <mergeCell ref="B86:D89"/>
    <mergeCell ref="B90:D90"/>
    <mergeCell ref="B2:C5"/>
    <mergeCell ref="D2:H2"/>
    <mergeCell ref="I2:J5"/>
    <mergeCell ref="D3:H3"/>
    <mergeCell ref="D4:H4"/>
    <mergeCell ref="D5:H5"/>
    <mergeCell ref="B15:J15"/>
    <mergeCell ref="B7:C7"/>
    <mergeCell ref="D7:G7"/>
    <mergeCell ref="I7:J7"/>
    <mergeCell ref="B8:C8"/>
    <mergeCell ref="D8:G8"/>
    <mergeCell ref="I8:J8"/>
    <mergeCell ref="B9:C9"/>
    <mergeCell ref="H82:I82"/>
    <mergeCell ref="F24:F27"/>
    <mergeCell ref="F37:F38"/>
    <mergeCell ref="F46:F51"/>
    <mergeCell ref="F59:F60"/>
    <mergeCell ref="F62:F67"/>
    <mergeCell ref="F72:F73"/>
    <mergeCell ref="F69:F70"/>
  </mergeCells>
  <pageMargins left="0.70866141732283472" right="0.70866141732283472" top="0.74803149606299213" bottom="0.74803149606299213" header="0.31496062992125984" footer="0.31496062992125984"/>
  <pageSetup scale="5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N143"/>
  <sheetViews>
    <sheetView showGridLines="0" topLeftCell="A31" workbookViewId="0">
      <selection activeCell="B7614" sqref="B7613:B7614"/>
    </sheetView>
  </sheetViews>
  <sheetFormatPr baseColWidth="10" defaultRowHeight="12.6" x14ac:dyDescent="0.25"/>
  <cols>
    <col min="1" max="1" width="56.44140625" style="2" customWidth="1"/>
    <col min="2" max="2" width="37.6640625" style="2" bestFit="1" customWidth="1"/>
    <col min="3" max="3" width="37.88671875" style="2" bestFit="1" customWidth="1"/>
    <col min="4" max="4" width="23" style="2" bestFit="1" customWidth="1"/>
    <col min="5" max="10" width="11.44140625" style="2"/>
    <col min="11" max="11" width="15.6640625" style="2" bestFit="1" customWidth="1"/>
    <col min="12" max="256" width="11.44140625" style="2"/>
    <col min="257" max="257" width="56.44140625" style="2" customWidth="1"/>
    <col min="258" max="512" width="11.44140625" style="2"/>
    <col min="513" max="513" width="56.44140625" style="2" customWidth="1"/>
    <col min="514" max="768" width="11.44140625" style="2"/>
    <col min="769" max="769" width="56.44140625" style="2" customWidth="1"/>
    <col min="770" max="1024" width="11.44140625" style="2"/>
    <col min="1025" max="1025" width="56.44140625" style="2" customWidth="1"/>
    <col min="1026" max="1280" width="11.44140625" style="2"/>
    <col min="1281" max="1281" width="56.44140625" style="2" customWidth="1"/>
    <col min="1282" max="1536" width="11.44140625" style="2"/>
    <col min="1537" max="1537" width="56.44140625" style="2" customWidth="1"/>
    <col min="1538" max="1792" width="11.44140625" style="2"/>
    <col min="1793" max="1793" width="56.44140625" style="2" customWidth="1"/>
    <col min="1794" max="2048" width="11.44140625" style="2"/>
    <col min="2049" max="2049" width="56.44140625" style="2" customWidth="1"/>
    <col min="2050" max="2304" width="11.44140625" style="2"/>
    <col min="2305" max="2305" width="56.44140625" style="2" customWidth="1"/>
    <col min="2306" max="2560" width="11.44140625" style="2"/>
    <col min="2561" max="2561" width="56.44140625" style="2" customWidth="1"/>
    <col min="2562" max="2816" width="11.44140625" style="2"/>
    <col min="2817" max="2817" width="56.44140625" style="2" customWidth="1"/>
    <col min="2818" max="3072" width="11.44140625" style="2"/>
    <col min="3073" max="3073" width="56.44140625" style="2" customWidth="1"/>
    <col min="3074" max="3328" width="11.44140625" style="2"/>
    <col min="3329" max="3329" width="56.44140625" style="2" customWidth="1"/>
    <col min="3330" max="3584" width="11.44140625" style="2"/>
    <col min="3585" max="3585" width="56.44140625" style="2" customWidth="1"/>
    <col min="3586" max="3840" width="11.44140625" style="2"/>
    <col min="3841" max="3841" width="56.44140625" style="2" customWidth="1"/>
    <col min="3842" max="4096" width="11.44140625" style="2"/>
    <col min="4097" max="4097" width="56.44140625" style="2" customWidth="1"/>
    <col min="4098" max="4352" width="11.44140625" style="2"/>
    <col min="4353" max="4353" width="56.44140625" style="2" customWidth="1"/>
    <col min="4354" max="4608" width="11.44140625" style="2"/>
    <col min="4609" max="4609" width="56.44140625" style="2" customWidth="1"/>
    <col min="4610" max="4864" width="11.44140625" style="2"/>
    <col min="4865" max="4865" width="56.44140625" style="2" customWidth="1"/>
    <col min="4866" max="5120" width="11.44140625" style="2"/>
    <col min="5121" max="5121" width="56.44140625" style="2" customWidth="1"/>
    <col min="5122" max="5376" width="11.44140625" style="2"/>
    <col min="5377" max="5377" width="56.44140625" style="2" customWidth="1"/>
    <col min="5378" max="5632" width="11.44140625" style="2"/>
    <col min="5633" max="5633" width="56.44140625" style="2" customWidth="1"/>
    <col min="5634" max="5888" width="11.44140625" style="2"/>
    <col min="5889" max="5889" width="56.44140625" style="2" customWidth="1"/>
    <col min="5890" max="6144" width="11.44140625" style="2"/>
    <col min="6145" max="6145" width="56.44140625" style="2" customWidth="1"/>
    <col min="6146" max="6400" width="11.44140625" style="2"/>
    <col min="6401" max="6401" width="56.44140625" style="2" customWidth="1"/>
    <col min="6402" max="6656" width="11.44140625" style="2"/>
    <col min="6657" max="6657" width="56.44140625" style="2" customWidth="1"/>
    <col min="6658" max="6912" width="11.44140625" style="2"/>
    <col min="6913" max="6913" width="56.44140625" style="2" customWidth="1"/>
    <col min="6914" max="7168" width="11.44140625" style="2"/>
    <col min="7169" max="7169" width="56.44140625" style="2" customWidth="1"/>
    <col min="7170" max="7424" width="11.44140625" style="2"/>
    <col min="7425" max="7425" width="56.44140625" style="2" customWidth="1"/>
    <col min="7426" max="7680" width="11.44140625" style="2"/>
    <col min="7681" max="7681" width="56.44140625" style="2" customWidth="1"/>
    <col min="7682" max="7936" width="11.44140625" style="2"/>
    <col min="7937" max="7937" width="56.44140625" style="2" customWidth="1"/>
    <col min="7938" max="8192" width="11.44140625" style="2"/>
    <col min="8193" max="8193" width="56.44140625" style="2" customWidth="1"/>
    <col min="8194" max="8448" width="11.44140625" style="2"/>
    <col min="8449" max="8449" width="56.44140625" style="2" customWidth="1"/>
    <col min="8450" max="8704" width="11.44140625" style="2"/>
    <col min="8705" max="8705" width="56.44140625" style="2" customWidth="1"/>
    <col min="8706" max="8960" width="11.44140625" style="2"/>
    <col min="8961" max="8961" width="56.44140625" style="2" customWidth="1"/>
    <col min="8962" max="9216" width="11.44140625" style="2"/>
    <col min="9217" max="9217" width="56.44140625" style="2" customWidth="1"/>
    <col min="9218" max="9472" width="11.44140625" style="2"/>
    <col min="9473" max="9473" width="56.44140625" style="2" customWidth="1"/>
    <col min="9474" max="9728" width="11.44140625" style="2"/>
    <col min="9729" max="9729" width="56.44140625" style="2" customWidth="1"/>
    <col min="9730" max="9984" width="11.44140625" style="2"/>
    <col min="9985" max="9985" width="56.44140625" style="2" customWidth="1"/>
    <col min="9986" max="10240" width="11.44140625" style="2"/>
    <col min="10241" max="10241" width="56.44140625" style="2" customWidth="1"/>
    <col min="10242" max="10496" width="11.44140625" style="2"/>
    <col min="10497" max="10497" width="56.44140625" style="2" customWidth="1"/>
    <col min="10498" max="10752" width="11.44140625" style="2"/>
    <col min="10753" max="10753" width="56.44140625" style="2" customWidth="1"/>
    <col min="10754" max="11008" width="11.44140625" style="2"/>
    <col min="11009" max="11009" width="56.44140625" style="2" customWidth="1"/>
    <col min="11010" max="11264" width="11.44140625" style="2"/>
    <col min="11265" max="11265" width="56.44140625" style="2" customWidth="1"/>
    <col min="11266" max="11520" width="11.44140625" style="2"/>
    <col min="11521" max="11521" width="56.44140625" style="2" customWidth="1"/>
    <col min="11522" max="11776" width="11.44140625" style="2"/>
    <col min="11777" max="11777" width="56.44140625" style="2" customWidth="1"/>
    <col min="11778" max="12032" width="11.44140625" style="2"/>
    <col min="12033" max="12033" width="56.44140625" style="2" customWidth="1"/>
    <col min="12034" max="12288" width="11.44140625" style="2"/>
    <col min="12289" max="12289" width="56.44140625" style="2" customWidth="1"/>
    <col min="12290" max="12544" width="11.44140625" style="2"/>
    <col min="12545" max="12545" width="56.44140625" style="2" customWidth="1"/>
    <col min="12546" max="12800" width="11.44140625" style="2"/>
    <col min="12801" max="12801" width="56.44140625" style="2" customWidth="1"/>
    <col min="12802" max="13056" width="11.44140625" style="2"/>
    <col min="13057" max="13057" width="56.44140625" style="2" customWidth="1"/>
    <col min="13058" max="13312" width="11.44140625" style="2"/>
    <col min="13313" max="13313" width="56.44140625" style="2" customWidth="1"/>
    <col min="13314" max="13568" width="11.44140625" style="2"/>
    <col min="13569" max="13569" width="56.44140625" style="2" customWidth="1"/>
    <col min="13570" max="13824" width="11.44140625" style="2"/>
    <col min="13825" max="13825" width="56.44140625" style="2" customWidth="1"/>
    <col min="13826" max="14080" width="11.44140625" style="2"/>
    <col min="14081" max="14081" width="56.44140625" style="2" customWidth="1"/>
    <col min="14082" max="14336" width="11.44140625" style="2"/>
    <col min="14337" max="14337" width="56.44140625" style="2" customWidth="1"/>
    <col min="14338" max="14592" width="11.44140625" style="2"/>
    <col min="14593" max="14593" width="56.44140625" style="2" customWidth="1"/>
    <col min="14594" max="14848" width="11.44140625" style="2"/>
    <col min="14849" max="14849" width="56.44140625" style="2" customWidth="1"/>
    <col min="14850" max="15104" width="11.44140625" style="2"/>
    <col min="15105" max="15105" width="56.44140625" style="2" customWidth="1"/>
    <col min="15106" max="15360" width="11.44140625" style="2"/>
    <col min="15361" max="15361" width="56.44140625" style="2" customWidth="1"/>
    <col min="15362" max="15616" width="11.44140625" style="2"/>
    <col min="15617" max="15617" width="56.44140625" style="2" customWidth="1"/>
    <col min="15618" max="15872" width="11.44140625" style="2"/>
    <col min="15873" max="15873" width="56.44140625" style="2" customWidth="1"/>
    <col min="15874" max="16128" width="11.44140625" style="2"/>
    <col min="16129" max="16129" width="56.44140625" style="2" customWidth="1"/>
    <col min="16130" max="16384" width="11.44140625" style="2"/>
  </cols>
  <sheetData>
    <row r="2" spans="1:14" ht="13.8" x14ac:dyDescent="0.25">
      <c r="H2" s="4" t="s">
        <v>12</v>
      </c>
    </row>
    <row r="4" spans="1:14" ht="13.8" x14ac:dyDescent="0.25">
      <c r="H4" s="4" t="s">
        <v>13</v>
      </c>
    </row>
    <row r="7" spans="1:14" ht="13.8" x14ac:dyDescent="0.25">
      <c r="H7" s="4" t="s">
        <v>14</v>
      </c>
    </row>
    <row r="10" spans="1:14" x14ac:dyDescent="0.25">
      <c r="H10" s="5" t="s">
        <v>15</v>
      </c>
      <c r="I10" s="6" t="s">
        <v>16</v>
      </c>
      <c r="J10" s="7">
        <v>44704</v>
      </c>
      <c r="K10" s="6" t="s">
        <v>17</v>
      </c>
      <c r="L10" s="8">
        <v>0.64945601851851853</v>
      </c>
      <c r="N10" s="9" t="s">
        <v>18</v>
      </c>
    </row>
    <row r="12" spans="1:14" x14ac:dyDescent="0.25">
      <c r="L12" s="5" t="s">
        <v>19</v>
      </c>
    </row>
    <row r="14" spans="1:14" x14ac:dyDescent="0.25">
      <c r="C14" s="5" t="s">
        <v>10</v>
      </c>
      <c r="D14" s="6" t="s">
        <v>20</v>
      </c>
      <c r="E14" s="6" t="s">
        <v>21</v>
      </c>
      <c r="F14" s="6" t="s">
        <v>22</v>
      </c>
      <c r="H14" s="6" t="s">
        <v>23</v>
      </c>
      <c r="I14" s="6" t="s">
        <v>24</v>
      </c>
      <c r="K14" s="5" t="s">
        <v>25</v>
      </c>
      <c r="M14" s="5" t="s">
        <v>26</v>
      </c>
    </row>
    <row r="15" spans="1:14" x14ac:dyDescent="0.25">
      <c r="A15" s="10" t="s">
        <v>27</v>
      </c>
      <c r="C15" s="11" t="s">
        <v>28</v>
      </c>
    </row>
    <row r="17" spans="1:14" x14ac:dyDescent="0.25">
      <c r="A17" s="10" t="s">
        <v>29</v>
      </c>
      <c r="C17" s="11" t="s">
        <v>30</v>
      </c>
      <c r="G17" s="11" t="s">
        <v>31</v>
      </c>
    </row>
    <row r="19" spans="1:14" x14ac:dyDescent="0.25">
      <c r="A19" s="10" t="s">
        <v>5</v>
      </c>
      <c r="C19" s="11" t="s">
        <v>32</v>
      </c>
    </row>
    <row r="21" spans="1:14" s="13" customFormat="1" x14ac:dyDescent="0.25">
      <c r="A21" s="12" t="s">
        <v>33</v>
      </c>
      <c r="D21" s="12" t="s">
        <v>34</v>
      </c>
      <c r="I21" s="12" t="s">
        <v>35</v>
      </c>
      <c r="J21" s="12" t="s">
        <v>36</v>
      </c>
      <c r="L21" s="14">
        <v>602833</v>
      </c>
      <c r="N21" s="14">
        <v>0.04</v>
      </c>
    </row>
    <row r="22" spans="1:14" x14ac:dyDescent="0.25">
      <c r="A22" s="11" t="s">
        <v>37</v>
      </c>
      <c r="D22" s="11" t="s">
        <v>6</v>
      </c>
      <c r="F22" s="11" t="s">
        <v>38</v>
      </c>
      <c r="I22" s="11" t="s">
        <v>39</v>
      </c>
      <c r="J22" s="11" t="s">
        <v>40</v>
      </c>
      <c r="L22" s="15">
        <v>14086220</v>
      </c>
      <c r="N22" s="15">
        <v>880388.6</v>
      </c>
    </row>
    <row r="23" spans="1:14" x14ac:dyDescent="0.25">
      <c r="A23" s="11" t="s">
        <v>41</v>
      </c>
      <c r="D23" s="11" t="s">
        <v>6</v>
      </c>
      <c r="F23" s="11" t="s">
        <v>1</v>
      </c>
      <c r="I23" s="11" t="s">
        <v>39</v>
      </c>
      <c r="J23" s="11" t="s">
        <v>42</v>
      </c>
      <c r="L23" s="15">
        <v>2853800</v>
      </c>
      <c r="N23" s="15">
        <v>1010720.73</v>
      </c>
    </row>
    <row r="24" spans="1:14" x14ac:dyDescent="0.25">
      <c r="A24" s="10" t="s">
        <v>5</v>
      </c>
      <c r="C24" s="11" t="s">
        <v>43</v>
      </c>
    </row>
    <row r="25" spans="1:14" x14ac:dyDescent="0.25">
      <c r="A25" s="11" t="s">
        <v>44</v>
      </c>
      <c r="D25" s="11" t="s">
        <v>45</v>
      </c>
      <c r="F25" s="11" t="s">
        <v>1</v>
      </c>
      <c r="H25" s="11" t="s">
        <v>46</v>
      </c>
      <c r="I25" s="11" t="s">
        <v>35</v>
      </c>
      <c r="J25" s="11" t="s">
        <v>47</v>
      </c>
      <c r="L25" s="15">
        <v>679394</v>
      </c>
      <c r="N25" s="15">
        <v>-0.16</v>
      </c>
    </row>
    <row r="26" spans="1:14" x14ac:dyDescent="0.25">
      <c r="A26" s="11" t="s">
        <v>48</v>
      </c>
      <c r="D26" s="11" t="s">
        <v>34</v>
      </c>
      <c r="F26" s="11" t="s">
        <v>1</v>
      </c>
      <c r="I26" s="11" t="s">
        <v>39</v>
      </c>
      <c r="J26" s="11" t="s">
        <v>49</v>
      </c>
      <c r="L26" s="15">
        <v>1731497</v>
      </c>
      <c r="N26" s="15">
        <v>865748.47999999998</v>
      </c>
    </row>
    <row r="27" spans="1:14" x14ac:dyDescent="0.25">
      <c r="A27" s="11" t="s">
        <v>50</v>
      </c>
      <c r="D27" s="11" t="s">
        <v>51</v>
      </c>
      <c r="F27" s="11" t="s">
        <v>52</v>
      </c>
      <c r="H27" s="11" t="s">
        <v>53</v>
      </c>
      <c r="I27" s="11" t="s">
        <v>39</v>
      </c>
      <c r="J27" s="11" t="s">
        <v>54</v>
      </c>
      <c r="L27" s="15">
        <v>3277677</v>
      </c>
      <c r="N27" s="15">
        <v>1911978.3</v>
      </c>
    </row>
    <row r="28" spans="1:14" x14ac:dyDescent="0.25">
      <c r="A28" s="11" t="s">
        <v>50</v>
      </c>
      <c r="D28" s="11" t="s">
        <v>55</v>
      </c>
      <c r="F28" s="11" t="s">
        <v>56</v>
      </c>
      <c r="H28" s="11" t="s">
        <v>57</v>
      </c>
      <c r="I28" s="11" t="s">
        <v>39</v>
      </c>
      <c r="J28" s="11" t="s">
        <v>54</v>
      </c>
      <c r="L28" s="15">
        <v>3277677</v>
      </c>
      <c r="N28" s="15">
        <v>1911978.3</v>
      </c>
    </row>
    <row r="29" spans="1:14" x14ac:dyDescent="0.25">
      <c r="A29" s="10" t="s">
        <v>5</v>
      </c>
      <c r="C29" s="11" t="s">
        <v>58</v>
      </c>
    </row>
    <row r="30" spans="1:14" x14ac:dyDescent="0.25">
      <c r="A30" s="11" t="s">
        <v>59</v>
      </c>
      <c r="D30" s="11" t="s">
        <v>6</v>
      </c>
      <c r="F30" s="11" t="s">
        <v>1</v>
      </c>
      <c r="I30" s="11" t="s">
        <v>39</v>
      </c>
      <c r="J30" s="11" t="s">
        <v>60</v>
      </c>
      <c r="L30" s="15">
        <v>1417194</v>
      </c>
      <c r="N30" s="15">
        <v>88574.399999999994</v>
      </c>
    </row>
    <row r="31" spans="1:14" x14ac:dyDescent="0.25">
      <c r="A31" s="10" t="s">
        <v>5</v>
      </c>
      <c r="C31" s="11" t="s">
        <v>0</v>
      </c>
    </row>
    <row r="32" spans="1:14" x14ac:dyDescent="0.25">
      <c r="A32" s="11" t="s">
        <v>61</v>
      </c>
      <c r="D32" s="11" t="s">
        <v>6</v>
      </c>
      <c r="F32" s="11" t="s">
        <v>38</v>
      </c>
      <c r="I32" s="11" t="s">
        <v>35</v>
      </c>
      <c r="J32" s="11" t="s">
        <v>62</v>
      </c>
      <c r="L32" s="15">
        <v>7625126.2699999996</v>
      </c>
      <c r="N32" s="15">
        <v>4193819.39</v>
      </c>
    </row>
    <row r="33" spans="1:14" x14ac:dyDescent="0.25">
      <c r="A33" s="11" t="s">
        <v>63</v>
      </c>
      <c r="D33" s="11" t="s">
        <v>64</v>
      </c>
      <c r="F33" s="11" t="s">
        <v>38</v>
      </c>
      <c r="I33" s="11" t="s">
        <v>35</v>
      </c>
      <c r="J33" s="11" t="s">
        <v>65</v>
      </c>
      <c r="L33" s="15">
        <v>2938180.43</v>
      </c>
      <c r="N33" s="15">
        <v>1615999.31</v>
      </c>
    </row>
    <row r="34" spans="1:14" x14ac:dyDescent="0.25">
      <c r="A34" s="11" t="s">
        <v>66</v>
      </c>
      <c r="D34" s="11" t="s">
        <v>67</v>
      </c>
      <c r="F34" s="11" t="s">
        <v>38</v>
      </c>
      <c r="I34" s="11" t="s">
        <v>35</v>
      </c>
      <c r="J34" s="11" t="s">
        <v>36</v>
      </c>
      <c r="L34" s="15">
        <v>788016</v>
      </c>
      <c r="N34" s="15">
        <v>0</v>
      </c>
    </row>
    <row r="35" spans="1:14" x14ac:dyDescent="0.25">
      <c r="A35" s="11" t="s">
        <v>7</v>
      </c>
      <c r="D35" s="11" t="s">
        <v>68</v>
      </c>
      <c r="F35" s="11" t="s">
        <v>38</v>
      </c>
      <c r="I35" s="11" t="s">
        <v>35</v>
      </c>
      <c r="J35" s="11" t="s">
        <v>69</v>
      </c>
      <c r="L35" s="15">
        <v>3113742.71</v>
      </c>
      <c r="N35" s="15">
        <v>1712558.39</v>
      </c>
    </row>
    <row r="36" spans="1:14" x14ac:dyDescent="0.25">
      <c r="A36" s="11" t="s">
        <v>7</v>
      </c>
      <c r="D36" s="11" t="s">
        <v>70</v>
      </c>
      <c r="F36" s="11" t="s">
        <v>38</v>
      </c>
      <c r="I36" s="11" t="s">
        <v>39</v>
      </c>
      <c r="J36" s="11" t="s">
        <v>42</v>
      </c>
      <c r="L36" s="15">
        <v>2405596</v>
      </c>
      <c r="N36" s="15">
        <v>1007343.17</v>
      </c>
    </row>
    <row r="37" spans="1:14" x14ac:dyDescent="0.25">
      <c r="A37" s="11" t="s">
        <v>8</v>
      </c>
      <c r="D37" s="11" t="s">
        <v>6</v>
      </c>
      <c r="F37" s="11" t="s">
        <v>38</v>
      </c>
      <c r="I37" s="11" t="s">
        <v>35</v>
      </c>
      <c r="J37" s="11" t="s">
        <v>71</v>
      </c>
      <c r="L37" s="15">
        <v>2375361.9</v>
      </c>
      <c r="N37" s="15">
        <v>1306448.94</v>
      </c>
    </row>
    <row r="38" spans="1:14" x14ac:dyDescent="0.25">
      <c r="A38" s="11" t="s">
        <v>72</v>
      </c>
      <c r="D38" s="11" t="s">
        <v>6</v>
      </c>
      <c r="F38" s="11" t="s">
        <v>38</v>
      </c>
      <c r="I38" s="11" t="s">
        <v>35</v>
      </c>
      <c r="J38" s="11" t="s">
        <v>71</v>
      </c>
      <c r="L38" s="15">
        <v>9985587.9000000004</v>
      </c>
      <c r="N38" s="15">
        <v>5492073.4199999999</v>
      </c>
    </row>
    <row r="39" spans="1:14" x14ac:dyDescent="0.25">
      <c r="A39" s="11" t="s">
        <v>73</v>
      </c>
      <c r="D39" s="11" t="s">
        <v>45</v>
      </c>
      <c r="F39" s="11" t="s">
        <v>38</v>
      </c>
      <c r="I39" s="11" t="s">
        <v>39</v>
      </c>
      <c r="J39" s="11" t="s">
        <v>74</v>
      </c>
      <c r="L39" s="15">
        <v>1864533</v>
      </c>
      <c r="N39" s="15">
        <v>1619813.07</v>
      </c>
    </row>
    <row r="40" spans="1:14" x14ac:dyDescent="0.25">
      <c r="A40" s="11" t="s">
        <v>73</v>
      </c>
      <c r="D40" s="11" t="s">
        <v>34</v>
      </c>
      <c r="F40" s="11" t="s">
        <v>38</v>
      </c>
      <c r="I40" s="11" t="s">
        <v>39</v>
      </c>
      <c r="J40" s="11" t="s">
        <v>74</v>
      </c>
      <c r="L40" s="15">
        <v>1864533</v>
      </c>
      <c r="N40" s="15">
        <v>1619813.07</v>
      </c>
    </row>
    <row r="41" spans="1:14" x14ac:dyDescent="0.25">
      <c r="A41" s="10" t="s">
        <v>5</v>
      </c>
      <c r="C41" s="11" t="s">
        <v>9</v>
      </c>
    </row>
    <row r="42" spans="1:14" x14ac:dyDescent="0.25">
      <c r="A42" s="11" t="s">
        <v>11</v>
      </c>
      <c r="D42" s="11" t="s">
        <v>67</v>
      </c>
      <c r="F42" s="11" t="s">
        <v>1</v>
      </c>
      <c r="I42" s="11" t="s">
        <v>35</v>
      </c>
      <c r="J42" s="11" t="s">
        <v>40</v>
      </c>
      <c r="L42" s="15">
        <v>663200</v>
      </c>
      <c r="N42" s="15">
        <v>-0.04</v>
      </c>
    </row>
    <row r="43" spans="1:14" x14ac:dyDescent="0.25">
      <c r="A43" s="11" t="s">
        <v>75</v>
      </c>
      <c r="D43" s="11" t="s">
        <v>6</v>
      </c>
      <c r="F43" s="11" t="s">
        <v>76</v>
      </c>
      <c r="I43" s="11" t="s">
        <v>39</v>
      </c>
      <c r="J43" s="11" t="s">
        <v>71</v>
      </c>
      <c r="L43" s="15">
        <v>2623070.08</v>
      </c>
      <c r="N43" s="15">
        <v>2164032.7599999998</v>
      </c>
    </row>
    <row r="44" spans="1:14" x14ac:dyDescent="0.25">
      <c r="A44" s="11" t="s">
        <v>77</v>
      </c>
      <c r="D44" s="11" t="s">
        <v>6</v>
      </c>
      <c r="F44" s="11" t="s">
        <v>78</v>
      </c>
      <c r="I44" s="11" t="s">
        <v>39</v>
      </c>
      <c r="J44" s="11" t="s">
        <v>79</v>
      </c>
      <c r="L44" s="15">
        <v>2900557</v>
      </c>
      <c r="N44" s="15">
        <v>2121032.36</v>
      </c>
    </row>
    <row r="45" spans="1:14" x14ac:dyDescent="0.25">
      <c r="A45" s="11" t="s">
        <v>80</v>
      </c>
      <c r="D45" s="11" t="s">
        <v>45</v>
      </c>
      <c r="F45" s="11" t="s">
        <v>1</v>
      </c>
      <c r="I45" s="11" t="s">
        <v>39</v>
      </c>
      <c r="J45" s="11" t="s">
        <v>40</v>
      </c>
      <c r="L45" s="15">
        <v>947265</v>
      </c>
      <c r="N45" s="15">
        <v>680846.55</v>
      </c>
    </row>
    <row r="46" spans="1:14" x14ac:dyDescent="0.25">
      <c r="A46" s="11" t="s">
        <v>81</v>
      </c>
      <c r="D46" s="11" t="s">
        <v>45</v>
      </c>
      <c r="F46" s="11" t="s">
        <v>1</v>
      </c>
      <c r="I46" s="11" t="s">
        <v>39</v>
      </c>
      <c r="J46" s="11" t="s">
        <v>40</v>
      </c>
      <c r="L46" s="15">
        <v>1611441</v>
      </c>
      <c r="N46" s="15">
        <v>1158223.05</v>
      </c>
    </row>
    <row r="47" spans="1:14" x14ac:dyDescent="0.25">
      <c r="A47" s="11" t="s">
        <v>82</v>
      </c>
      <c r="D47" s="11" t="s">
        <v>45</v>
      </c>
      <c r="F47" s="11" t="s">
        <v>83</v>
      </c>
      <c r="I47" s="11" t="s">
        <v>39</v>
      </c>
      <c r="J47" s="11" t="s">
        <v>84</v>
      </c>
      <c r="L47" s="15">
        <v>1063332</v>
      </c>
      <c r="N47" s="15">
        <v>764269.65</v>
      </c>
    </row>
    <row r="48" spans="1:14" x14ac:dyDescent="0.25">
      <c r="A48" s="11" t="s">
        <v>82</v>
      </c>
      <c r="D48" s="11" t="s">
        <v>34</v>
      </c>
      <c r="F48" s="11" t="s">
        <v>1</v>
      </c>
      <c r="I48" s="11" t="s">
        <v>39</v>
      </c>
      <c r="J48" s="11" t="s">
        <v>84</v>
      </c>
      <c r="L48" s="15">
        <v>1063332</v>
      </c>
      <c r="N48" s="15">
        <v>764269.65</v>
      </c>
    </row>
    <row r="49" spans="1:14" x14ac:dyDescent="0.25">
      <c r="A49" s="11" t="s">
        <v>85</v>
      </c>
      <c r="D49" s="11" t="s">
        <v>45</v>
      </c>
      <c r="F49" s="11" t="s">
        <v>1</v>
      </c>
      <c r="I49" s="11" t="s">
        <v>39</v>
      </c>
      <c r="J49" s="11" t="s">
        <v>84</v>
      </c>
      <c r="L49" s="15">
        <v>1416695</v>
      </c>
      <c r="N49" s="15">
        <v>1018249.7</v>
      </c>
    </row>
    <row r="50" spans="1:14" x14ac:dyDescent="0.25">
      <c r="A50" s="11" t="s">
        <v>85</v>
      </c>
      <c r="D50" s="11" t="s">
        <v>34</v>
      </c>
      <c r="F50" s="11" t="s">
        <v>38</v>
      </c>
      <c r="I50" s="11" t="s">
        <v>39</v>
      </c>
      <c r="J50" s="11" t="s">
        <v>84</v>
      </c>
      <c r="L50" s="15">
        <v>1416695</v>
      </c>
      <c r="N50" s="15">
        <v>1018249.7</v>
      </c>
    </row>
    <row r="51" spans="1:14" x14ac:dyDescent="0.25">
      <c r="A51" s="11" t="s">
        <v>86</v>
      </c>
      <c r="D51" s="11" t="s">
        <v>6</v>
      </c>
      <c r="F51" s="11" t="s">
        <v>38</v>
      </c>
      <c r="I51" s="11" t="s">
        <v>35</v>
      </c>
      <c r="J51" s="11" t="s">
        <v>87</v>
      </c>
      <c r="L51" s="15">
        <v>1164475</v>
      </c>
      <c r="N51" s="15">
        <v>291118.71999999997</v>
      </c>
    </row>
    <row r="52" spans="1:14" x14ac:dyDescent="0.25">
      <c r="A52" s="11" t="s">
        <v>88</v>
      </c>
      <c r="D52" s="11" t="s">
        <v>6</v>
      </c>
      <c r="F52" s="11" t="s">
        <v>38</v>
      </c>
      <c r="I52" s="11" t="s">
        <v>35</v>
      </c>
      <c r="J52" s="11" t="s">
        <v>87</v>
      </c>
      <c r="L52" s="15">
        <v>645990</v>
      </c>
      <c r="N52" s="15">
        <v>161497.44</v>
      </c>
    </row>
    <row r="53" spans="1:14" x14ac:dyDescent="0.25">
      <c r="A53" s="11" t="s">
        <v>89</v>
      </c>
      <c r="D53" s="11" t="s">
        <v>6</v>
      </c>
      <c r="F53" s="11" t="s">
        <v>1</v>
      </c>
      <c r="I53" s="11" t="s">
        <v>39</v>
      </c>
      <c r="J53" s="11" t="s">
        <v>42</v>
      </c>
      <c r="L53" s="15">
        <v>9000000</v>
      </c>
      <c r="N53" s="15">
        <v>7256250</v>
      </c>
    </row>
    <row r="54" spans="1:14" x14ac:dyDescent="0.25">
      <c r="A54" s="11" t="s">
        <v>90</v>
      </c>
      <c r="D54" s="11" t="s">
        <v>6</v>
      </c>
      <c r="F54" s="11" t="s">
        <v>1</v>
      </c>
      <c r="I54" s="11" t="s">
        <v>39</v>
      </c>
      <c r="J54" s="11" t="s">
        <v>42</v>
      </c>
      <c r="L54" s="15">
        <v>2500000</v>
      </c>
      <c r="N54" s="15">
        <v>2015625</v>
      </c>
    </row>
    <row r="55" spans="1:14" x14ac:dyDescent="0.25">
      <c r="A55" s="11" t="s">
        <v>91</v>
      </c>
      <c r="D55" s="11" t="s">
        <v>6</v>
      </c>
      <c r="F55" s="11" t="s">
        <v>1</v>
      </c>
      <c r="I55" s="11" t="s">
        <v>39</v>
      </c>
      <c r="J55" s="11" t="s">
        <v>92</v>
      </c>
      <c r="L55" s="15">
        <v>6096668</v>
      </c>
      <c r="N55" s="15">
        <v>5258376.04</v>
      </c>
    </row>
    <row r="56" spans="1:14" x14ac:dyDescent="0.25">
      <c r="A56" s="11" t="s">
        <v>93</v>
      </c>
      <c r="D56" s="11" t="s">
        <v>45</v>
      </c>
      <c r="F56" s="11" t="s">
        <v>1</v>
      </c>
      <c r="I56" s="11" t="s">
        <v>35</v>
      </c>
      <c r="J56" s="11" t="s">
        <v>92</v>
      </c>
      <c r="L56" s="15">
        <v>1279548</v>
      </c>
      <c r="N56" s="15">
        <v>0</v>
      </c>
    </row>
    <row r="57" spans="1:14" x14ac:dyDescent="0.25">
      <c r="A57" s="11" t="s">
        <v>93</v>
      </c>
      <c r="D57" s="11" t="s">
        <v>34</v>
      </c>
      <c r="F57" s="11" t="s">
        <v>1</v>
      </c>
      <c r="I57" s="11" t="s">
        <v>35</v>
      </c>
      <c r="J57" s="11" t="s">
        <v>92</v>
      </c>
      <c r="L57" s="15">
        <v>1279548</v>
      </c>
      <c r="N57" s="15">
        <v>0</v>
      </c>
    </row>
    <row r="58" spans="1:14" x14ac:dyDescent="0.25">
      <c r="A58" s="11" t="s">
        <v>94</v>
      </c>
      <c r="D58" s="11" t="s">
        <v>34</v>
      </c>
      <c r="F58" s="11" t="s">
        <v>1</v>
      </c>
      <c r="I58" s="11" t="s">
        <v>35</v>
      </c>
      <c r="J58" s="11" t="s">
        <v>92</v>
      </c>
      <c r="L58" s="15">
        <v>589050</v>
      </c>
      <c r="N58" s="15">
        <v>0</v>
      </c>
    </row>
    <row r="59" spans="1:14" x14ac:dyDescent="0.25">
      <c r="A59" s="11" t="s">
        <v>95</v>
      </c>
      <c r="D59" s="11" t="s">
        <v>34</v>
      </c>
      <c r="F59" s="11" t="s">
        <v>1</v>
      </c>
      <c r="I59" s="11" t="s">
        <v>39</v>
      </c>
      <c r="J59" s="11" t="s">
        <v>92</v>
      </c>
      <c r="L59" s="15">
        <v>2709630</v>
      </c>
      <c r="N59" s="15">
        <v>2337055.8199999998</v>
      </c>
    </row>
    <row r="60" spans="1:14" x14ac:dyDescent="0.25">
      <c r="A60" s="11" t="s">
        <v>96</v>
      </c>
      <c r="D60" s="11" t="s">
        <v>45</v>
      </c>
      <c r="F60" s="11" t="s">
        <v>1</v>
      </c>
      <c r="I60" s="11" t="s">
        <v>39</v>
      </c>
      <c r="J60" s="11" t="s">
        <v>92</v>
      </c>
      <c r="L60" s="15">
        <v>4974200</v>
      </c>
      <c r="N60" s="15">
        <v>4290247.5</v>
      </c>
    </row>
    <row r="61" spans="1:14" x14ac:dyDescent="0.25">
      <c r="A61" s="11" t="s">
        <v>96</v>
      </c>
      <c r="D61" s="11" t="s">
        <v>34</v>
      </c>
      <c r="F61" s="11" t="s">
        <v>1</v>
      </c>
      <c r="I61" s="11" t="s">
        <v>39</v>
      </c>
      <c r="J61" s="11" t="s">
        <v>92</v>
      </c>
      <c r="L61" s="15">
        <v>4974200</v>
      </c>
      <c r="N61" s="15">
        <v>4290247.5</v>
      </c>
    </row>
    <row r="62" spans="1:14" x14ac:dyDescent="0.25">
      <c r="A62" s="11" t="s">
        <v>97</v>
      </c>
      <c r="D62" s="11" t="s">
        <v>98</v>
      </c>
      <c r="F62" s="11" t="s">
        <v>1</v>
      </c>
      <c r="I62" s="11" t="s">
        <v>35</v>
      </c>
      <c r="J62" s="11" t="s">
        <v>92</v>
      </c>
      <c r="L62" s="15">
        <v>477785</v>
      </c>
      <c r="N62" s="15">
        <v>-0.04</v>
      </c>
    </row>
    <row r="63" spans="1:14" x14ac:dyDescent="0.25">
      <c r="A63" s="11" t="s">
        <v>97</v>
      </c>
      <c r="D63" s="11" t="s">
        <v>99</v>
      </c>
      <c r="F63" s="11" t="s">
        <v>1</v>
      </c>
      <c r="I63" s="11" t="s">
        <v>35</v>
      </c>
      <c r="J63" s="11" t="s">
        <v>92</v>
      </c>
      <c r="L63" s="15">
        <v>477785</v>
      </c>
      <c r="N63" s="15">
        <v>-0.04</v>
      </c>
    </row>
    <row r="64" spans="1:14" x14ac:dyDescent="0.25">
      <c r="A64" s="11" t="s">
        <v>97</v>
      </c>
      <c r="D64" s="11" t="s">
        <v>100</v>
      </c>
      <c r="F64" s="11" t="s">
        <v>1</v>
      </c>
      <c r="I64" s="11" t="s">
        <v>35</v>
      </c>
      <c r="J64" s="11" t="s">
        <v>92</v>
      </c>
      <c r="L64" s="15">
        <v>477785</v>
      </c>
      <c r="N64" s="15">
        <v>-0.04</v>
      </c>
    </row>
    <row r="65" spans="1:14" x14ac:dyDescent="0.25">
      <c r="A65" s="11" t="s">
        <v>97</v>
      </c>
      <c r="D65" s="11" t="s">
        <v>101</v>
      </c>
      <c r="F65" s="11" t="s">
        <v>1</v>
      </c>
      <c r="I65" s="11" t="s">
        <v>35</v>
      </c>
      <c r="J65" s="11" t="s">
        <v>92</v>
      </c>
      <c r="L65" s="15">
        <v>477785</v>
      </c>
      <c r="N65" s="15">
        <v>-0.04</v>
      </c>
    </row>
    <row r="66" spans="1:14" x14ac:dyDescent="0.25">
      <c r="A66" s="11" t="s">
        <v>97</v>
      </c>
      <c r="D66" s="11" t="s">
        <v>102</v>
      </c>
      <c r="F66" s="11" t="s">
        <v>1</v>
      </c>
      <c r="I66" s="11" t="s">
        <v>35</v>
      </c>
      <c r="J66" s="11" t="s">
        <v>92</v>
      </c>
      <c r="L66" s="15">
        <v>477785</v>
      </c>
      <c r="N66" s="15">
        <v>-0.04</v>
      </c>
    </row>
    <row r="67" spans="1:14" x14ac:dyDescent="0.25">
      <c r="A67" s="11" t="s">
        <v>103</v>
      </c>
      <c r="D67" s="11" t="s">
        <v>6</v>
      </c>
      <c r="F67" s="11" t="s">
        <v>1</v>
      </c>
      <c r="I67" s="11" t="s">
        <v>35</v>
      </c>
      <c r="J67" s="11" t="s">
        <v>92</v>
      </c>
      <c r="L67" s="15">
        <v>719950</v>
      </c>
      <c r="N67" s="15">
        <v>0.04</v>
      </c>
    </row>
    <row r="68" spans="1:14" x14ac:dyDescent="0.25">
      <c r="A68" s="11" t="s">
        <v>104</v>
      </c>
      <c r="D68" s="11" t="s">
        <v>45</v>
      </c>
      <c r="F68" s="11" t="s">
        <v>1</v>
      </c>
      <c r="I68" s="11" t="s">
        <v>39</v>
      </c>
      <c r="J68" s="11" t="s">
        <v>92</v>
      </c>
      <c r="L68" s="15">
        <v>2107490</v>
      </c>
      <c r="N68" s="15">
        <v>1817710.18</v>
      </c>
    </row>
    <row r="69" spans="1:14" x14ac:dyDescent="0.25">
      <c r="A69" s="11" t="s">
        <v>104</v>
      </c>
      <c r="D69" s="11" t="s">
        <v>34</v>
      </c>
      <c r="F69" s="11" t="s">
        <v>1</v>
      </c>
      <c r="I69" s="11" t="s">
        <v>39</v>
      </c>
      <c r="J69" s="11" t="s">
        <v>92</v>
      </c>
      <c r="L69" s="15">
        <v>2107490</v>
      </c>
      <c r="N69" s="15">
        <v>1817710.18</v>
      </c>
    </row>
    <row r="70" spans="1:14" x14ac:dyDescent="0.25">
      <c r="A70" s="11" t="s">
        <v>105</v>
      </c>
      <c r="D70" s="11" t="s">
        <v>6</v>
      </c>
      <c r="F70" s="11" t="s">
        <v>1</v>
      </c>
      <c r="I70" s="11" t="s">
        <v>35</v>
      </c>
      <c r="J70" s="11" t="s">
        <v>92</v>
      </c>
      <c r="L70" s="15">
        <v>1204779</v>
      </c>
      <c r="N70" s="15">
        <v>0</v>
      </c>
    </row>
    <row r="71" spans="1:14" x14ac:dyDescent="0.25">
      <c r="A71" s="10" t="s">
        <v>5</v>
      </c>
      <c r="C71" s="11" t="s">
        <v>106</v>
      </c>
    </row>
    <row r="72" spans="1:14" x14ac:dyDescent="0.25">
      <c r="A72" s="11" t="s">
        <v>107</v>
      </c>
      <c r="D72" s="11" t="s">
        <v>67</v>
      </c>
      <c r="F72" s="11" t="s">
        <v>1</v>
      </c>
      <c r="I72" s="11" t="s">
        <v>39</v>
      </c>
      <c r="J72" s="11" t="s">
        <v>108</v>
      </c>
      <c r="L72" s="15">
        <v>6206200</v>
      </c>
      <c r="N72" s="15">
        <v>6123450.6699999999</v>
      </c>
    </row>
    <row r="73" spans="1:14" x14ac:dyDescent="0.25">
      <c r="A73" s="10" t="s">
        <v>109</v>
      </c>
    </row>
    <row r="77" spans="1:14" x14ac:dyDescent="0.25">
      <c r="A77" s="10" t="s">
        <v>110</v>
      </c>
      <c r="K77" s="16">
        <v>124540699.29000001</v>
      </c>
    </row>
    <row r="83" spans="1:9" x14ac:dyDescent="0.25">
      <c r="B83" s="2" t="s">
        <v>111</v>
      </c>
      <c r="D83" s="17" t="s">
        <v>112</v>
      </c>
      <c r="H83" s="2" t="s">
        <v>2</v>
      </c>
    </row>
    <row r="84" spans="1:9" x14ac:dyDescent="0.25">
      <c r="C84" s="1" t="s">
        <v>113</v>
      </c>
      <c r="I84" s="1" t="s">
        <v>3</v>
      </c>
    </row>
    <row r="89" spans="1:9" x14ac:dyDescent="0.25">
      <c r="E89" s="2" t="s">
        <v>4</v>
      </c>
    </row>
    <row r="91" spans="1:9" ht="24.75" customHeight="1" x14ac:dyDescent="0.25">
      <c r="A91" s="167" t="s">
        <v>114</v>
      </c>
      <c r="B91" s="167"/>
      <c r="C91" s="167"/>
      <c r="D91" s="167"/>
      <c r="E91" s="167"/>
    </row>
    <row r="92" spans="1:9" ht="24.75" customHeight="1" x14ac:dyDescent="0.25">
      <c r="A92" s="167"/>
      <c r="B92" s="167"/>
      <c r="C92" s="167"/>
      <c r="D92" s="167"/>
      <c r="E92" s="167"/>
    </row>
    <row r="93" spans="1:9" ht="24.75" customHeight="1" x14ac:dyDescent="0.25">
      <c r="A93" s="167"/>
      <c r="B93" s="167"/>
      <c r="C93" s="167"/>
      <c r="D93" s="167"/>
      <c r="E93" s="167"/>
    </row>
    <row r="94" spans="1:9" ht="24.75" customHeight="1" x14ac:dyDescent="0.25">
      <c r="A94" s="167"/>
      <c r="B94" s="167"/>
      <c r="C94" s="167"/>
      <c r="D94" s="167"/>
      <c r="E94" s="167"/>
    </row>
    <row r="96" spans="1:9" x14ac:dyDescent="0.25">
      <c r="A96" s="24" t="s">
        <v>33</v>
      </c>
      <c r="B96" s="25">
        <v>602833</v>
      </c>
      <c r="C96" s="2" t="s">
        <v>35</v>
      </c>
    </row>
    <row r="97" spans="1:3" x14ac:dyDescent="0.25">
      <c r="A97" s="11" t="s">
        <v>44</v>
      </c>
      <c r="B97" s="15">
        <v>679394</v>
      </c>
      <c r="C97" s="2" t="s">
        <v>35</v>
      </c>
    </row>
    <row r="98" spans="1:3" x14ac:dyDescent="0.25">
      <c r="A98" s="11" t="s">
        <v>61</v>
      </c>
      <c r="B98" s="15">
        <v>7625126.2699999996</v>
      </c>
      <c r="C98" s="2" t="s">
        <v>35</v>
      </c>
    </row>
    <row r="99" spans="1:3" x14ac:dyDescent="0.25">
      <c r="A99" s="11" t="s">
        <v>63</v>
      </c>
      <c r="B99" s="15">
        <v>2938180.43</v>
      </c>
      <c r="C99" s="2" t="s">
        <v>35</v>
      </c>
    </row>
    <row r="100" spans="1:3" x14ac:dyDescent="0.25">
      <c r="A100" s="11" t="s">
        <v>66</v>
      </c>
      <c r="B100" s="15">
        <v>788016</v>
      </c>
      <c r="C100" s="2" t="s">
        <v>35</v>
      </c>
    </row>
    <row r="101" spans="1:3" x14ac:dyDescent="0.25">
      <c r="A101" s="11" t="s">
        <v>7</v>
      </c>
      <c r="B101" s="15">
        <v>3113742.71</v>
      </c>
      <c r="C101" s="2" t="s">
        <v>35</v>
      </c>
    </row>
    <row r="102" spans="1:3" x14ac:dyDescent="0.25">
      <c r="A102" s="11" t="s">
        <v>8</v>
      </c>
      <c r="B102" s="15">
        <v>2375361.9</v>
      </c>
      <c r="C102" s="2" t="s">
        <v>35</v>
      </c>
    </row>
    <row r="103" spans="1:3" x14ac:dyDescent="0.25">
      <c r="A103" s="11" t="s">
        <v>72</v>
      </c>
      <c r="B103" s="15">
        <v>9985587.9000000004</v>
      </c>
      <c r="C103" s="2" t="s">
        <v>35</v>
      </c>
    </row>
    <row r="104" spans="1:3" x14ac:dyDescent="0.25">
      <c r="A104" s="11" t="s">
        <v>11</v>
      </c>
      <c r="B104" s="15">
        <v>663200</v>
      </c>
      <c r="C104" s="2" t="s">
        <v>35</v>
      </c>
    </row>
    <row r="105" spans="1:3" x14ac:dyDescent="0.25">
      <c r="A105" s="11" t="s">
        <v>86</v>
      </c>
      <c r="B105" s="15">
        <v>1164475</v>
      </c>
      <c r="C105" s="2" t="s">
        <v>35</v>
      </c>
    </row>
    <row r="106" spans="1:3" x14ac:dyDescent="0.25">
      <c r="A106" s="11" t="s">
        <v>88</v>
      </c>
      <c r="B106" s="15">
        <v>645990</v>
      </c>
      <c r="C106" s="2" t="s">
        <v>35</v>
      </c>
    </row>
    <row r="107" spans="1:3" x14ac:dyDescent="0.25">
      <c r="A107" s="11" t="s">
        <v>93</v>
      </c>
      <c r="B107" s="15">
        <v>1279548</v>
      </c>
      <c r="C107" s="2" t="s">
        <v>35</v>
      </c>
    </row>
    <row r="108" spans="1:3" x14ac:dyDescent="0.25">
      <c r="A108" s="11" t="s">
        <v>93</v>
      </c>
      <c r="B108" s="15">
        <v>1279548</v>
      </c>
      <c r="C108" s="2" t="s">
        <v>35</v>
      </c>
    </row>
    <row r="109" spans="1:3" x14ac:dyDescent="0.25">
      <c r="A109" s="11" t="s">
        <v>94</v>
      </c>
      <c r="B109" s="15">
        <v>589050</v>
      </c>
      <c r="C109" s="2" t="s">
        <v>35</v>
      </c>
    </row>
    <row r="110" spans="1:3" x14ac:dyDescent="0.25">
      <c r="A110" s="11" t="s">
        <v>97</v>
      </c>
      <c r="B110" s="15">
        <v>477785</v>
      </c>
      <c r="C110" s="2" t="s">
        <v>35</v>
      </c>
    </row>
    <row r="111" spans="1:3" x14ac:dyDescent="0.25">
      <c r="A111" s="11" t="s">
        <v>97</v>
      </c>
      <c r="B111" s="15">
        <v>477785</v>
      </c>
      <c r="C111" s="2" t="s">
        <v>35</v>
      </c>
    </row>
    <row r="112" spans="1:3" x14ac:dyDescent="0.25">
      <c r="A112" s="11" t="s">
        <v>97</v>
      </c>
      <c r="B112" s="15">
        <v>477785</v>
      </c>
      <c r="C112" s="2" t="s">
        <v>35</v>
      </c>
    </row>
    <row r="113" spans="1:4" x14ac:dyDescent="0.25">
      <c r="A113" s="11" t="s">
        <v>97</v>
      </c>
      <c r="B113" s="15">
        <v>477785</v>
      </c>
      <c r="C113" s="2" t="s">
        <v>35</v>
      </c>
    </row>
    <row r="114" spans="1:4" x14ac:dyDescent="0.25">
      <c r="A114" s="11" t="s">
        <v>97</v>
      </c>
      <c r="B114" s="15">
        <v>477785</v>
      </c>
      <c r="C114" s="2" t="s">
        <v>35</v>
      </c>
    </row>
    <row r="115" spans="1:4" x14ac:dyDescent="0.25">
      <c r="A115" s="11" t="s">
        <v>103</v>
      </c>
      <c r="B115" s="15">
        <v>719950</v>
      </c>
      <c r="C115" s="2" t="s">
        <v>35</v>
      </c>
    </row>
    <row r="116" spans="1:4" x14ac:dyDescent="0.25">
      <c r="A116" s="11" t="s">
        <v>105</v>
      </c>
      <c r="B116" s="15">
        <v>1204779</v>
      </c>
      <c r="C116" s="2" t="s">
        <v>35</v>
      </c>
    </row>
    <row r="117" spans="1:4" x14ac:dyDescent="0.25">
      <c r="B117" s="2">
        <f>SUBTOTAL(9,B96:B116)</f>
        <v>38043707.210000001</v>
      </c>
    </row>
    <row r="121" spans="1:4" ht="13.2" thickBot="1" x14ac:dyDescent="0.3"/>
    <row r="122" spans="1:4" ht="14.4" x14ac:dyDescent="0.3">
      <c r="A122" s="26" t="s">
        <v>159</v>
      </c>
      <c r="B122" s="27" t="s">
        <v>160</v>
      </c>
      <c r="C122" s="27" t="s">
        <v>161</v>
      </c>
      <c r="D122" s="37" t="s">
        <v>162</v>
      </c>
    </row>
    <row r="123" spans="1:4" ht="13.8" x14ac:dyDescent="0.25">
      <c r="A123" s="28" t="s">
        <v>33</v>
      </c>
      <c r="B123" s="31">
        <v>602833</v>
      </c>
      <c r="C123" s="34" t="s">
        <v>35</v>
      </c>
      <c r="D123" s="38" t="s">
        <v>163</v>
      </c>
    </row>
    <row r="124" spans="1:4" ht="13.8" x14ac:dyDescent="0.25">
      <c r="A124" s="29" t="s">
        <v>44</v>
      </c>
      <c r="B124" s="32">
        <v>679394</v>
      </c>
      <c r="C124" s="34" t="s">
        <v>35</v>
      </c>
      <c r="D124" s="38" t="s">
        <v>163</v>
      </c>
    </row>
    <row r="125" spans="1:4" ht="13.8" x14ac:dyDescent="0.25">
      <c r="A125" s="29" t="s">
        <v>61</v>
      </c>
      <c r="B125" s="32">
        <v>7625126.2699999996</v>
      </c>
      <c r="C125" s="34" t="s">
        <v>35</v>
      </c>
      <c r="D125" s="38" t="s">
        <v>163</v>
      </c>
    </row>
    <row r="126" spans="1:4" ht="13.8" x14ac:dyDescent="0.25">
      <c r="A126" s="29" t="s">
        <v>63</v>
      </c>
      <c r="B126" s="32">
        <v>2938180.43</v>
      </c>
      <c r="C126" s="34" t="s">
        <v>35</v>
      </c>
      <c r="D126" s="38" t="s">
        <v>163</v>
      </c>
    </row>
    <row r="127" spans="1:4" ht="13.8" x14ac:dyDescent="0.25">
      <c r="A127" s="29" t="s">
        <v>66</v>
      </c>
      <c r="B127" s="32">
        <v>788016</v>
      </c>
      <c r="C127" s="34" t="s">
        <v>35</v>
      </c>
      <c r="D127" s="38" t="s">
        <v>163</v>
      </c>
    </row>
    <row r="128" spans="1:4" ht="13.8" x14ac:dyDescent="0.25">
      <c r="A128" s="29" t="s">
        <v>7</v>
      </c>
      <c r="B128" s="32">
        <v>3113742.71</v>
      </c>
      <c r="C128" s="40" t="s">
        <v>35</v>
      </c>
      <c r="D128" s="38" t="s">
        <v>163</v>
      </c>
    </row>
    <row r="129" spans="1:4" ht="13.8" x14ac:dyDescent="0.25">
      <c r="A129" s="29" t="s">
        <v>8</v>
      </c>
      <c r="B129" s="32">
        <v>2375361.9</v>
      </c>
      <c r="C129" s="34" t="s">
        <v>35</v>
      </c>
      <c r="D129" s="38" t="s">
        <v>163</v>
      </c>
    </row>
    <row r="130" spans="1:4" ht="13.8" x14ac:dyDescent="0.25">
      <c r="A130" s="29" t="s">
        <v>72</v>
      </c>
      <c r="B130" s="32">
        <v>9985587.9000000004</v>
      </c>
      <c r="C130" s="34" t="s">
        <v>35</v>
      </c>
      <c r="D130" s="38" t="s">
        <v>163</v>
      </c>
    </row>
    <row r="131" spans="1:4" ht="13.8" x14ac:dyDescent="0.25">
      <c r="A131" s="29" t="s">
        <v>11</v>
      </c>
      <c r="B131" s="32">
        <v>663200</v>
      </c>
      <c r="C131" s="34" t="s">
        <v>35</v>
      </c>
      <c r="D131" s="38" t="s">
        <v>163</v>
      </c>
    </row>
    <row r="132" spans="1:4" ht="13.8" x14ac:dyDescent="0.25">
      <c r="A132" s="29" t="s">
        <v>86</v>
      </c>
      <c r="B132" s="32">
        <v>1164475</v>
      </c>
      <c r="C132" s="34" t="s">
        <v>35</v>
      </c>
      <c r="D132" s="38" t="s">
        <v>163</v>
      </c>
    </row>
    <row r="133" spans="1:4" ht="13.8" x14ac:dyDescent="0.25">
      <c r="A133" s="29" t="s">
        <v>88</v>
      </c>
      <c r="B133" s="32">
        <v>645990</v>
      </c>
      <c r="C133" s="34" t="s">
        <v>35</v>
      </c>
      <c r="D133" s="38" t="s">
        <v>163</v>
      </c>
    </row>
    <row r="134" spans="1:4" ht="13.8" x14ac:dyDescent="0.25">
      <c r="A134" s="29" t="s">
        <v>93</v>
      </c>
      <c r="B134" s="32">
        <v>1279548</v>
      </c>
      <c r="C134" s="34" t="s">
        <v>35</v>
      </c>
      <c r="D134" s="38" t="s">
        <v>163</v>
      </c>
    </row>
    <row r="135" spans="1:4" ht="13.8" x14ac:dyDescent="0.25">
      <c r="A135" s="29" t="s">
        <v>93</v>
      </c>
      <c r="B135" s="32">
        <v>1279548</v>
      </c>
      <c r="C135" s="34" t="s">
        <v>35</v>
      </c>
      <c r="D135" s="38" t="s">
        <v>163</v>
      </c>
    </row>
    <row r="136" spans="1:4" ht="13.8" x14ac:dyDescent="0.25">
      <c r="A136" s="29" t="s">
        <v>94</v>
      </c>
      <c r="B136" s="32">
        <v>589050</v>
      </c>
      <c r="C136" s="34" t="s">
        <v>35</v>
      </c>
      <c r="D136" s="38" t="s">
        <v>163</v>
      </c>
    </row>
    <row r="137" spans="1:4" ht="13.8" x14ac:dyDescent="0.25">
      <c r="A137" s="29" t="s">
        <v>97</v>
      </c>
      <c r="B137" s="32">
        <v>477785</v>
      </c>
      <c r="C137" s="34" t="s">
        <v>35</v>
      </c>
      <c r="D137" s="38" t="s">
        <v>163</v>
      </c>
    </row>
    <row r="138" spans="1:4" ht="13.8" x14ac:dyDescent="0.25">
      <c r="A138" s="29" t="s">
        <v>97</v>
      </c>
      <c r="B138" s="32">
        <v>477785</v>
      </c>
      <c r="C138" s="34" t="s">
        <v>35</v>
      </c>
      <c r="D138" s="38" t="s">
        <v>163</v>
      </c>
    </row>
    <row r="139" spans="1:4" ht="13.8" x14ac:dyDescent="0.25">
      <c r="A139" s="29" t="s">
        <v>97</v>
      </c>
      <c r="B139" s="32">
        <v>477785</v>
      </c>
      <c r="C139" s="34" t="s">
        <v>35</v>
      </c>
      <c r="D139" s="38" t="s">
        <v>163</v>
      </c>
    </row>
    <row r="140" spans="1:4" ht="13.8" x14ac:dyDescent="0.25">
      <c r="A140" s="29" t="s">
        <v>97</v>
      </c>
      <c r="B140" s="32">
        <v>477785</v>
      </c>
      <c r="C140" s="34" t="s">
        <v>35</v>
      </c>
      <c r="D140" s="38" t="s">
        <v>163</v>
      </c>
    </row>
    <row r="141" spans="1:4" ht="13.8" x14ac:dyDescent="0.25">
      <c r="A141" s="29" t="s">
        <v>97</v>
      </c>
      <c r="B141" s="32">
        <v>477785</v>
      </c>
      <c r="C141" s="34" t="s">
        <v>35</v>
      </c>
      <c r="D141" s="38" t="s">
        <v>163</v>
      </c>
    </row>
    <row r="142" spans="1:4" ht="13.8" x14ac:dyDescent="0.25">
      <c r="A142" s="29" t="s">
        <v>103</v>
      </c>
      <c r="B142" s="32">
        <v>719950</v>
      </c>
      <c r="C142" s="34" t="s">
        <v>35</v>
      </c>
      <c r="D142" s="38" t="s">
        <v>163</v>
      </c>
    </row>
    <row r="143" spans="1:4" ht="14.4" thickBot="1" x14ac:dyDescent="0.3">
      <c r="A143" s="30" t="s">
        <v>105</v>
      </c>
      <c r="B143" s="33">
        <v>1204779</v>
      </c>
      <c r="C143" s="35" t="s">
        <v>35</v>
      </c>
      <c r="D143" s="39" t="s">
        <v>163</v>
      </c>
    </row>
  </sheetData>
  <autoFilter ref="A20:WVI73" xr:uid="{00000000-0009-0000-0000-000001000000}"/>
  <mergeCells count="1">
    <mergeCell ref="A91:E94"/>
  </mergeCells>
  <pageMargins left="0.1666458359371745" right="0.1666458359371745" top="0.1666458359371745" bottom="0.1666458359371745" header="1.1126239318905074E-308" footer="0.1666458359371745"/>
  <pageSetup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O89"/>
  <sheetViews>
    <sheetView topLeftCell="A17" workbookViewId="0">
      <selection activeCell="F3" sqref="F3:F48"/>
    </sheetView>
  </sheetViews>
  <sheetFormatPr baseColWidth="10" defaultRowHeight="14.4" x14ac:dyDescent="0.3"/>
  <cols>
    <col min="1" max="1" width="18.5546875" customWidth="1"/>
    <col min="2" max="2" width="11.44140625" style="18"/>
    <col min="3" max="3" width="60.33203125" bestFit="1" customWidth="1"/>
    <col min="4" max="4" width="12" style="19" bestFit="1" customWidth="1"/>
    <col min="5" max="5" width="23.5546875" style="19" bestFit="1" customWidth="1"/>
    <col min="6" max="6" width="26.109375" style="36" customWidth="1"/>
    <col min="12" max="12" width="11.44140625" style="3"/>
  </cols>
  <sheetData>
    <row r="1" spans="1:6" x14ac:dyDescent="0.3">
      <c r="E1" s="19" t="s">
        <v>158</v>
      </c>
    </row>
    <row r="2" spans="1:6" s="22" customFormat="1" hidden="1" x14ac:dyDescent="0.3">
      <c r="A2" s="20" t="s">
        <v>10</v>
      </c>
      <c r="B2" s="21">
        <v>206020</v>
      </c>
      <c r="C2" s="22" t="s">
        <v>140</v>
      </c>
      <c r="E2" s="23" t="e">
        <f>VLOOKUP($B2,#REF!,1,0)</f>
        <v>#REF!</v>
      </c>
    </row>
    <row r="3" spans="1:6" x14ac:dyDescent="0.3">
      <c r="A3" s="11" t="s">
        <v>10</v>
      </c>
      <c r="B3" s="18">
        <v>206034</v>
      </c>
      <c r="C3" t="s">
        <v>115</v>
      </c>
      <c r="E3" s="19" t="e">
        <f>VLOOKUP($B3,#REF!,1,0)</f>
        <v>#REF!</v>
      </c>
      <c r="F3" s="42">
        <v>14086220</v>
      </c>
    </row>
    <row r="4" spans="1:6" x14ac:dyDescent="0.3">
      <c r="A4" s="11" t="s">
        <v>10</v>
      </c>
      <c r="B4" s="18">
        <v>206035</v>
      </c>
      <c r="C4" t="s">
        <v>116</v>
      </c>
      <c r="E4" s="19" t="e">
        <f>VLOOKUP($B4,#REF!,1,0)</f>
        <v>#REF!</v>
      </c>
      <c r="F4" s="42">
        <v>2853800</v>
      </c>
    </row>
    <row r="5" spans="1:6" x14ac:dyDescent="0.3">
      <c r="A5" s="11" t="s">
        <v>10</v>
      </c>
      <c r="B5" s="18">
        <v>224355</v>
      </c>
      <c r="C5" t="s">
        <v>141</v>
      </c>
      <c r="E5" s="19" t="e">
        <f>VLOOKUP($B5,#REF!,1,0)</f>
        <v>#REF!</v>
      </c>
      <c r="F5" s="42">
        <v>679394</v>
      </c>
    </row>
    <row r="6" spans="1:6" x14ac:dyDescent="0.3">
      <c r="A6" s="11" t="s">
        <v>10</v>
      </c>
      <c r="B6" s="18">
        <v>224374</v>
      </c>
      <c r="C6" t="s">
        <v>117</v>
      </c>
      <c r="E6" s="19" t="e">
        <f>VLOOKUP($B6,#REF!,1,0)</f>
        <v>#REF!</v>
      </c>
      <c r="F6" s="42">
        <v>1731497</v>
      </c>
    </row>
    <row r="7" spans="1:6" x14ac:dyDescent="0.3">
      <c r="A7" s="11" t="s">
        <v>10</v>
      </c>
      <c r="B7" s="18">
        <v>224377</v>
      </c>
      <c r="C7" t="s">
        <v>118</v>
      </c>
      <c r="D7" s="19" t="s">
        <v>119</v>
      </c>
      <c r="E7" s="19" t="e">
        <f>VLOOKUP($B7,#REF!,1,0)</f>
        <v>#REF!</v>
      </c>
      <c r="F7" s="42">
        <v>3277677</v>
      </c>
    </row>
    <row r="8" spans="1:6" x14ac:dyDescent="0.3">
      <c r="A8" s="11" t="s">
        <v>10</v>
      </c>
      <c r="B8" s="18">
        <v>224377</v>
      </c>
      <c r="C8" t="s">
        <v>118</v>
      </c>
      <c r="D8" s="19" t="s">
        <v>119</v>
      </c>
      <c r="E8" s="19" t="e">
        <f>VLOOKUP($B8,#REF!,1,0)</f>
        <v>#REF!</v>
      </c>
      <c r="F8" s="42">
        <v>3277677</v>
      </c>
    </row>
    <row r="9" spans="1:6" x14ac:dyDescent="0.3">
      <c r="A9" s="11" t="s">
        <v>10</v>
      </c>
      <c r="B9" s="18" t="s">
        <v>138</v>
      </c>
      <c r="C9" t="s">
        <v>120</v>
      </c>
      <c r="E9" s="19" t="e">
        <f>VLOOKUP($B9,#REF!,1,0)</f>
        <v>#REF!</v>
      </c>
      <c r="F9" s="42">
        <v>1417194</v>
      </c>
    </row>
    <row r="10" spans="1:6" x14ac:dyDescent="0.3">
      <c r="A10" s="11" t="s">
        <v>10</v>
      </c>
      <c r="B10" s="18" t="s">
        <v>157</v>
      </c>
      <c r="C10" t="s">
        <v>142</v>
      </c>
      <c r="D10" s="19" t="s">
        <v>143</v>
      </c>
      <c r="E10" s="19" t="e">
        <f>VLOOKUP($B10,#REF!,1,0)</f>
        <v>#REF!</v>
      </c>
      <c r="F10" s="42">
        <v>7625126.2699999996</v>
      </c>
    </row>
    <row r="11" spans="1:6" x14ac:dyDescent="0.3">
      <c r="A11" s="11" t="s">
        <v>10</v>
      </c>
      <c r="B11" s="18">
        <v>208054</v>
      </c>
      <c r="C11" t="s">
        <v>144</v>
      </c>
      <c r="E11" s="19" t="e">
        <f>VLOOKUP($B11,#REF!,1,0)</f>
        <v>#REF!</v>
      </c>
      <c r="F11" s="42">
        <v>2938180.43</v>
      </c>
    </row>
    <row r="12" spans="1:6" x14ac:dyDescent="0.3">
      <c r="A12" s="11" t="s">
        <v>10</v>
      </c>
      <c r="B12" s="18">
        <v>214332</v>
      </c>
      <c r="C12" t="s">
        <v>145</v>
      </c>
      <c r="E12" s="19" t="e">
        <f>VLOOKUP($B12,#REF!,1,0)</f>
        <v>#REF!</v>
      </c>
      <c r="F12" s="42">
        <v>788016</v>
      </c>
    </row>
    <row r="13" spans="1:6" s="22" customFormat="1" hidden="1" x14ac:dyDescent="0.3">
      <c r="A13" s="20" t="s">
        <v>10</v>
      </c>
      <c r="B13" s="21">
        <v>214333</v>
      </c>
      <c r="C13" s="22" t="s">
        <v>121</v>
      </c>
      <c r="E13" s="23" t="e">
        <f>VLOOKUP($B13,#REF!,1,0)</f>
        <v>#REF!</v>
      </c>
    </row>
    <row r="14" spans="1:6" s="22" customFormat="1" hidden="1" x14ac:dyDescent="0.3">
      <c r="A14" s="20" t="s">
        <v>10</v>
      </c>
      <c r="B14" s="21">
        <v>214333</v>
      </c>
      <c r="C14" s="22" t="s">
        <v>121</v>
      </c>
      <c r="E14" s="23" t="e">
        <f>VLOOKUP($B14,#REF!,1,0)</f>
        <v>#REF!</v>
      </c>
    </row>
    <row r="15" spans="1:6" s="22" customFormat="1" hidden="1" x14ac:dyDescent="0.3">
      <c r="A15" s="20" t="s">
        <v>10</v>
      </c>
      <c r="B15" s="21">
        <v>214345</v>
      </c>
      <c r="C15" s="22" t="s">
        <v>146</v>
      </c>
      <c r="E15" s="23" t="e">
        <f>VLOOKUP($B15,#REF!,1,0)</f>
        <v>#REF!</v>
      </c>
    </row>
    <row r="16" spans="1:6" x14ac:dyDescent="0.3">
      <c r="A16" s="11" t="s">
        <v>10</v>
      </c>
      <c r="B16" s="18">
        <v>214368</v>
      </c>
      <c r="C16" t="s">
        <v>147</v>
      </c>
      <c r="E16" s="19" t="e">
        <f>VLOOKUP($B16,#REF!,1,0)</f>
        <v>#REF!</v>
      </c>
      <c r="F16" s="42">
        <v>9985587.9000000004</v>
      </c>
    </row>
    <row r="17" spans="1:6" x14ac:dyDescent="0.3">
      <c r="A17" s="11" t="s">
        <v>10</v>
      </c>
      <c r="B17" s="18">
        <v>214417</v>
      </c>
      <c r="C17" t="s">
        <v>122</v>
      </c>
      <c r="D17" s="19" t="s">
        <v>123</v>
      </c>
      <c r="E17" s="19" t="e">
        <f>VLOOKUP($B17,#REF!,1,0)</f>
        <v>#REF!</v>
      </c>
      <c r="F17" s="42">
        <v>1864533</v>
      </c>
    </row>
    <row r="18" spans="1:6" x14ac:dyDescent="0.3">
      <c r="A18" s="11" t="s">
        <v>10</v>
      </c>
      <c r="B18" s="18">
        <v>214417</v>
      </c>
      <c r="C18" t="s">
        <v>122</v>
      </c>
      <c r="D18" s="19" t="s">
        <v>123</v>
      </c>
      <c r="E18" s="19" t="e">
        <f>VLOOKUP($B18,#REF!,1,0)</f>
        <v>#REF!</v>
      </c>
      <c r="F18" s="42">
        <v>1864533</v>
      </c>
    </row>
    <row r="19" spans="1:6" s="22" customFormat="1" hidden="1" x14ac:dyDescent="0.3">
      <c r="A19" s="20" t="s">
        <v>10</v>
      </c>
      <c r="B19" s="21">
        <v>218331</v>
      </c>
      <c r="C19" s="22" t="s">
        <v>148</v>
      </c>
      <c r="E19" s="23" t="e">
        <f>VLOOKUP($B19,#REF!,1,0)</f>
        <v>#REF!</v>
      </c>
    </row>
    <row r="20" spans="1:6" x14ac:dyDescent="0.3">
      <c r="A20" s="11" t="s">
        <v>10</v>
      </c>
      <c r="B20" s="18">
        <v>218370</v>
      </c>
      <c r="C20" t="s">
        <v>124</v>
      </c>
      <c r="E20" s="19" t="e">
        <f>VLOOKUP($B20,#REF!,1,0)</f>
        <v>#REF!</v>
      </c>
      <c r="F20" s="42">
        <v>2623070.08</v>
      </c>
    </row>
    <row r="21" spans="1:6" x14ac:dyDescent="0.3">
      <c r="A21" s="11" t="s">
        <v>10</v>
      </c>
      <c r="B21" s="18" t="s">
        <v>139</v>
      </c>
      <c r="C21" t="s">
        <v>125</v>
      </c>
      <c r="E21" s="19" t="e">
        <f>VLOOKUP($B21,#REF!,1,0)</f>
        <v>#REF!</v>
      </c>
      <c r="F21" s="42">
        <v>2900557</v>
      </c>
    </row>
    <row r="22" spans="1:6" x14ac:dyDescent="0.3">
      <c r="A22" s="11" t="s">
        <v>10</v>
      </c>
      <c r="B22" s="18">
        <v>218414</v>
      </c>
      <c r="C22" t="s">
        <v>126</v>
      </c>
      <c r="D22" s="19" t="s">
        <v>127</v>
      </c>
      <c r="E22" s="19" t="e">
        <f>VLOOKUP($B22,#REF!,1,0)</f>
        <v>#REF!</v>
      </c>
      <c r="F22" s="42">
        <v>947265</v>
      </c>
    </row>
    <row r="23" spans="1:6" x14ac:dyDescent="0.3">
      <c r="A23" s="11" t="s">
        <v>10</v>
      </c>
      <c r="B23" s="18">
        <v>218465</v>
      </c>
      <c r="C23" t="s">
        <v>128</v>
      </c>
      <c r="E23" s="19" t="e">
        <f>VLOOKUP($B23,#REF!,1,0)</f>
        <v>#REF!</v>
      </c>
      <c r="F23" s="42">
        <v>1611441</v>
      </c>
    </row>
    <row r="24" spans="1:6" x14ac:dyDescent="0.3">
      <c r="A24" s="11" t="s">
        <v>10</v>
      </c>
      <c r="B24" s="18">
        <v>218466</v>
      </c>
      <c r="C24" t="s">
        <v>129</v>
      </c>
      <c r="E24" s="19" t="e">
        <f>VLOOKUP($B24,#REF!,1,0)</f>
        <v>#REF!</v>
      </c>
      <c r="F24" s="42">
        <v>1063332</v>
      </c>
    </row>
    <row r="25" spans="1:6" x14ac:dyDescent="0.3">
      <c r="A25" s="11" t="s">
        <v>10</v>
      </c>
      <c r="B25" s="18">
        <v>218466</v>
      </c>
      <c r="C25" t="s">
        <v>129</v>
      </c>
      <c r="E25" s="19" t="e">
        <f>VLOOKUP($B25,#REF!,1,0)</f>
        <v>#REF!</v>
      </c>
      <c r="F25" s="42">
        <v>1063332</v>
      </c>
    </row>
    <row r="26" spans="1:6" x14ac:dyDescent="0.3">
      <c r="A26" s="11" t="s">
        <v>10</v>
      </c>
      <c r="B26" s="18">
        <v>218467</v>
      </c>
      <c r="C26" t="s">
        <v>130</v>
      </c>
      <c r="E26" s="19" t="e">
        <f>VLOOKUP($B26,#REF!,1,0)</f>
        <v>#REF!</v>
      </c>
      <c r="F26" s="42">
        <v>1416695</v>
      </c>
    </row>
    <row r="27" spans="1:6" x14ac:dyDescent="0.3">
      <c r="A27" s="11" t="s">
        <v>10</v>
      </c>
      <c r="B27" s="18">
        <v>218467</v>
      </c>
      <c r="C27" t="s">
        <v>130</v>
      </c>
      <c r="E27" s="19" t="e">
        <f>VLOOKUP($B27,#REF!,1,0)</f>
        <v>#REF!</v>
      </c>
      <c r="F27" s="42">
        <v>1416695</v>
      </c>
    </row>
    <row r="28" spans="1:6" x14ac:dyDescent="0.3">
      <c r="A28" s="11" t="s">
        <v>10</v>
      </c>
      <c r="B28" s="18">
        <v>218473</v>
      </c>
      <c r="C28" t="s">
        <v>149</v>
      </c>
      <c r="E28" s="19" t="e">
        <f>VLOOKUP($B28,#REF!,1,0)</f>
        <v>#REF!</v>
      </c>
      <c r="F28" s="42">
        <v>1164475</v>
      </c>
    </row>
    <row r="29" spans="1:6" x14ac:dyDescent="0.3">
      <c r="A29" s="11" t="s">
        <v>10</v>
      </c>
      <c r="B29" s="18">
        <v>218474</v>
      </c>
      <c r="C29" t="s">
        <v>150</v>
      </c>
      <c r="E29" s="19" t="e">
        <f>VLOOKUP($B29,#REF!,1,0)</f>
        <v>#REF!</v>
      </c>
      <c r="F29" s="42">
        <v>645990</v>
      </c>
    </row>
    <row r="30" spans="1:6" x14ac:dyDescent="0.3">
      <c r="A30" s="11" t="s">
        <v>10</v>
      </c>
      <c r="B30" s="18">
        <v>218482</v>
      </c>
      <c r="C30" t="s">
        <v>131</v>
      </c>
      <c r="E30" s="19" t="e">
        <f>VLOOKUP($B30,#REF!,1,0)</f>
        <v>#REF!</v>
      </c>
      <c r="F30" s="42">
        <v>9000000</v>
      </c>
    </row>
    <row r="31" spans="1:6" x14ac:dyDescent="0.3">
      <c r="A31" s="11" t="s">
        <v>10</v>
      </c>
      <c r="B31" s="18">
        <v>218483</v>
      </c>
      <c r="C31" t="s">
        <v>132</v>
      </c>
      <c r="E31" s="19" t="e">
        <f>VLOOKUP($B31,#REF!,1,0)</f>
        <v>#REF!</v>
      </c>
      <c r="F31" s="42">
        <v>2500000</v>
      </c>
    </row>
    <row r="32" spans="1:6" x14ac:dyDescent="0.3">
      <c r="A32" s="11" t="s">
        <v>10</v>
      </c>
      <c r="B32" s="18">
        <v>218493</v>
      </c>
      <c r="C32" t="s">
        <v>133</v>
      </c>
      <c r="E32" s="19" t="e">
        <f>VLOOKUP($B32,#REF!,1,0)</f>
        <v>#REF!</v>
      </c>
      <c r="F32" s="42">
        <v>6096668</v>
      </c>
    </row>
    <row r="33" spans="1:6" x14ac:dyDescent="0.3">
      <c r="A33" s="11" t="s">
        <v>10</v>
      </c>
      <c r="B33" s="18">
        <v>218496</v>
      </c>
      <c r="C33" t="s">
        <v>151</v>
      </c>
      <c r="D33" s="19" t="s">
        <v>152</v>
      </c>
      <c r="E33" s="19" t="e">
        <f>VLOOKUP($B33,#REF!,1,0)</f>
        <v>#REF!</v>
      </c>
      <c r="F33" s="42">
        <v>1279548</v>
      </c>
    </row>
    <row r="34" spans="1:6" x14ac:dyDescent="0.3">
      <c r="A34" s="11" t="s">
        <v>10</v>
      </c>
      <c r="B34" s="18">
        <v>218496</v>
      </c>
      <c r="C34" t="s">
        <v>151</v>
      </c>
      <c r="D34" s="19" t="s">
        <v>152</v>
      </c>
      <c r="E34" s="19" t="e">
        <f>VLOOKUP($B34,#REF!,1,0)</f>
        <v>#REF!</v>
      </c>
      <c r="F34" s="42">
        <v>1279548</v>
      </c>
    </row>
    <row r="35" spans="1:6" x14ac:dyDescent="0.3">
      <c r="A35" s="11" t="s">
        <v>10</v>
      </c>
      <c r="B35" s="18">
        <v>218498</v>
      </c>
      <c r="C35" t="s">
        <v>153</v>
      </c>
      <c r="E35" s="19" t="e">
        <f>VLOOKUP($B35,#REF!,1,0)</f>
        <v>#REF!</v>
      </c>
      <c r="F35" s="42">
        <v>589050</v>
      </c>
    </row>
    <row r="36" spans="1:6" x14ac:dyDescent="0.3">
      <c r="A36" s="11" t="s">
        <v>10</v>
      </c>
      <c r="B36" s="18">
        <v>218499</v>
      </c>
      <c r="C36" t="s">
        <v>134</v>
      </c>
      <c r="E36" s="19" t="e">
        <f>VLOOKUP($B36,#REF!,1,0)</f>
        <v>#REF!</v>
      </c>
      <c r="F36" s="42">
        <v>2709630</v>
      </c>
    </row>
    <row r="37" spans="1:6" x14ac:dyDescent="0.3">
      <c r="A37" s="11" t="s">
        <v>10</v>
      </c>
      <c r="B37" s="18">
        <v>218501</v>
      </c>
      <c r="C37" t="s">
        <v>135</v>
      </c>
      <c r="E37" s="19" t="e">
        <f>VLOOKUP($B37,#REF!,1,0)</f>
        <v>#REF!</v>
      </c>
      <c r="F37" s="42">
        <v>4974200</v>
      </c>
    </row>
    <row r="38" spans="1:6" x14ac:dyDescent="0.3">
      <c r="A38" s="11" t="s">
        <v>10</v>
      </c>
      <c r="B38" s="18">
        <v>218501</v>
      </c>
      <c r="C38" t="s">
        <v>135</v>
      </c>
      <c r="E38" s="19" t="e">
        <f>VLOOKUP($B38,#REF!,1,0)</f>
        <v>#REF!</v>
      </c>
      <c r="F38" s="42">
        <v>4974200</v>
      </c>
    </row>
    <row r="39" spans="1:6" x14ac:dyDescent="0.3">
      <c r="A39" s="11" t="s">
        <v>10</v>
      </c>
      <c r="B39" s="18">
        <v>218503</v>
      </c>
      <c r="C39" t="s">
        <v>154</v>
      </c>
      <c r="E39" s="19" t="e">
        <f>VLOOKUP($B39,#REF!,1,0)</f>
        <v>#REF!</v>
      </c>
      <c r="F39" s="42">
        <v>477785</v>
      </c>
    </row>
    <row r="40" spans="1:6" x14ac:dyDescent="0.3">
      <c r="A40" s="11" t="s">
        <v>10</v>
      </c>
      <c r="B40" s="18">
        <v>218503</v>
      </c>
      <c r="C40" t="s">
        <v>154</v>
      </c>
      <c r="E40" s="19" t="e">
        <f>VLOOKUP($B40,#REF!,1,0)</f>
        <v>#REF!</v>
      </c>
      <c r="F40" s="42">
        <v>477785</v>
      </c>
    </row>
    <row r="41" spans="1:6" x14ac:dyDescent="0.3">
      <c r="A41" s="11" t="s">
        <v>10</v>
      </c>
      <c r="B41" s="18">
        <v>218503</v>
      </c>
      <c r="C41" t="s">
        <v>154</v>
      </c>
      <c r="E41" s="19" t="e">
        <f>VLOOKUP($B41,#REF!,1,0)</f>
        <v>#REF!</v>
      </c>
      <c r="F41" s="42">
        <v>477785</v>
      </c>
    </row>
    <row r="42" spans="1:6" x14ac:dyDescent="0.3">
      <c r="A42" s="11" t="s">
        <v>10</v>
      </c>
      <c r="B42" s="18">
        <v>218503</v>
      </c>
      <c r="C42" t="s">
        <v>154</v>
      </c>
      <c r="E42" s="19" t="e">
        <f>VLOOKUP($B42,#REF!,1,0)</f>
        <v>#REF!</v>
      </c>
      <c r="F42" s="42">
        <v>477785</v>
      </c>
    </row>
    <row r="43" spans="1:6" x14ac:dyDescent="0.3">
      <c r="A43" s="11" t="s">
        <v>10</v>
      </c>
      <c r="B43" s="18">
        <v>218503</v>
      </c>
      <c r="C43" t="s">
        <v>154</v>
      </c>
      <c r="E43" s="19" t="e">
        <f>VLOOKUP($B43,#REF!,1,0)</f>
        <v>#REF!</v>
      </c>
      <c r="F43" s="42">
        <v>477785</v>
      </c>
    </row>
    <row r="44" spans="1:6" x14ac:dyDescent="0.3">
      <c r="A44" s="11" t="s">
        <v>10</v>
      </c>
      <c r="B44" s="18">
        <v>218509</v>
      </c>
      <c r="C44" t="s">
        <v>155</v>
      </c>
      <c r="E44" s="19" t="e">
        <f>VLOOKUP($B44,#REF!,1,0)</f>
        <v>#REF!</v>
      </c>
      <c r="F44" s="42">
        <v>719950</v>
      </c>
    </row>
    <row r="45" spans="1:6" x14ac:dyDescent="0.3">
      <c r="A45" s="11" t="s">
        <v>10</v>
      </c>
      <c r="B45" s="18">
        <v>218510</v>
      </c>
      <c r="C45" t="s">
        <v>136</v>
      </c>
      <c r="E45" s="19" t="e">
        <f>VLOOKUP($B45,#REF!,1,0)</f>
        <v>#REF!</v>
      </c>
      <c r="F45" s="42">
        <v>2107490</v>
      </c>
    </row>
    <row r="46" spans="1:6" x14ac:dyDescent="0.3">
      <c r="A46" s="11" t="s">
        <v>10</v>
      </c>
      <c r="B46" s="18">
        <v>218510</v>
      </c>
      <c r="C46" t="s">
        <v>136</v>
      </c>
      <c r="E46" s="19" t="e">
        <f>VLOOKUP($B46,#REF!,1,0)</f>
        <v>#REF!</v>
      </c>
      <c r="F46" s="42">
        <v>2107490</v>
      </c>
    </row>
    <row r="47" spans="1:6" x14ac:dyDescent="0.3">
      <c r="A47" s="11" t="s">
        <v>10</v>
      </c>
      <c r="B47" s="18">
        <v>218511</v>
      </c>
      <c r="C47" t="s">
        <v>156</v>
      </c>
      <c r="E47" s="19" t="e">
        <f>VLOOKUP($B47,#REF!,1,0)</f>
        <v>#REF!</v>
      </c>
      <c r="F47" s="42">
        <v>1204779</v>
      </c>
    </row>
    <row r="48" spans="1:6" x14ac:dyDescent="0.3">
      <c r="A48" s="11" t="s">
        <v>10</v>
      </c>
      <c r="B48" s="18">
        <v>210099</v>
      </c>
      <c r="C48" t="s">
        <v>137</v>
      </c>
      <c r="E48" s="19" t="e">
        <f>VLOOKUP($B48,#REF!,1,0)</f>
        <v>#REF!</v>
      </c>
      <c r="F48" s="42">
        <v>6206200</v>
      </c>
    </row>
    <row r="66" spans="3:15" x14ac:dyDescent="0.3">
      <c r="K66" s="168" t="s">
        <v>184</v>
      </c>
      <c r="L66" s="168"/>
      <c r="M66" s="168"/>
      <c r="N66" s="168"/>
      <c r="O66" s="168"/>
    </row>
    <row r="67" spans="3:15" ht="15" thickBot="1" x14ac:dyDescent="0.35"/>
    <row r="68" spans="3:15" x14ac:dyDescent="0.3">
      <c r="C68" s="26" t="s">
        <v>159</v>
      </c>
      <c r="D68" s="27" t="s">
        <v>160</v>
      </c>
      <c r="E68" s="27" t="s">
        <v>161</v>
      </c>
      <c r="F68" s="37" t="s">
        <v>162</v>
      </c>
      <c r="K68" s="26" t="s">
        <v>164</v>
      </c>
      <c r="L68" s="3" t="s">
        <v>165</v>
      </c>
      <c r="M68" t="s">
        <v>166</v>
      </c>
    </row>
    <row r="69" spans="3:15" x14ac:dyDescent="0.3">
      <c r="C69" s="28" t="s">
        <v>33</v>
      </c>
      <c r="D69" s="31">
        <v>602833</v>
      </c>
      <c r="E69" s="34" t="s">
        <v>35</v>
      </c>
      <c r="F69" s="38" t="s">
        <v>163</v>
      </c>
      <c r="K69" s="28" t="s">
        <v>10</v>
      </c>
      <c r="L69" s="3">
        <v>206020</v>
      </c>
      <c r="M69" t="s">
        <v>140</v>
      </c>
      <c r="O69" t="e">
        <f>VLOOKUP($L69,#REF!,2,0)</f>
        <v>#REF!</v>
      </c>
    </row>
    <row r="70" spans="3:15" x14ac:dyDescent="0.3">
      <c r="C70" s="29" t="s">
        <v>44</v>
      </c>
      <c r="D70" s="32">
        <v>679394</v>
      </c>
      <c r="E70" s="34" t="s">
        <v>35</v>
      </c>
      <c r="F70" s="38" t="s">
        <v>163</v>
      </c>
      <c r="K70" s="29" t="s">
        <v>10</v>
      </c>
      <c r="L70" s="3">
        <v>224355</v>
      </c>
      <c r="M70" t="s">
        <v>141</v>
      </c>
      <c r="O70" t="e">
        <f>VLOOKUP($L70,#REF!,2,0)</f>
        <v>#REF!</v>
      </c>
    </row>
    <row r="71" spans="3:15" x14ac:dyDescent="0.3">
      <c r="C71" s="29" t="s">
        <v>61</v>
      </c>
      <c r="D71" s="32">
        <v>7625126.2699999996</v>
      </c>
      <c r="E71" s="34" t="s">
        <v>35</v>
      </c>
      <c r="F71" s="38" t="s">
        <v>163</v>
      </c>
      <c r="K71" s="29" t="s">
        <v>10</v>
      </c>
      <c r="L71" s="3">
        <v>208034</v>
      </c>
      <c r="M71" t="s">
        <v>167</v>
      </c>
      <c r="N71" t="e">
        <f>- Con accesorios</f>
        <v>#NAME?</v>
      </c>
      <c r="O71" t="e">
        <f>VLOOKUP($L71,#REF!,2,0)</f>
        <v>#REF!</v>
      </c>
    </row>
    <row r="72" spans="3:15" x14ac:dyDescent="0.3">
      <c r="C72" s="29" t="s">
        <v>63</v>
      </c>
      <c r="D72" s="32">
        <v>2938180.43</v>
      </c>
      <c r="E72" s="34" t="s">
        <v>35</v>
      </c>
      <c r="F72" s="38" t="s">
        <v>163</v>
      </c>
      <c r="K72" s="29" t="s">
        <v>10</v>
      </c>
      <c r="L72" s="3">
        <v>208054</v>
      </c>
      <c r="M72" t="s">
        <v>144</v>
      </c>
      <c r="O72" t="e">
        <f>VLOOKUP($L72,#REF!,2,0)</f>
        <v>#REF!</v>
      </c>
    </row>
    <row r="73" spans="3:15" x14ac:dyDescent="0.3">
      <c r="C73" s="29" t="s">
        <v>66</v>
      </c>
      <c r="D73" s="32">
        <v>788016</v>
      </c>
      <c r="E73" s="34" t="s">
        <v>35</v>
      </c>
      <c r="F73" s="38" t="s">
        <v>163</v>
      </c>
      <c r="K73" s="29" t="s">
        <v>10</v>
      </c>
      <c r="L73" s="3">
        <v>214332</v>
      </c>
      <c r="M73" t="s">
        <v>145</v>
      </c>
      <c r="O73" t="e">
        <f>VLOOKUP($L73,#REF!,2,0)</f>
        <v>#REF!</v>
      </c>
    </row>
    <row r="74" spans="3:15" x14ac:dyDescent="0.3">
      <c r="C74" s="29" t="s">
        <v>7</v>
      </c>
      <c r="D74" s="32">
        <v>3113742.71</v>
      </c>
      <c r="E74" s="40" t="s">
        <v>35</v>
      </c>
      <c r="F74" s="38" t="s">
        <v>163</v>
      </c>
      <c r="K74" s="41" t="s">
        <v>10</v>
      </c>
      <c r="L74" s="3">
        <v>214333</v>
      </c>
      <c r="M74" t="s">
        <v>121</v>
      </c>
      <c r="O74" t="e">
        <f>VLOOKUP($L74,#REF!,2,0)</f>
        <v>#REF!</v>
      </c>
    </row>
    <row r="75" spans="3:15" x14ac:dyDescent="0.3">
      <c r="C75" s="29" t="s">
        <v>8</v>
      </c>
      <c r="D75" s="32">
        <v>2375361.9</v>
      </c>
      <c r="E75" s="34" t="s">
        <v>35</v>
      </c>
      <c r="F75" s="38" t="s">
        <v>163</v>
      </c>
      <c r="K75" s="29" t="s">
        <v>10</v>
      </c>
      <c r="L75" s="3">
        <v>214345</v>
      </c>
      <c r="M75" t="s">
        <v>168</v>
      </c>
      <c r="N75" t="s">
        <v>169</v>
      </c>
      <c r="O75" t="e">
        <f>VLOOKUP($L75,#REF!,2,0)</f>
        <v>#REF!</v>
      </c>
    </row>
    <row r="76" spans="3:15" x14ac:dyDescent="0.3">
      <c r="C76" s="29" t="s">
        <v>72</v>
      </c>
      <c r="D76" s="32">
        <v>9985587.9000000004</v>
      </c>
      <c r="E76" s="34" t="s">
        <v>35</v>
      </c>
      <c r="F76" s="38" t="s">
        <v>163</v>
      </c>
      <c r="K76" s="29" t="s">
        <v>10</v>
      </c>
      <c r="L76" s="3">
        <v>214368</v>
      </c>
      <c r="M76" t="s">
        <v>170</v>
      </c>
      <c r="N76" t="s">
        <v>171</v>
      </c>
      <c r="O76" t="e">
        <f>VLOOKUP($L76,#REF!,2,0)</f>
        <v>#REF!</v>
      </c>
    </row>
    <row r="77" spans="3:15" x14ac:dyDescent="0.3">
      <c r="C77" s="29" t="s">
        <v>11</v>
      </c>
      <c r="D77" s="32">
        <v>663200</v>
      </c>
      <c r="E77" s="34" t="s">
        <v>35</v>
      </c>
      <c r="F77" s="38" t="s">
        <v>163</v>
      </c>
      <c r="K77" s="29" t="s">
        <v>10</v>
      </c>
      <c r="L77" s="3">
        <v>218331</v>
      </c>
      <c r="M77" t="s">
        <v>172</v>
      </c>
      <c r="N77" t="s">
        <v>173</v>
      </c>
      <c r="O77" t="e">
        <f>VLOOKUP($L77,#REF!,2,0)</f>
        <v>#REF!</v>
      </c>
    </row>
    <row r="78" spans="3:15" x14ac:dyDescent="0.3">
      <c r="C78" s="29" t="s">
        <v>86</v>
      </c>
      <c r="D78" s="32">
        <v>1164475</v>
      </c>
      <c r="E78" s="34" t="s">
        <v>35</v>
      </c>
      <c r="F78" s="38" t="s">
        <v>163</v>
      </c>
      <c r="K78" s="29" t="s">
        <v>10</v>
      </c>
      <c r="L78" s="3">
        <v>218473</v>
      </c>
      <c r="M78" t="s">
        <v>149</v>
      </c>
      <c r="O78" t="e">
        <f>VLOOKUP($L78,#REF!,2,0)</f>
        <v>#REF!</v>
      </c>
    </row>
    <row r="79" spans="3:15" x14ac:dyDescent="0.3">
      <c r="C79" s="29" t="s">
        <v>88</v>
      </c>
      <c r="D79" s="32">
        <v>645990</v>
      </c>
      <c r="E79" s="34" t="s">
        <v>35</v>
      </c>
      <c r="F79" s="38" t="s">
        <v>163</v>
      </c>
      <c r="K79" s="29" t="s">
        <v>10</v>
      </c>
      <c r="L79" s="3">
        <v>218474</v>
      </c>
      <c r="M79" t="s">
        <v>150</v>
      </c>
      <c r="O79" t="e">
        <f>VLOOKUP($L79,#REF!,2,0)</f>
        <v>#REF!</v>
      </c>
    </row>
    <row r="80" spans="3:15" x14ac:dyDescent="0.3">
      <c r="C80" s="29" t="s">
        <v>93</v>
      </c>
      <c r="D80" s="32">
        <v>1279548</v>
      </c>
      <c r="E80" s="34" t="s">
        <v>35</v>
      </c>
      <c r="F80" s="38" t="s">
        <v>163</v>
      </c>
      <c r="K80" s="29" t="s">
        <v>10</v>
      </c>
      <c r="L80" s="3">
        <v>218496</v>
      </c>
      <c r="M80" t="s">
        <v>174</v>
      </c>
      <c r="N80" t="s">
        <v>175</v>
      </c>
      <c r="O80" t="e">
        <f>VLOOKUP($L80,#REF!,2,0)</f>
        <v>#REF!</v>
      </c>
    </row>
    <row r="81" spans="3:15" x14ac:dyDescent="0.3">
      <c r="C81" s="29" t="s">
        <v>93</v>
      </c>
      <c r="D81" s="32">
        <v>1279548</v>
      </c>
      <c r="E81" s="34" t="s">
        <v>35</v>
      </c>
      <c r="F81" s="38" t="s">
        <v>163</v>
      </c>
      <c r="K81" s="29" t="s">
        <v>10</v>
      </c>
      <c r="L81" s="3">
        <v>218496</v>
      </c>
      <c r="M81" t="s">
        <v>174</v>
      </c>
      <c r="N81" t="s">
        <v>175</v>
      </c>
      <c r="O81" t="e">
        <f>VLOOKUP($L81,#REF!,2,0)</f>
        <v>#REF!</v>
      </c>
    </row>
    <row r="82" spans="3:15" x14ac:dyDescent="0.3">
      <c r="C82" s="29" t="s">
        <v>94</v>
      </c>
      <c r="D82" s="32">
        <v>589050</v>
      </c>
      <c r="E82" s="34" t="s">
        <v>35</v>
      </c>
      <c r="F82" s="38" t="s">
        <v>163</v>
      </c>
      <c r="K82" s="29" t="s">
        <v>10</v>
      </c>
      <c r="L82" s="3">
        <v>218498</v>
      </c>
      <c r="M82" t="s">
        <v>176</v>
      </c>
      <c r="N82" t="s">
        <v>177</v>
      </c>
      <c r="O82" t="e">
        <f>VLOOKUP($L82,#REF!,2,0)</f>
        <v>#REF!</v>
      </c>
    </row>
    <row r="83" spans="3:15" x14ac:dyDescent="0.3">
      <c r="C83" s="29" t="s">
        <v>97</v>
      </c>
      <c r="D83" s="32">
        <v>477785</v>
      </c>
      <c r="E83" s="34" t="s">
        <v>35</v>
      </c>
      <c r="F83" s="38" t="s">
        <v>163</v>
      </c>
      <c r="K83" s="29" t="s">
        <v>10</v>
      </c>
      <c r="L83" s="3">
        <v>218503</v>
      </c>
      <c r="M83" t="s">
        <v>178</v>
      </c>
      <c r="N83" t="s">
        <v>179</v>
      </c>
      <c r="O83" t="e">
        <f>VLOOKUP($L83,#REF!,2,0)</f>
        <v>#REF!</v>
      </c>
    </row>
    <row r="84" spans="3:15" x14ac:dyDescent="0.3">
      <c r="C84" s="29" t="s">
        <v>97</v>
      </c>
      <c r="D84" s="32">
        <v>477785</v>
      </c>
      <c r="E84" s="34" t="s">
        <v>35</v>
      </c>
      <c r="F84" s="38" t="s">
        <v>163</v>
      </c>
      <c r="K84" s="29" t="s">
        <v>10</v>
      </c>
      <c r="L84" s="3">
        <v>218503</v>
      </c>
      <c r="M84" t="s">
        <v>178</v>
      </c>
      <c r="N84" t="s">
        <v>179</v>
      </c>
      <c r="O84" t="e">
        <f>VLOOKUP($L84,#REF!,2,0)</f>
        <v>#REF!</v>
      </c>
    </row>
    <row r="85" spans="3:15" x14ac:dyDescent="0.3">
      <c r="C85" s="29" t="s">
        <v>97</v>
      </c>
      <c r="D85" s="32">
        <v>477785</v>
      </c>
      <c r="E85" s="34" t="s">
        <v>35</v>
      </c>
      <c r="F85" s="38" t="s">
        <v>163</v>
      </c>
      <c r="K85" s="29" t="s">
        <v>10</v>
      </c>
      <c r="L85" s="3">
        <v>218503</v>
      </c>
      <c r="M85" t="s">
        <v>178</v>
      </c>
      <c r="N85" t="s">
        <v>179</v>
      </c>
      <c r="O85" t="e">
        <f>VLOOKUP($L85,#REF!,2,0)</f>
        <v>#REF!</v>
      </c>
    </row>
    <row r="86" spans="3:15" x14ac:dyDescent="0.3">
      <c r="C86" s="29" t="s">
        <v>97</v>
      </c>
      <c r="D86" s="32">
        <v>477785</v>
      </c>
      <c r="E86" s="34" t="s">
        <v>35</v>
      </c>
      <c r="F86" s="38" t="s">
        <v>163</v>
      </c>
      <c r="K86" s="29" t="s">
        <v>10</v>
      </c>
      <c r="L86" s="3">
        <v>218503</v>
      </c>
      <c r="M86" t="s">
        <v>178</v>
      </c>
      <c r="N86" t="s">
        <v>179</v>
      </c>
      <c r="O86" t="e">
        <f>VLOOKUP($L86,#REF!,2,0)</f>
        <v>#REF!</v>
      </c>
    </row>
    <row r="87" spans="3:15" x14ac:dyDescent="0.3">
      <c r="C87" s="29" t="s">
        <v>97</v>
      </c>
      <c r="D87" s="32">
        <v>477785</v>
      </c>
      <c r="E87" s="34" t="s">
        <v>35</v>
      </c>
      <c r="F87" s="38" t="s">
        <v>163</v>
      </c>
      <c r="K87" s="29" t="s">
        <v>10</v>
      </c>
      <c r="L87" s="3">
        <v>218503</v>
      </c>
      <c r="M87" t="s">
        <v>178</v>
      </c>
      <c r="N87" t="s">
        <v>179</v>
      </c>
      <c r="O87" t="e">
        <f>VLOOKUP($L87,#REF!,2,0)</f>
        <v>#REF!</v>
      </c>
    </row>
    <row r="88" spans="3:15" x14ac:dyDescent="0.3">
      <c r="C88" s="29" t="s">
        <v>103</v>
      </c>
      <c r="D88" s="32">
        <v>719950</v>
      </c>
      <c r="E88" s="34" t="s">
        <v>35</v>
      </c>
      <c r="F88" s="38" t="s">
        <v>163</v>
      </c>
      <c r="K88" s="29" t="s">
        <v>10</v>
      </c>
      <c r="L88" s="3">
        <v>218509</v>
      </c>
      <c r="M88" t="s">
        <v>180</v>
      </c>
      <c r="N88" t="s">
        <v>181</v>
      </c>
      <c r="O88" t="e">
        <f>VLOOKUP($L88,#REF!,2,0)</f>
        <v>#REF!</v>
      </c>
    </row>
    <row r="89" spans="3:15" ht="15" thickBot="1" x14ac:dyDescent="0.35">
      <c r="C89" s="30" t="s">
        <v>105</v>
      </c>
      <c r="D89" s="33">
        <v>1204779</v>
      </c>
      <c r="E89" s="35" t="s">
        <v>35</v>
      </c>
      <c r="F89" s="39" t="s">
        <v>163</v>
      </c>
      <c r="K89" s="30" t="s">
        <v>10</v>
      </c>
      <c r="L89" s="3">
        <v>218511</v>
      </c>
      <c r="M89" t="s">
        <v>182</v>
      </c>
      <c r="N89" t="s">
        <v>183</v>
      </c>
      <c r="O89" t="e">
        <f>VLOOKUP($L89,#REF!,2,0)</f>
        <v>#REF!</v>
      </c>
    </row>
  </sheetData>
  <autoFilter ref="A1:E48" xr:uid="{00000000-0009-0000-0000-000002000000}">
    <filterColumn colId="4">
      <filters>
        <filter val="#N/A"/>
      </filters>
    </filterColumn>
  </autoFilter>
  <mergeCells count="1">
    <mergeCell ref="K66:O6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47"/>
  <sheetViews>
    <sheetView topLeftCell="B28" workbookViewId="0">
      <selection activeCell="F3" sqref="F3:F48"/>
    </sheetView>
  </sheetViews>
  <sheetFormatPr baseColWidth="10" defaultRowHeight="14.4" x14ac:dyDescent="0.3"/>
  <cols>
    <col min="1" max="1" width="55.33203125" bestFit="1" customWidth="1"/>
    <col min="2" max="4" width="55.33203125" customWidth="1"/>
  </cols>
  <sheetData>
    <row r="1" spans="1:13" x14ac:dyDescent="0.3">
      <c r="A1" s="12" t="s">
        <v>10</v>
      </c>
      <c r="B1" s="12">
        <v>206020</v>
      </c>
      <c r="C1" s="12" t="s">
        <v>140</v>
      </c>
      <c r="D1" s="12"/>
      <c r="E1" s="12" t="s">
        <v>34</v>
      </c>
      <c r="F1" s="13"/>
      <c r="G1" s="13"/>
      <c r="H1" s="13"/>
      <c r="I1" s="13"/>
      <c r="J1" s="12" t="s">
        <v>35</v>
      </c>
      <c r="K1" s="12" t="s">
        <v>36</v>
      </c>
      <c r="L1" s="13"/>
      <c r="M1" s="14">
        <v>602833</v>
      </c>
    </row>
    <row r="2" spans="1:13" x14ac:dyDescent="0.3">
      <c r="A2" s="11" t="s">
        <v>10</v>
      </c>
      <c r="B2" s="11">
        <v>206034</v>
      </c>
      <c r="C2" s="11" t="s">
        <v>115</v>
      </c>
      <c r="D2" s="11"/>
      <c r="E2" s="11" t="s">
        <v>6</v>
      </c>
      <c r="F2" s="2"/>
      <c r="G2" s="11" t="s">
        <v>38</v>
      </c>
      <c r="H2" s="2"/>
      <c r="I2" s="2"/>
      <c r="J2" s="11" t="s">
        <v>39</v>
      </c>
      <c r="K2" s="11" t="s">
        <v>40</v>
      </c>
      <c r="L2" s="2"/>
      <c r="M2" s="15">
        <v>14086220</v>
      </c>
    </row>
    <row r="3" spans="1:13" x14ac:dyDescent="0.3">
      <c r="A3" s="11" t="s">
        <v>10</v>
      </c>
      <c r="B3" s="11">
        <v>206035</v>
      </c>
      <c r="C3" s="11" t="s">
        <v>116</v>
      </c>
      <c r="D3" s="11"/>
      <c r="E3" s="11" t="s">
        <v>6</v>
      </c>
      <c r="F3" s="2"/>
      <c r="G3" s="11" t="s">
        <v>1</v>
      </c>
      <c r="H3" s="2"/>
      <c r="I3" s="2"/>
      <c r="J3" s="11" t="s">
        <v>39</v>
      </c>
      <c r="K3" s="11" t="s">
        <v>42</v>
      </c>
      <c r="L3" s="2"/>
      <c r="M3" s="15">
        <v>2853800</v>
      </c>
    </row>
    <row r="4" spans="1:13" x14ac:dyDescent="0.3">
      <c r="A4" s="11" t="s">
        <v>10</v>
      </c>
      <c r="B4" s="11">
        <v>224355</v>
      </c>
      <c r="C4" s="11" t="s">
        <v>141</v>
      </c>
      <c r="D4" s="11"/>
      <c r="E4" s="11" t="s">
        <v>45</v>
      </c>
      <c r="F4" s="2"/>
      <c r="G4" s="11" t="s">
        <v>1</v>
      </c>
      <c r="H4" s="2"/>
      <c r="I4" s="11" t="s">
        <v>46</v>
      </c>
      <c r="J4" s="11" t="s">
        <v>35</v>
      </c>
      <c r="K4" s="11" t="s">
        <v>47</v>
      </c>
      <c r="L4" s="2"/>
      <c r="M4" s="15">
        <v>679394</v>
      </c>
    </row>
    <row r="5" spans="1:13" x14ac:dyDescent="0.3">
      <c r="A5" s="11" t="s">
        <v>10</v>
      </c>
      <c r="B5" s="11">
        <v>224374</v>
      </c>
      <c r="C5" s="11" t="s">
        <v>117</v>
      </c>
      <c r="D5" s="11"/>
      <c r="E5" s="11" t="s">
        <v>34</v>
      </c>
      <c r="F5" s="2"/>
      <c r="G5" s="11" t="s">
        <v>1</v>
      </c>
      <c r="H5" s="2"/>
      <c r="I5" s="2"/>
      <c r="J5" s="11" t="s">
        <v>39</v>
      </c>
      <c r="K5" s="11" t="s">
        <v>49</v>
      </c>
      <c r="L5" s="2"/>
      <c r="M5" s="15">
        <v>1731497</v>
      </c>
    </row>
    <row r="6" spans="1:13" x14ac:dyDescent="0.3">
      <c r="A6" s="11" t="s">
        <v>10</v>
      </c>
      <c r="B6" s="11">
        <v>224377</v>
      </c>
      <c r="C6" s="11" t="s">
        <v>118</v>
      </c>
      <c r="D6" s="11" t="s">
        <v>119</v>
      </c>
      <c r="E6" s="11" t="s">
        <v>51</v>
      </c>
      <c r="F6" s="2"/>
      <c r="G6" s="11" t="s">
        <v>52</v>
      </c>
      <c r="H6" s="2"/>
      <c r="I6" s="11" t="s">
        <v>53</v>
      </c>
      <c r="J6" s="11" t="s">
        <v>39</v>
      </c>
      <c r="K6" s="11" t="s">
        <v>54</v>
      </c>
      <c r="L6" s="2"/>
      <c r="M6" s="15">
        <v>3277677</v>
      </c>
    </row>
    <row r="7" spans="1:13" x14ac:dyDescent="0.3">
      <c r="A7" s="11" t="s">
        <v>10</v>
      </c>
      <c r="B7" s="11">
        <v>224377</v>
      </c>
      <c r="C7" s="11" t="s">
        <v>118</v>
      </c>
      <c r="D7" s="11" t="s">
        <v>119</v>
      </c>
      <c r="E7" s="11" t="s">
        <v>55</v>
      </c>
      <c r="F7" s="2"/>
      <c r="G7" s="11" t="s">
        <v>56</v>
      </c>
      <c r="H7" s="2"/>
      <c r="I7" s="11" t="s">
        <v>57</v>
      </c>
      <c r="J7" s="11" t="s">
        <v>39</v>
      </c>
      <c r="K7" s="11" t="s">
        <v>54</v>
      </c>
      <c r="L7" s="2"/>
      <c r="M7" s="15">
        <v>3277677</v>
      </c>
    </row>
    <row r="8" spans="1:13" x14ac:dyDescent="0.3">
      <c r="A8" s="11" t="s">
        <v>10</v>
      </c>
      <c r="B8" s="11" t="s">
        <v>138</v>
      </c>
      <c r="C8" s="11" t="s">
        <v>120</v>
      </c>
      <c r="D8" s="11"/>
      <c r="E8" s="11" t="s">
        <v>6</v>
      </c>
      <c r="F8" s="2"/>
      <c r="G8" s="11" t="s">
        <v>1</v>
      </c>
      <c r="H8" s="2"/>
      <c r="I8" s="2"/>
      <c r="J8" s="11" t="s">
        <v>39</v>
      </c>
      <c r="K8" s="11" t="s">
        <v>60</v>
      </c>
      <c r="L8" s="2"/>
      <c r="M8" s="15">
        <v>1417194</v>
      </c>
    </row>
    <row r="9" spans="1:13" x14ac:dyDescent="0.3">
      <c r="A9" s="11" t="s">
        <v>10</v>
      </c>
      <c r="B9" s="11" t="s">
        <v>157</v>
      </c>
      <c r="C9" s="11" t="s">
        <v>142</v>
      </c>
      <c r="D9" s="11" t="s">
        <v>143</v>
      </c>
      <c r="E9" s="11" t="s">
        <v>6</v>
      </c>
      <c r="F9" s="2"/>
      <c r="G9" s="11" t="s">
        <v>38</v>
      </c>
      <c r="H9" s="2"/>
      <c r="I9" s="2"/>
      <c r="J9" s="11" t="s">
        <v>35</v>
      </c>
      <c r="K9" s="11" t="s">
        <v>62</v>
      </c>
      <c r="L9" s="2"/>
      <c r="M9" s="15">
        <v>7625126.2699999996</v>
      </c>
    </row>
    <row r="10" spans="1:13" x14ac:dyDescent="0.3">
      <c r="A10" s="11" t="s">
        <v>10</v>
      </c>
      <c r="B10" s="11">
        <v>208054</v>
      </c>
      <c r="C10" s="11" t="s">
        <v>144</v>
      </c>
      <c r="D10" s="11"/>
      <c r="E10" s="11" t="s">
        <v>64</v>
      </c>
      <c r="F10" s="2"/>
      <c r="G10" s="11" t="s">
        <v>38</v>
      </c>
      <c r="H10" s="2"/>
      <c r="I10" s="2"/>
      <c r="J10" s="11" t="s">
        <v>35</v>
      </c>
      <c r="K10" s="11" t="s">
        <v>65</v>
      </c>
      <c r="L10" s="2"/>
      <c r="M10" s="15">
        <v>2938180.43</v>
      </c>
    </row>
    <row r="11" spans="1:13" x14ac:dyDescent="0.3">
      <c r="A11" s="11" t="s">
        <v>10</v>
      </c>
      <c r="B11" s="11">
        <v>214332</v>
      </c>
      <c r="C11" s="11" t="s">
        <v>145</v>
      </c>
      <c r="D11" s="11"/>
      <c r="E11" s="11" t="s">
        <v>67</v>
      </c>
      <c r="F11" s="2"/>
      <c r="G11" s="11" t="s">
        <v>38</v>
      </c>
      <c r="H11" s="2"/>
      <c r="I11" s="2"/>
      <c r="J11" s="11" t="s">
        <v>35</v>
      </c>
      <c r="K11" s="11" t="s">
        <v>36</v>
      </c>
      <c r="L11" s="2"/>
      <c r="M11" s="15">
        <v>788016</v>
      </c>
    </row>
    <row r="12" spans="1:13" x14ac:dyDescent="0.3">
      <c r="A12" s="11" t="s">
        <v>10</v>
      </c>
      <c r="B12" s="11">
        <v>214333</v>
      </c>
      <c r="C12" s="11" t="s">
        <v>121</v>
      </c>
      <c r="D12" s="11"/>
      <c r="E12" s="11" t="s">
        <v>68</v>
      </c>
      <c r="F12" s="2"/>
      <c r="G12" s="11" t="s">
        <v>38</v>
      </c>
      <c r="H12" s="2"/>
      <c r="I12" s="2"/>
      <c r="J12" s="11" t="s">
        <v>35</v>
      </c>
      <c r="K12" s="11" t="s">
        <v>69</v>
      </c>
      <c r="L12" s="2"/>
      <c r="M12" s="15">
        <v>3113742.71</v>
      </c>
    </row>
    <row r="13" spans="1:13" x14ac:dyDescent="0.3">
      <c r="A13" s="11" t="s">
        <v>10</v>
      </c>
      <c r="B13" s="11">
        <v>214333</v>
      </c>
      <c r="C13" s="11" t="s">
        <v>121</v>
      </c>
      <c r="D13" s="11"/>
      <c r="E13" s="11" t="s">
        <v>70</v>
      </c>
      <c r="F13" s="2"/>
      <c r="G13" s="11" t="s">
        <v>38</v>
      </c>
      <c r="H13" s="2"/>
      <c r="I13" s="2"/>
      <c r="J13" s="11" t="s">
        <v>39</v>
      </c>
      <c r="K13" s="11" t="s">
        <v>42</v>
      </c>
      <c r="L13" s="2"/>
      <c r="M13" s="15">
        <v>2405596</v>
      </c>
    </row>
    <row r="14" spans="1:13" x14ac:dyDescent="0.3">
      <c r="A14" s="11" t="s">
        <v>10</v>
      </c>
      <c r="B14" s="11">
        <v>214345</v>
      </c>
      <c r="C14" s="11" t="s">
        <v>146</v>
      </c>
      <c r="D14" s="11"/>
      <c r="E14" s="11" t="s">
        <v>6</v>
      </c>
      <c r="F14" s="2"/>
      <c r="G14" s="11" t="s">
        <v>38</v>
      </c>
      <c r="H14" s="2"/>
      <c r="I14" s="2"/>
      <c r="J14" s="11" t="s">
        <v>35</v>
      </c>
      <c r="K14" s="11" t="s">
        <v>71</v>
      </c>
      <c r="L14" s="2"/>
      <c r="M14" s="15">
        <v>2375361.9</v>
      </c>
    </row>
    <row r="15" spans="1:13" x14ac:dyDescent="0.3">
      <c r="A15" s="11" t="s">
        <v>10</v>
      </c>
      <c r="B15" s="11">
        <v>214368</v>
      </c>
      <c r="C15" s="11" t="s">
        <v>147</v>
      </c>
      <c r="D15" s="11"/>
      <c r="E15" s="11" t="s">
        <v>6</v>
      </c>
      <c r="F15" s="2"/>
      <c r="G15" s="11" t="s">
        <v>38</v>
      </c>
      <c r="H15" s="2"/>
      <c r="I15" s="2"/>
      <c r="J15" s="11" t="s">
        <v>35</v>
      </c>
      <c r="K15" s="11" t="s">
        <v>71</v>
      </c>
      <c r="L15" s="2"/>
      <c r="M15" s="15">
        <v>9985587.9000000004</v>
      </c>
    </row>
    <row r="16" spans="1:13" x14ac:dyDescent="0.3">
      <c r="A16" s="11" t="s">
        <v>10</v>
      </c>
      <c r="B16" s="11">
        <v>214417</v>
      </c>
      <c r="C16" s="11" t="s">
        <v>122</v>
      </c>
      <c r="D16" s="11" t="s">
        <v>123</v>
      </c>
      <c r="E16" s="11" t="s">
        <v>45</v>
      </c>
      <c r="F16" s="2"/>
      <c r="G16" s="11" t="s">
        <v>38</v>
      </c>
      <c r="H16" s="2"/>
      <c r="I16" s="2"/>
      <c r="J16" s="11" t="s">
        <v>39</v>
      </c>
      <c r="K16" s="11" t="s">
        <v>74</v>
      </c>
      <c r="L16" s="2"/>
      <c r="M16" s="15">
        <v>1864533</v>
      </c>
    </row>
    <row r="17" spans="1:13" x14ac:dyDescent="0.3">
      <c r="A17" s="11" t="s">
        <v>10</v>
      </c>
      <c r="B17" s="11">
        <v>214417</v>
      </c>
      <c r="C17" s="11" t="s">
        <v>122</v>
      </c>
      <c r="D17" s="11" t="s">
        <v>123</v>
      </c>
      <c r="E17" s="11" t="s">
        <v>34</v>
      </c>
      <c r="F17" s="2"/>
      <c r="G17" s="11" t="s">
        <v>38</v>
      </c>
      <c r="H17" s="2"/>
      <c r="I17" s="2"/>
      <c r="J17" s="11" t="s">
        <v>39</v>
      </c>
      <c r="K17" s="11" t="s">
        <v>74</v>
      </c>
      <c r="L17" s="2"/>
      <c r="M17" s="15">
        <v>1864533</v>
      </c>
    </row>
    <row r="18" spans="1:13" x14ac:dyDescent="0.3">
      <c r="A18" s="11" t="s">
        <v>10</v>
      </c>
      <c r="B18" s="11">
        <v>218331</v>
      </c>
      <c r="C18" s="11" t="s">
        <v>148</v>
      </c>
      <c r="D18" s="11"/>
      <c r="E18" s="11" t="s">
        <v>67</v>
      </c>
      <c r="F18" s="2"/>
      <c r="G18" s="11" t="s">
        <v>1</v>
      </c>
      <c r="H18" s="2"/>
      <c r="I18" s="2"/>
      <c r="J18" s="11" t="s">
        <v>35</v>
      </c>
      <c r="K18" s="11" t="s">
        <v>40</v>
      </c>
      <c r="L18" s="2"/>
      <c r="M18" s="15">
        <v>663200</v>
      </c>
    </row>
    <row r="19" spans="1:13" x14ac:dyDescent="0.3">
      <c r="A19" s="11" t="s">
        <v>10</v>
      </c>
      <c r="B19" s="11">
        <v>218370</v>
      </c>
      <c r="C19" s="11" t="s">
        <v>124</v>
      </c>
      <c r="D19" s="11"/>
      <c r="E19" s="11" t="s">
        <v>6</v>
      </c>
      <c r="F19" s="2"/>
      <c r="G19" s="11" t="s">
        <v>76</v>
      </c>
      <c r="H19" s="2"/>
      <c r="I19" s="2"/>
      <c r="J19" s="11" t="s">
        <v>39</v>
      </c>
      <c r="K19" s="11" t="s">
        <v>71</v>
      </c>
      <c r="L19" s="2"/>
      <c r="M19" s="15">
        <v>2623070.08</v>
      </c>
    </row>
    <row r="20" spans="1:13" x14ac:dyDescent="0.3">
      <c r="A20" s="11" t="s">
        <v>10</v>
      </c>
      <c r="B20" s="11" t="s">
        <v>139</v>
      </c>
      <c r="C20" s="11" t="s">
        <v>125</v>
      </c>
      <c r="D20" s="11"/>
      <c r="E20" s="11" t="s">
        <v>6</v>
      </c>
      <c r="F20" s="2"/>
      <c r="G20" s="11" t="s">
        <v>78</v>
      </c>
      <c r="H20" s="2"/>
      <c r="I20" s="2"/>
      <c r="J20" s="11" t="s">
        <v>39</v>
      </c>
      <c r="K20" s="11" t="s">
        <v>79</v>
      </c>
      <c r="L20" s="2"/>
      <c r="M20" s="15">
        <v>2900557</v>
      </c>
    </row>
    <row r="21" spans="1:13" x14ac:dyDescent="0.3">
      <c r="A21" s="11" t="s">
        <v>10</v>
      </c>
      <c r="B21" s="11">
        <v>218414</v>
      </c>
      <c r="C21" s="11" t="s">
        <v>126</v>
      </c>
      <c r="D21" s="11" t="s">
        <v>127</v>
      </c>
      <c r="E21" s="11" t="s">
        <v>45</v>
      </c>
      <c r="F21" s="2"/>
      <c r="G21" s="11" t="s">
        <v>1</v>
      </c>
      <c r="H21" s="2"/>
      <c r="I21" s="2"/>
      <c r="J21" s="11" t="s">
        <v>39</v>
      </c>
      <c r="K21" s="11" t="s">
        <v>40</v>
      </c>
      <c r="L21" s="2"/>
      <c r="M21" s="15">
        <v>947265</v>
      </c>
    </row>
    <row r="22" spans="1:13" x14ac:dyDescent="0.3">
      <c r="A22" s="11" t="s">
        <v>10</v>
      </c>
      <c r="B22" s="11">
        <v>218465</v>
      </c>
      <c r="C22" s="11" t="s">
        <v>128</v>
      </c>
      <c r="D22" s="11"/>
      <c r="E22" s="11" t="s">
        <v>45</v>
      </c>
      <c r="F22" s="2"/>
      <c r="G22" s="11" t="s">
        <v>1</v>
      </c>
      <c r="H22" s="2"/>
      <c r="I22" s="2"/>
      <c r="J22" s="11" t="s">
        <v>39</v>
      </c>
      <c r="K22" s="11" t="s">
        <v>40</v>
      </c>
      <c r="L22" s="2"/>
      <c r="M22" s="15">
        <v>1611441</v>
      </c>
    </row>
    <row r="23" spans="1:13" x14ac:dyDescent="0.3">
      <c r="A23" s="11" t="s">
        <v>10</v>
      </c>
      <c r="B23" s="11">
        <v>218466</v>
      </c>
      <c r="C23" s="11" t="s">
        <v>129</v>
      </c>
      <c r="D23" s="11"/>
      <c r="E23" s="11" t="s">
        <v>45</v>
      </c>
      <c r="F23" s="2"/>
      <c r="G23" s="11" t="s">
        <v>83</v>
      </c>
      <c r="H23" s="2"/>
      <c r="I23" s="2"/>
      <c r="J23" s="11" t="s">
        <v>39</v>
      </c>
      <c r="K23" s="11" t="s">
        <v>84</v>
      </c>
      <c r="L23" s="2"/>
      <c r="M23" s="15">
        <v>1063332</v>
      </c>
    </row>
    <row r="24" spans="1:13" x14ac:dyDescent="0.3">
      <c r="A24" s="11" t="s">
        <v>10</v>
      </c>
      <c r="B24" s="11">
        <v>218466</v>
      </c>
      <c r="C24" s="11" t="s">
        <v>129</v>
      </c>
      <c r="D24" s="11"/>
      <c r="E24" s="11" t="s">
        <v>34</v>
      </c>
      <c r="F24" s="2"/>
      <c r="G24" s="11" t="s">
        <v>1</v>
      </c>
      <c r="H24" s="2"/>
      <c r="I24" s="2"/>
      <c r="J24" s="11" t="s">
        <v>39</v>
      </c>
      <c r="K24" s="11" t="s">
        <v>84</v>
      </c>
      <c r="L24" s="2"/>
      <c r="M24" s="15">
        <v>1063332</v>
      </c>
    </row>
    <row r="25" spans="1:13" x14ac:dyDescent="0.3">
      <c r="A25" s="11" t="s">
        <v>10</v>
      </c>
      <c r="B25" s="11">
        <v>218467</v>
      </c>
      <c r="C25" s="11" t="s">
        <v>130</v>
      </c>
      <c r="D25" s="11"/>
      <c r="E25" s="11" t="s">
        <v>45</v>
      </c>
      <c r="F25" s="2"/>
      <c r="G25" s="11" t="s">
        <v>1</v>
      </c>
      <c r="H25" s="2"/>
      <c r="I25" s="2"/>
      <c r="J25" s="11" t="s">
        <v>39</v>
      </c>
      <c r="K25" s="11" t="s">
        <v>84</v>
      </c>
      <c r="L25" s="2"/>
      <c r="M25" s="15">
        <v>1416695</v>
      </c>
    </row>
    <row r="26" spans="1:13" x14ac:dyDescent="0.3">
      <c r="A26" s="11" t="s">
        <v>10</v>
      </c>
      <c r="B26" s="11">
        <v>218467</v>
      </c>
      <c r="C26" s="11" t="s">
        <v>130</v>
      </c>
      <c r="D26" s="11"/>
      <c r="E26" s="11" t="s">
        <v>34</v>
      </c>
      <c r="F26" s="2"/>
      <c r="G26" s="11" t="s">
        <v>38</v>
      </c>
      <c r="H26" s="2"/>
      <c r="I26" s="2"/>
      <c r="J26" s="11" t="s">
        <v>39</v>
      </c>
      <c r="K26" s="11" t="s">
        <v>84</v>
      </c>
      <c r="L26" s="2"/>
      <c r="M26" s="15">
        <v>1416695</v>
      </c>
    </row>
    <row r="27" spans="1:13" x14ac:dyDescent="0.3">
      <c r="A27" s="11" t="s">
        <v>10</v>
      </c>
      <c r="B27" s="11">
        <v>218473</v>
      </c>
      <c r="C27" s="11" t="s">
        <v>149</v>
      </c>
      <c r="D27" s="11"/>
      <c r="E27" s="11" t="s">
        <v>6</v>
      </c>
      <c r="F27" s="2"/>
      <c r="G27" s="11" t="s">
        <v>38</v>
      </c>
      <c r="H27" s="2"/>
      <c r="I27" s="2"/>
      <c r="J27" s="11" t="s">
        <v>35</v>
      </c>
      <c r="K27" s="11" t="s">
        <v>87</v>
      </c>
      <c r="L27" s="2"/>
      <c r="M27" s="15">
        <v>1164475</v>
      </c>
    </row>
    <row r="28" spans="1:13" x14ac:dyDescent="0.3">
      <c r="A28" s="11" t="s">
        <v>10</v>
      </c>
      <c r="B28" s="11">
        <v>218474</v>
      </c>
      <c r="C28" s="11" t="s">
        <v>150</v>
      </c>
      <c r="D28" s="11"/>
      <c r="E28" s="11" t="s">
        <v>6</v>
      </c>
      <c r="F28" s="2"/>
      <c r="G28" s="11" t="s">
        <v>38</v>
      </c>
      <c r="H28" s="2"/>
      <c r="I28" s="2"/>
      <c r="J28" s="11" t="s">
        <v>35</v>
      </c>
      <c r="K28" s="11" t="s">
        <v>87</v>
      </c>
      <c r="L28" s="2"/>
      <c r="M28" s="15">
        <v>645990</v>
      </c>
    </row>
    <row r="29" spans="1:13" x14ac:dyDescent="0.3">
      <c r="A29" s="11" t="s">
        <v>10</v>
      </c>
      <c r="B29" s="11">
        <v>218482</v>
      </c>
      <c r="C29" s="11" t="s">
        <v>131</v>
      </c>
      <c r="D29" s="11"/>
      <c r="E29" s="11" t="s">
        <v>6</v>
      </c>
      <c r="F29" s="2"/>
      <c r="G29" s="11" t="s">
        <v>1</v>
      </c>
      <c r="H29" s="2"/>
      <c r="I29" s="2"/>
      <c r="J29" s="11" t="s">
        <v>39</v>
      </c>
      <c r="K29" s="11" t="s">
        <v>42</v>
      </c>
      <c r="L29" s="2"/>
      <c r="M29" s="15">
        <v>9000000</v>
      </c>
    </row>
    <row r="30" spans="1:13" x14ac:dyDescent="0.3">
      <c r="A30" s="11" t="s">
        <v>10</v>
      </c>
      <c r="B30" s="11">
        <v>218483</v>
      </c>
      <c r="C30" s="11" t="s">
        <v>132</v>
      </c>
      <c r="D30" s="11"/>
      <c r="E30" s="11" t="s">
        <v>6</v>
      </c>
      <c r="F30" s="2"/>
      <c r="G30" s="11" t="s">
        <v>1</v>
      </c>
      <c r="H30" s="2"/>
      <c r="I30" s="2"/>
      <c r="J30" s="11" t="s">
        <v>39</v>
      </c>
      <c r="K30" s="11" t="s">
        <v>42</v>
      </c>
      <c r="L30" s="2"/>
      <c r="M30" s="15">
        <v>2500000</v>
      </c>
    </row>
    <row r="31" spans="1:13" x14ac:dyDescent="0.3">
      <c r="A31" s="11" t="s">
        <v>10</v>
      </c>
      <c r="B31" s="11">
        <v>218493</v>
      </c>
      <c r="C31" s="11" t="s">
        <v>133</v>
      </c>
      <c r="D31" s="11"/>
      <c r="E31" s="11" t="s">
        <v>6</v>
      </c>
      <c r="F31" s="2"/>
      <c r="G31" s="11" t="s">
        <v>1</v>
      </c>
      <c r="H31" s="2"/>
      <c r="I31" s="2"/>
      <c r="J31" s="11" t="s">
        <v>39</v>
      </c>
      <c r="K31" s="11" t="s">
        <v>92</v>
      </c>
      <c r="L31" s="2"/>
      <c r="M31" s="15">
        <v>6096668</v>
      </c>
    </row>
    <row r="32" spans="1:13" x14ac:dyDescent="0.3">
      <c r="A32" s="11" t="s">
        <v>10</v>
      </c>
      <c r="B32" s="11">
        <v>218496</v>
      </c>
      <c r="C32" s="11" t="s">
        <v>151</v>
      </c>
      <c r="D32" s="11" t="s">
        <v>152</v>
      </c>
      <c r="E32" s="11" t="s">
        <v>45</v>
      </c>
      <c r="F32" s="2"/>
      <c r="G32" s="11" t="s">
        <v>1</v>
      </c>
      <c r="H32" s="2"/>
      <c r="I32" s="2"/>
      <c r="J32" s="11" t="s">
        <v>35</v>
      </c>
      <c r="K32" s="11" t="s">
        <v>92</v>
      </c>
      <c r="L32" s="2"/>
      <c r="M32" s="15">
        <v>1279548</v>
      </c>
    </row>
    <row r="33" spans="1:13" x14ac:dyDescent="0.3">
      <c r="A33" s="11" t="s">
        <v>10</v>
      </c>
      <c r="B33" s="11">
        <v>218496</v>
      </c>
      <c r="C33" s="11" t="s">
        <v>151</v>
      </c>
      <c r="D33" s="11" t="s">
        <v>152</v>
      </c>
      <c r="E33" s="11" t="s">
        <v>34</v>
      </c>
      <c r="F33" s="2"/>
      <c r="G33" s="11" t="s">
        <v>1</v>
      </c>
      <c r="H33" s="2"/>
      <c r="I33" s="2"/>
      <c r="J33" s="11" t="s">
        <v>35</v>
      </c>
      <c r="K33" s="11" t="s">
        <v>92</v>
      </c>
      <c r="L33" s="2"/>
      <c r="M33" s="15">
        <v>1279548</v>
      </c>
    </row>
    <row r="34" spans="1:13" x14ac:dyDescent="0.3">
      <c r="A34" s="11" t="s">
        <v>10</v>
      </c>
      <c r="B34" s="11">
        <v>218498</v>
      </c>
      <c r="C34" s="11" t="s">
        <v>153</v>
      </c>
      <c r="D34" s="11"/>
      <c r="E34" s="11" t="s">
        <v>34</v>
      </c>
      <c r="F34" s="2"/>
      <c r="G34" s="11" t="s">
        <v>1</v>
      </c>
      <c r="H34" s="2"/>
      <c r="I34" s="2"/>
      <c r="J34" s="11" t="s">
        <v>35</v>
      </c>
      <c r="K34" s="11" t="s">
        <v>92</v>
      </c>
      <c r="L34" s="2"/>
      <c r="M34" s="15">
        <v>589050</v>
      </c>
    </row>
    <row r="35" spans="1:13" x14ac:dyDescent="0.3">
      <c r="A35" s="11" t="s">
        <v>10</v>
      </c>
      <c r="B35" s="11">
        <v>218499</v>
      </c>
      <c r="C35" s="11" t="s">
        <v>134</v>
      </c>
      <c r="D35" s="11"/>
      <c r="E35" s="11" t="s">
        <v>34</v>
      </c>
      <c r="F35" s="2"/>
      <c r="G35" s="11" t="s">
        <v>1</v>
      </c>
      <c r="H35" s="2"/>
      <c r="I35" s="2"/>
      <c r="J35" s="11" t="s">
        <v>39</v>
      </c>
      <c r="K35" s="11" t="s">
        <v>92</v>
      </c>
      <c r="L35" s="2"/>
      <c r="M35" s="15">
        <v>2709630</v>
      </c>
    </row>
    <row r="36" spans="1:13" x14ac:dyDescent="0.3">
      <c r="A36" s="11" t="s">
        <v>10</v>
      </c>
      <c r="B36" s="11">
        <v>218501</v>
      </c>
      <c r="C36" s="11" t="s">
        <v>135</v>
      </c>
      <c r="D36" s="11"/>
      <c r="E36" s="11" t="s">
        <v>45</v>
      </c>
      <c r="F36" s="2"/>
      <c r="G36" s="11" t="s">
        <v>1</v>
      </c>
      <c r="H36" s="2"/>
      <c r="I36" s="2"/>
      <c r="J36" s="11" t="s">
        <v>39</v>
      </c>
      <c r="K36" s="11" t="s">
        <v>92</v>
      </c>
      <c r="L36" s="2"/>
      <c r="M36" s="15">
        <v>4974200</v>
      </c>
    </row>
    <row r="37" spans="1:13" x14ac:dyDescent="0.3">
      <c r="A37" s="11" t="s">
        <v>10</v>
      </c>
      <c r="B37" s="11">
        <v>218501</v>
      </c>
      <c r="C37" s="11" t="s">
        <v>135</v>
      </c>
      <c r="D37" s="11"/>
      <c r="E37" s="11" t="s">
        <v>34</v>
      </c>
      <c r="F37" s="2"/>
      <c r="G37" s="11" t="s">
        <v>1</v>
      </c>
      <c r="H37" s="2"/>
      <c r="I37" s="2"/>
      <c r="J37" s="11" t="s">
        <v>39</v>
      </c>
      <c r="K37" s="11" t="s">
        <v>92</v>
      </c>
      <c r="L37" s="2"/>
      <c r="M37" s="15">
        <v>4974200</v>
      </c>
    </row>
    <row r="38" spans="1:13" x14ac:dyDescent="0.3">
      <c r="A38" s="11" t="s">
        <v>10</v>
      </c>
      <c r="B38" s="11">
        <v>218503</v>
      </c>
      <c r="C38" s="11" t="s">
        <v>154</v>
      </c>
      <c r="D38" s="11"/>
      <c r="E38" s="11" t="s">
        <v>98</v>
      </c>
      <c r="F38" s="2"/>
      <c r="G38" s="11" t="s">
        <v>1</v>
      </c>
      <c r="H38" s="2"/>
      <c r="I38" s="2"/>
      <c r="J38" s="11" t="s">
        <v>35</v>
      </c>
      <c r="K38" s="11" t="s">
        <v>92</v>
      </c>
      <c r="L38" s="2"/>
      <c r="M38" s="15">
        <v>477785</v>
      </c>
    </row>
    <row r="39" spans="1:13" x14ac:dyDescent="0.3">
      <c r="A39" s="11" t="s">
        <v>10</v>
      </c>
      <c r="B39" s="11">
        <v>218503</v>
      </c>
      <c r="C39" s="11" t="s">
        <v>154</v>
      </c>
      <c r="D39" s="11"/>
      <c r="E39" s="11" t="s">
        <v>99</v>
      </c>
      <c r="F39" s="2"/>
      <c r="G39" s="11" t="s">
        <v>1</v>
      </c>
      <c r="H39" s="2"/>
      <c r="I39" s="2"/>
      <c r="J39" s="11" t="s">
        <v>35</v>
      </c>
      <c r="K39" s="11" t="s">
        <v>92</v>
      </c>
      <c r="L39" s="2"/>
      <c r="M39" s="15">
        <v>477785</v>
      </c>
    </row>
    <row r="40" spans="1:13" x14ac:dyDescent="0.3">
      <c r="A40" s="11" t="s">
        <v>10</v>
      </c>
      <c r="B40" s="11">
        <v>218503</v>
      </c>
      <c r="C40" s="11" t="s">
        <v>154</v>
      </c>
      <c r="D40" s="11"/>
      <c r="E40" s="11" t="s">
        <v>100</v>
      </c>
      <c r="F40" s="2"/>
      <c r="G40" s="11" t="s">
        <v>1</v>
      </c>
      <c r="H40" s="2"/>
      <c r="I40" s="2"/>
      <c r="J40" s="11" t="s">
        <v>35</v>
      </c>
      <c r="K40" s="11" t="s">
        <v>92</v>
      </c>
      <c r="L40" s="2"/>
      <c r="M40" s="15">
        <v>477785</v>
      </c>
    </row>
    <row r="41" spans="1:13" x14ac:dyDescent="0.3">
      <c r="A41" s="11" t="s">
        <v>10</v>
      </c>
      <c r="B41" s="11">
        <v>218503</v>
      </c>
      <c r="C41" s="11" t="s">
        <v>154</v>
      </c>
      <c r="D41" s="11"/>
      <c r="E41" s="11" t="s">
        <v>101</v>
      </c>
      <c r="F41" s="2"/>
      <c r="G41" s="11" t="s">
        <v>1</v>
      </c>
      <c r="H41" s="2"/>
      <c r="I41" s="2"/>
      <c r="J41" s="11" t="s">
        <v>35</v>
      </c>
      <c r="K41" s="11" t="s">
        <v>92</v>
      </c>
      <c r="L41" s="2"/>
      <c r="M41" s="15">
        <v>477785</v>
      </c>
    </row>
    <row r="42" spans="1:13" x14ac:dyDescent="0.3">
      <c r="A42" s="11" t="s">
        <v>10</v>
      </c>
      <c r="B42" s="11">
        <v>218503</v>
      </c>
      <c r="C42" s="11" t="s">
        <v>154</v>
      </c>
      <c r="D42" s="11"/>
      <c r="E42" s="11" t="s">
        <v>102</v>
      </c>
      <c r="F42" s="2"/>
      <c r="G42" s="11" t="s">
        <v>1</v>
      </c>
      <c r="H42" s="2"/>
      <c r="I42" s="2"/>
      <c r="J42" s="11" t="s">
        <v>35</v>
      </c>
      <c r="K42" s="11" t="s">
        <v>92</v>
      </c>
      <c r="L42" s="2"/>
      <c r="M42" s="15">
        <v>477785</v>
      </c>
    </row>
    <row r="43" spans="1:13" x14ac:dyDescent="0.3">
      <c r="A43" s="11" t="s">
        <v>10</v>
      </c>
      <c r="B43" s="11">
        <v>218509</v>
      </c>
      <c r="C43" s="11" t="s">
        <v>155</v>
      </c>
      <c r="D43" s="11"/>
      <c r="E43" s="11" t="s">
        <v>6</v>
      </c>
      <c r="F43" s="2"/>
      <c r="G43" s="11" t="s">
        <v>1</v>
      </c>
      <c r="H43" s="2"/>
      <c r="I43" s="2"/>
      <c r="J43" s="11" t="s">
        <v>35</v>
      </c>
      <c r="K43" s="11" t="s">
        <v>92</v>
      </c>
      <c r="L43" s="2"/>
      <c r="M43" s="15">
        <v>719950</v>
      </c>
    </row>
    <row r="44" spans="1:13" x14ac:dyDescent="0.3">
      <c r="A44" s="11" t="s">
        <v>10</v>
      </c>
      <c r="B44" s="11">
        <v>218510</v>
      </c>
      <c r="C44" s="11" t="s">
        <v>136</v>
      </c>
      <c r="D44" s="11"/>
      <c r="E44" s="11" t="s">
        <v>45</v>
      </c>
      <c r="F44" s="2"/>
      <c r="G44" s="11" t="s">
        <v>1</v>
      </c>
      <c r="H44" s="2"/>
      <c r="I44" s="2"/>
      <c r="J44" s="11" t="s">
        <v>39</v>
      </c>
      <c r="K44" s="11" t="s">
        <v>92</v>
      </c>
      <c r="L44" s="2"/>
      <c r="M44" s="15">
        <v>2107490</v>
      </c>
    </row>
    <row r="45" spans="1:13" x14ac:dyDescent="0.3">
      <c r="A45" s="11" t="s">
        <v>10</v>
      </c>
      <c r="B45" s="11">
        <v>218510</v>
      </c>
      <c r="C45" s="11" t="s">
        <v>136</v>
      </c>
      <c r="D45" s="11"/>
      <c r="E45" s="11" t="s">
        <v>34</v>
      </c>
      <c r="F45" s="2"/>
      <c r="G45" s="11" t="s">
        <v>1</v>
      </c>
      <c r="H45" s="2"/>
      <c r="I45" s="2"/>
      <c r="J45" s="11" t="s">
        <v>39</v>
      </c>
      <c r="K45" s="11" t="s">
        <v>92</v>
      </c>
      <c r="L45" s="2"/>
      <c r="M45" s="15">
        <v>2107490</v>
      </c>
    </row>
    <row r="46" spans="1:13" x14ac:dyDescent="0.3">
      <c r="A46" s="11" t="s">
        <v>10</v>
      </c>
      <c r="B46" s="11">
        <v>218511</v>
      </c>
      <c r="C46" s="11" t="s">
        <v>156</v>
      </c>
      <c r="D46" s="11"/>
      <c r="E46" s="11" t="s">
        <v>6</v>
      </c>
      <c r="F46" s="2"/>
      <c r="G46" s="11" t="s">
        <v>1</v>
      </c>
      <c r="H46" s="2"/>
      <c r="I46" s="2"/>
      <c r="J46" s="11" t="s">
        <v>35</v>
      </c>
      <c r="K46" s="11" t="s">
        <v>92</v>
      </c>
      <c r="L46" s="2"/>
      <c r="M46" s="15">
        <v>1204779</v>
      </c>
    </row>
    <row r="47" spans="1:13" x14ac:dyDescent="0.3">
      <c r="A47" s="11" t="s">
        <v>10</v>
      </c>
      <c r="B47" s="11">
        <v>210099</v>
      </c>
      <c r="C47" s="11" t="s">
        <v>137</v>
      </c>
      <c r="D47"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Matriz de Calculo</vt:lpstr>
      <vt:lpstr>1. SELTEL S.A.S.</vt:lpstr>
      <vt:lpstr>2. ING ELECTROMECA</vt:lpstr>
      <vt:lpstr>3. EM 2025 + IPC</vt:lpstr>
      <vt:lpstr>Formato_Cotización</vt:lpstr>
      <vt:lpstr>Diferencias en Bajas CNT vs SM</vt:lpstr>
      <vt:lpstr>Hoja1</vt:lpstr>
      <vt:lpstr>Hoja2</vt:lpstr>
      <vt:lpstr>'1. SELTEL S.A.S.'!Títulos_a_imprimir</vt:lpstr>
      <vt:lpstr>'2. ING ELECTROMECA'!Títulos_a_imprimir</vt:lpstr>
      <vt:lpstr>'3. EM 2025 + IPC'!Títulos_a_imprimir</vt:lpstr>
      <vt:lpstr>Formato_Cotización!Títulos_a_imprimir</vt:lpstr>
      <vt:lpstr>'Matriz de Calculo'!Títulos_a_imprimir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DianaC</dc:creator>
  <cp:lastModifiedBy>Nelson Javier Arguellez Palacios</cp:lastModifiedBy>
  <cp:lastPrinted>2026-04-15T00:39:14Z</cp:lastPrinted>
  <dcterms:created xsi:type="dcterms:W3CDTF">2022-10-13T15:38:32Z</dcterms:created>
  <dcterms:modified xsi:type="dcterms:W3CDTF">2026-05-15T19:40:22Z</dcterms:modified>
</cp:coreProperties>
</file>