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DRA LUQUE\Documents\1. CARPETA 2026\2. INFRAESTRUCTURA\2. PARA 3 ASCENSORES\ETAPA  PRECONTRACTUAL ASCENSORES\DOCUMENTOS 3 ASCENSORES -KAREN\"/>
    </mc:Choice>
  </mc:AlternateContent>
  <xr:revisionPtr revIDLastSave="0" documentId="13_ncr:1_{07EAA721-8996-4182-9FE1-978B5D5244AC}" xr6:coauthVersionLast="47" xr6:coauthVersionMax="47" xr10:uidLastSave="{00000000-0000-0000-0000-000000000000}"/>
  <bookViews>
    <workbookView xWindow="-108" yWindow="-108" windowWidth="23256" windowHeight="12456" xr2:uid="{9A830E56-CEC1-4B22-9897-09B45E674DE2}"/>
  </bookViews>
  <sheets>
    <sheet name="APUS" sheetId="4" r:id="rId1"/>
    <sheet name="Básicos" sheetId="3" r:id="rId2"/>
    <sheet name="Insumos" sheetId="2" r:id="rId3"/>
    <sheet name="G_Obra" sheetId="1" r:id="rId4"/>
  </sheets>
  <definedNames>
    <definedName name="_xlnm.Print_Area" localSheetId="0">APUS!$A$1:$G$379</definedName>
    <definedName name="_xlnm.Print_Area" localSheetId="1">Básicos!$A$1:$G$520</definedName>
    <definedName name="_xlnm.Print_Area" localSheetId="3">G_Obra!$A$1:$L$290</definedName>
    <definedName name="_xlnm.Print_Area" localSheetId="2">Insumos!$A$1:$H$121</definedName>
    <definedName name="_xlnm.Print_Titles" localSheetId="0">APUS!$2:$7</definedName>
    <definedName name="_xlnm.Print_Titles" localSheetId="1">Básicos!$2:$8</definedName>
    <definedName name="_xlnm.Print_Titles" localSheetId="3">G_Obra!$2:$8</definedName>
    <definedName name="_xlnm.Print_Titles" localSheetId="2">Insumos!$2:$8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0" i="2" l="1"/>
  <c r="D376" i="4" l="1"/>
  <c r="E16" i="2"/>
  <c r="E58" i="2"/>
  <c r="C323" i="4"/>
  <c r="E323" i="4"/>
  <c r="B12" i="3"/>
  <c r="B13" i="3"/>
  <c r="B14" i="3"/>
  <c r="B23" i="3"/>
  <c r="B24" i="3"/>
  <c r="B25" i="3"/>
  <c r="B34" i="3"/>
  <c r="B35" i="3"/>
  <c r="B36" i="3"/>
  <c r="B37" i="3"/>
  <c r="B38" i="3"/>
  <c r="B39" i="3"/>
  <c r="B40" i="3"/>
  <c r="B41" i="3"/>
  <c r="B42" i="3"/>
  <c r="B43" i="3"/>
  <c r="B44" i="3"/>
  <c r="B53" i="3"/>
  <c r="B54" i="3"/>
  <c r="B57" i="3"/>
  <c r="B66" i="3"/>
  <c r="B67" i="3"/>
  <c r="B68" i="3"/>
  <c r="B69" i="3"/>
  <c r="B70" i="3"/>
  <c r="B71" i="3"/>
  <c r="B80" i="3"/>
  <c r="B81" i="3"/>
  <c r="B82" i="3"/>
  <c r="B83" i="3"/>
  <c r="B84" i="3"/>
  <c r="B85" i="3"/>
  <c r="B93" i="3"/>
  <c r="B94" i="3"/>
  <c r="B124" i="3"/>
  <c r="B125" i="3"/>
  <c r="B155" i="3"/>
  <c r="B156" i="3"/>
  <c r="B186" i="3"/>
  <c r="B187" i="3"/>
  <c r="B217" i="3"/>
  <c r="B218" i="3"/>
  <c r="B248" i="3"/>
  <c r="B249" i="3"/>
  <c r="B369" i="3"/>
  <c r="B370" i="3"/>
  <c r="B371" i="3"/>
  <c r="B372" i="3"/>
  <c r="B375" i="3"/>
  <c r="B376" i="3"/>
  <c r="B377" i="3"/>
  <c r="B378" i="3"/>
  <c r="B379" i="3"/>
  <c r="B380" i="3"/>
  <c r="B395" i="3"/>
  <c r="B396" i="3"/>
  <c r="B397" i="3"/>
  <c r="B398" i="3"/>
  <c r="B401" i="3"/>
  <c r="B402" i="3"/>
  <c r="B403" i="3"/>
  <c r="B404" i="3"/>
  <c r="B405" i="3"/>
  <c r="B406" i="3"/>
  <c r="B421" i="3"/>
  <c r="B422" i="3"/>
  <c r="B423" i="3"/>
  <c r="B432" i="3"/>
  <c r="B433" i="3"/>
  <c r="B434" i="3"/>
  <c r="B435" i="3"/>
  <c r="B436" i="3"/>
  <c r="B445" i="3"/>
  <c r="B446" i="3"/>
  <c r="B447" i="3"/>
  <c r="B450" i="3"/>
  <c r="B451" i="3"/>
  <c r="B452" i="3"/>
  <c r="B453" i="3"/>
  <c r="B470" i="3"/>
  <c r="B479" i="3"/>
  <c r="B480" i="3"/>
  <c r="B481" i="3"/>
  <c r="B482" i="3"/>
  <c r="B483" i="3"/>
  <c r="B485" i="3"/>
  <c r="B486" i="3"/>
  <c r="B489" i="3"/>
  <c r="B490" i="3"/>
  <c r="B494" i="3"/>
  <c r="B506" i="3"/>
  <c r="B507" i="3"/>
  <c r="B508" i="3"/>
  <c r="B11" i="4"/>
  <c r="B15" i="4"/>
  <c r="B18" i="4"/>
  <c r="B30" i="4"/>
  <c r="B46" i="4"/>
  <c r="B52" i="4"/>
  <c r="B61" i="4"/>
  <c r="B80" i="4"/>
  <c r="B86" i="4"/>
  <c r="B110" i="4"/>
  <c r="B112" i="4"/>
  <c r="B113" i="4"/>
  <c r="B116" i="4"/>
  <c r="B117" i="4"/>
  <c r="B119" i="4"/>
  <c r="B120" i="4"/>
  <c r="B124" i="4"/>
  <c r="B136" i="4"/>
  <c r="B138" i="4"/>
  <c r="B141" i="4"/>
  <c r="B142" i="4"/>
  <c r="B144" i="4"/>
  <c r="B145" i="4"/>
  <c r="B149" i="4"/>
  <c r="B161" i="4"/>
  <c r="B163" i="4"/>
  <c r="B166" i="4"/>
  <c r="B167" i="4"/>
  <c r="B169" i="4"/>
  <c r="B170" i="4"/>
  <c r="B174" i="4"/>
  <c r="B186" i="4"/>
  <c r="B187" i="4"/>
  <c r="B188" i="4"/>
  <c r="B203" i="4"/>
  <c r="B205" i="4"/>
  <c r="B206" i="4"/>
  <c r="B207" i="4"/>
  <c r="B208" i="4"/>
  <c r="B209" i="4"/>
  <c r="B214" i="4"/>
  <c r="B215" i="4"/>
  <c r="B221" i="4"/>
  <c r="B234" i="4"/>
  <c r="B235" i="4"/>
  <c r="B236" i="4"/>
  <c r="B237" i="4"/>
  <c r="B238" i="4"/>
  <c r="B239" i="4"/>
  <c r="B240" i="4"/>
  <c r="B241" i="4"/>
  <c r="B245" i="4"/>
  <c r="B246" i="4"/>
  <c r="B247" i="4"/>
  <c r="B251" i="4"/>
  <c r="B264" i="4"/>
  <c r="B266" i="4"/>
  <c r="B273" i="4"/>
  <c r="B285" i="4"/>
  <c r="B286" i="4"/>
  <c r="B287" i="4"/>
  <c r="B290" i="4"/>
  <c r="B294" i="4"/>
  <c r="B309" i="4"/>
  <c r="B324" i="4"/>
  <c r="B325" i="4"/>
  <c r="B331" i="4"/>
  <c r="B343" i="4"/>
  <c r="B344" i="4"/>
  <c r="B345" i="4"/>
  <c r="B346" i="4"/>
  <c r="B349" i="4"/>
  <c r="B353" i="4"/>
  <c r="B365" i="4"/>
  <c r="B369" i="4"/>
  <c r="B373" i="4"/>
  <c r="D457" i="3"/>
  <c r="E457" i="3"/>
  <c r="D409" i="3"/>
  <c r="E383" i="3"/>
  <c r="E409" i="3" s="1"/>
  <c r="D383" i="3"/>
  <c r="F383" i="3" s="1"/>
  <c r="F384" i="3" s="1"/>
  <c r="E516" i="3"/>
  <c r="E373" i="4"/>
  <c r="F373" i="4" s="1"/>
  <c r="F374" i="4" s="1"/>
  <c r="C373" i="4"/>
  <c r="E369" i="4"/>
  <c r="F369" i="4" s="1"/>
  <c r="C369" i="4"/>
  <c r="E365" i="4"/>
  <c r="F365" i="4" s="1"/>
  <c r="C365" i="4"/>
  <c r="E353" i="4"/>
  <c r="F353" i="4" s="1"/>
  <c r="F354" i="4" s="1"/>
  <c r="C353" i="4"/>
  <c r="E349" i="4"/>
  <c r="F349" i="4" s="1"/>
  <c r="C349" i="4"/>
  <c r="E346" i="4"/>
  <c r="F346" i="4" s="1"/>
  <c r="C346" i="4"/>
  <c r="E345" i="4"/>
  <c r="F345" i="4" s="1"/>
  <c r="C345" i="4"/>
  <c r="E344" i="4"/>
  <c r="F344" i="4" s="1"/>
  <c r="C344" i="4"/>
  <c r="E343" i="4"/>
  <c r="F343" i="4" s="1"/>
  <c r="C343" i="4"/>
  <c r="E331" i="4"/>
  <c r="F331" i="4" s="1"/>
  <c r="F332" i="4" s="1"/>
  <c r="C331" i="4"/>
  <c r="E325" i="4"/>
  <c r="F325" i="4" s="1"/>
  <c r="C325" i="4"/>
  <c r="E324" i="4"/>
  <c r="F324" i="4" s="1"/>
  <c r="C324" i="4"/>
  <c r="E309" i="4"/>
  <c r="F309" i="4" s="1"/>
  <c r="C309" i="4"/>
  <c r="E294" i="4"/>
  <c r="F294" i="4" s="1"/>
  <c r="F295" i="4" s="1"/>
  <c r="C294" i="4"/>
  <c r="E290" i="4"/>
  <c r="F290" i="4" s="1"/>
  <c r="C290" i="4"/>
  <c r="E287" i="4"/>
  <c r="F287" i="4" s="1"/>
  <c r="C287" i="4"/>
  <c r="E286" i="4"/>
  <c r="C286" i="4"/>
  <c r="E285" i="4"/>
  <c r="F285" i="4" s="1"/>
  <c r="C285" i="4"/>
  <c r="E273" i="4"/>
  <c r="F273" i="4" s="1"/>
  <c r="F274" i="4" s="1"/>
  <c r="C273" i="4"/>
  <c r="E266" i="4"/>
  <c r="F266" i="4" s="1"/>
  <c r="C266" i="4"/>
  <c r="E264" i="4"/>
  <c r="F264" i="4" s="1"/>
  <c r="C264" i="4"/>
  <c r="E251" i="4"/>
  <c r="F251" i="4" s="1"/>
  <c r="F252" i="4" s="1"/>
  <c r="C251" i="4"/>
  <c r="E247" i="4"/>
  <c r="F247" i="4" s="1"/>
  <c r="C247" i="4"/>
  <c r="E246" i="4"/>
  <c r="F246" i="4" s="1"/>
  <c r="C246" i="4"/>
  <c r="E245" i="4"/>
  <c r="C245" i="4"/>
  <c r="E241" i="4"/>
  <c r="F241" i="4" s="1"/>
  <c r="C241" i="4"/>
  <c r="E240" i="4"/>
  <c r="C240" i="4"/>
  <c r="E239" i="4"/>
  <c r="F239" i="4" s="1"/>
  <c r="C239" i="4"/>
  <c r="E238" i="4"/>
  <c r="F238" i="4" s="1"/>
  <c r="C238" i="4"/>
  <c r="E237" i="4"/>
  <c r="F237" i="4" s="1"/>
  <c r="C237" i="4"/>
  <c r="E236" i="4"/>
  <c r="F236" i="4" s="1"/>
  <c r="C236" i="4"/>
  <c r="E235" i="4"/>
  <c r="F235" i="4" s="1"/>
  <c r="C235" i="4"/>
  <c r="E234" i="4"/>
  <c r="F234" i="4" s="1"/>
  <c r="C234" i="4"/>
  <c r="E221" i="4"/>
  <c r="F221" i="4" s="1"/>
  <c r="F222" i="4" s="1"/>
  <c r="C221" i="4"/>
  <c r="E215" i="4"/>
  <c r="F215" i="4" s="1"/>
  <c r="C215" i="4"/>
  <c r="E214" i="4"/>
  <c r="F214" i="4" s="1"/>
  <c r="C214" i="4"/>
  <c r="E209" i="4"/>
  <c r="F209" i="4" s="1"/>
  <c r="C209" i="4"/>
  <c r="E208" i="4"/>
  <c r="F208" i="4" s="1"/>
  <c r="C208" i="4"/>
  <c r="E207" i="4"/>
  <c r="F207" i="4" s="1"/>
  <c r="C207" i="4"/>
  <c r="E206" i="4"/>
  <c r="F206" i="4" s="1"/>
  <c r="C206" i="4"/>
  <c r="E205" i="4"/>
  <c r="F205" i="4" s="1"/>
  <c r="C205" i="4"/>
  <c r="E203" i="4"/>
  <c r="F203" i="4" s="1"/>
  <c r="E204" i="4" s="1"/>
  <c r="F204" i="4" s="1"/>
  <c r="C203" i="4"/>
  <c r="E188" i="4"/>
  <c r="F188" i="4" s="1"/>
  <c r="C188" i="4"/>
  <c r="E187" i="4"/>
  <c r="F187" i="4" s="1"/>
  <c r="C187" i="4"/>
  <c r="E186" i="4"/>
  <c r="F186" i="4" s="1"/>
  <c r="C186" i="4"/>
  <c r="E174" i="4"/>
  <c r="F174" i="4" s="1"/>
  <c r="F175" i="4" s="1"/>
  <c r="C174" i="4"/>
  <c r="E170" i="4"/>
  <c r="F170" i="4" s="1"/>
  <c r="C170" i="4"/>
  <c r="E169" i="4"/>
  <c r="F169" i="4" s="1"/>
  <c r="C169" i="4"/>
  <c r="E167" i="4"/>
  <c r="F167" i="4" s="1"/>
  <c r="C167" i="4"/>
  <c r="E166" i="4"/>
  <c r="F166" i="4" s="1"/>
  <c r="C166" i="4"/>
  <c r="E163" i="4"/>
  <c r="F163" i="4" s="1"/>
  <c r="C163" i="4"/>
  <c r="E161" i="4"/>
  <c r="F161" i="4" s="1"/>
  <c r="C161" i="4"/>
  <c r="E149" i="4"/>
  <c r="F149" i="4" s="1"/>
  <c r="F150" i="4" s="1"/>
  <c r="C149" i="4"/>
  <c r="E145" i="4"/>
  <c r="F145" i="4" s="1"/>
  <c r="C145" i="4"/>
  <c r="E144" i="4"/>
  <c r="F144" i="4" s="1"/>
  <c r="C144" i="4"/>
  <c r="E142" i="4"/>
  <c r="F142" i="4" s="1"/>
  <c r="C142" i="4"/>
  <c r="E141" i="4"/>
  <c r="F141" i="4" s="1"/>
  <c r="C141" i="4"/>
  <c r="E138" i="4"/>
  <c r="F138" i="4" s="1"/>
  <c r="C138" i="4"/>
  <c r="E136" i="4"/>
  <c r="F136" i="4" s="1"/>
  <c r="C136" i="4"/>
  <c r="E124" i="4"/>
  <c r="F124" i="4" s="1"/>
  <c r="F125" i="4" s="1"/>
  <c r="C124" i="4"/>
  <c r="E120" i="4"/>
  <c r="F120" i="4" s="1"/>
  <c r="C120" i="4"/>
  <c r="E119" i="4"/>
  <c r="F119" i="4" s="1"/>
  <c r="C119" i="4"/>
  <c r="E117" i="4"/>
  <c r="F117" i="4" s="1"/>
  <c r="C117" i="4"/>
  <c r="E116" i="4"/>
  <c r="F116" i="4" s="1"/>
  <c r="C116" i="4"/>
  <c r="E113" i="4"/>
  <c r="F113" i="4" s="1"/>
  <c r="C113" i="4"/>
  <c r="E112" i="4"/>
  <c r="F112" i="4" s="1"/>
  <c r="C112" i="4"/>
  <c r="E110" i="4"/>
  <c r="F110" i="4" s="1"/>
  <c r="C110" i="4"/>
  <c r="E86" i="4"/>
  <c r="F86" i="4" s="1"/>
  <c r="F87" i="4" s="1"/>
  <c r="C86" i="4"/>
  <c r="E80" i="4"/>
  <c r="F80" i="4" s="1"/>
  <c r="F81" i="4" s="1"/>
  <c r="C80" i="4"/>
  <c r="E61" i="4"/>
  <c r="F61" i="4" s="1"/>
  <c r="C61" i="4"/>
  <c r="E52" i="4"/>
  <c r="F52" i="4" s="1"/>
  <c r="F53" i="4" s="1"/>
  <c r="C52" i="4"/>
  <c r="E46" i="4"/>
  <c r="F46" i="4" s="1"/>
  <c r="F47" i="4" s="1"/>
  <c r="C46" i="4"/>
  <c r="E30" i="4"/>
  <c r="F30" i="4" s="1"/>
  <c r="C30" i="4"/>
  <c r="E18" i="4"/>
  <c r="F18" i="4" s="1"/>
  <c r="F19" i="4" s="1"/>
  <c r="C18" i="4"/>
  <c r="E15" i="4"/>
  <c r="F15" i="4" s="1"/>
  <c r="C15" i="4"/>
  <c r="E11" i="4"/>
  <c r="F11" i="4" s="1"/>
  <c r="F12" i="4" s="1"/>
  <c r="C11" i="4"/>
  <c r="F323" i="4"/>
  <c r="F286" i="4"/>
  <c r="F245" i="4"/>
  <c r="F240" i="4"/>
  <c r="E508" i="3"/>
  <c r="F508" i="3" s="1"/>
  <c r="C508" i="3"/>
  <c r="E507" i="3"/>
  <c r="F507" i="3" s="1"/>
  <c r="C507" i="3"/>
  <c r="E506" i="3"/>
  <c r="F506" i="3" s="1"/>
  <c r="C506" i="3"/>
  <c r="E494" i="3"/>
  <c r="F494" i="3" s="1"/>
  <c r="F495" i="3" s="1"/>
  <c r="C494" i="3"/>
  <c r="E490" i="3"/>
  <c r="F490" i="3" s="1"/>
  <c r="C490" i="3"/>
  <c r="E489" i="3"/>
  <c r="F489" i="3" s="1"/>
  <c r="C489" i="3"/>
  <c r="E486" i="3"/>
  <c r="F486" i="3" s="1"/>
  <c r="C486" i="3"/>
  <c r="E485" i="3"/>
  <c r="F485" i="3" s="1"/>
  <c r="C485" i="3"/>
  <c r="E483" i="3"/>
  <c r="F483" i="3" s="1"/>
  <c r="C483" i="3"/>
  <c r="E482" i="3"/>
  <c r="F482" i="3" s="1"/>
  <c r="C482" i="3"/>
  <c r="E481" i="3"/>
  <c r="F481" i="3" s="1"/>
  <c r="C481" i="3"/>
  <c r="E480" i="3"/>
  <c r="F480" i="3" s="1"/>
  <c r="C480" i="3"/>
  <c r="E479" i="3"/>
  <c r="F479" i="3" s="1"/>
  <c r="C479" i="3"/>
  <c r="E470" i="3"/>
  <c r="F470" i="3" s="1"/>
  <c r="C470" i="3"/>
  <c r="E453" i="3"/>
  <c r="F453" i="3" s="1"/>
  <c r="C453" i="3"/>
  <c r="E452" i="3"/>
  <c r="F452" i="3" s="1"/>
  <c r="C452" i="3"/>
  <c r="E451" i="3"/>
  <c r="F451" i="3" s="1"/>
  <c r="C451" i="3"/>
  <c r="E450" i="3"/>
  <c r="F450" i="3" s="1"/>
  <c r="C450" i="3"/>
  <c r="E447" i="3"/>
  <c r="F447" i="3" s="1"/>
  <c r="C447" i="3"/>
  <c r="E446" i="3"/>
  <c r="F446" i="3" s="1"/>
  <c r="C446" i="3"/>
  <c r="E445" i="3"/>
  <c r="F445" i="3" s="1"/>
  <c r="C445" i="3"/>
  <c r="E436" i="3"/>
  <c r="F436" i="3" s="1"/>
  <c r="C436" i="3"/>
  <c r="E435" i="3"/>
  <c r="F435" i="3" s="1"/>
  <c r="C435" i="3"/>
  <c r="E434" i="3"/>
  <c r="F434" i="3" s="1"/>
  <c r="C434" i="3"/>
  <c r="E433" i="3"/>
  <c r="F433" i="3" s="1"/>
  <c r="C433" i="3"/>
  <c r="E432" i="3"/>
  <c r="F432" i="3" s="1"/>
  <c r="C432" i="3"/>
  <c r="E423" i="3"/>
  <c r="F423" i="3" s="1"/>
  <c r="C423" i="3"/>
  <c r="E422" i="3"/>
  <c r="F422" i="3" s="1"/>
  <c r="C422" i="3"/>
  <c r="E421" i="3"/>
  <c r="F421" i="3" s="1"/>
  <c r="C421" i="3"/>
  <c r="E406" i="3"/>
  <c r="F406" i="3" s="1"/>
  <c r="C406" i="3"/>
  <c r="E405" i="3"/>
  <c r="F405" i="3" s="1"/>
  <c r="C405" i="3"/>
  <c r="E404" i="3"/>
  <c r="F404" i="3" s="1"/>
  <c r="C404" i="3"/>
  <c r="E403" i="3"/>
  <c r="F403" i="3" s="1"/>
  <c r="C403" i="3"/>
  <c r="E402" i="3"/>
  <c r="F402" i="3" s="1"/>
  <c r="C402" i="3"/>
  <c r="E401" i="3"/>
  <c r="F401" i="3" s="1"/>
  <c r="C401" i="3"/>
  <c r="E398" i="3"/>
  <c r="F398" i="3" s="1"/>
  <c r="C398" i="3"/>
  <c r="E397" i="3"/>
  <c r="F397" i="3" s="1"/>
  <c r="C397" i="3"/>
  <c r="E396" i="3"/>
  <c r="F396" i="3" s="1"/>
  <c r="C396" i="3"/>
  <c r="E395" i="3"/>
  <c r="F395" i="3" s="1"/>
  <c r="C395" i="3"/>
  <c r="E380" i="3"/>
  <c r="F380" i="3" s="1"/>
  <c r="C380" i="3"/>
  <c r="E379" i="3"/>
  <c r="F379" i="3" s="1"/>
  <c r="C379" i="3"/>
  <c r="E378" i="3"/>
  <c r="F378" i="3" s="1"/>
  <c r="C378" i="3"/>
  <c r="E377" i="3"/>
  <c r="F377" i="3" s="1"/>
  <c r="C377" i="3"/>
  <c r="E376" i="3"/>
  <c r="F376" i="3" s="1"/>
  <c r="C376" i="3"/>
  <c r="E375" i="3"/>
  <c r="F375" i="3" s="1"/>
  <c r="C375" i="3"/>
  <c r="E372" i="3"/>
  <c r="F372" i="3" s="1"/>
  <c r="C372" i="3"/>
  <c r="E371" i="3"/>
  <c r="F371" i="3" s="1"/>
  <c r="C371" i="3"/>
  <c r="E370" i="3"/>
  <c r="F370" i="3" s="1"/>
  <c r="C370" i="3"/>
  <c r="E369" i="3"/>
  <c r="F369" i="3" s="1"/>
  <c r="C369" i="3"/>
  <c r="E249" i="3"/>
  <c r="F249" i="3" s="1"/>
  <c r="C249" i="3"/>
  <c r="E248" i="3"/>
  <c r="F248" i="3" s="1"/>
  <c r="C248" i="3"/>
  <c r="E218" i="3"/>
  <c r="F218" i="3" s="1"/>
  <c r="C218" i="3"/>
  <c r="E217" i="3"/>
  <c r="F217" i="3" s="1"/>
  <c r="E233" i="3" s="1"/>
  <c r="F233" i="3" s="1"/>
  <c r="C217" i="3"/>
  <c r="E187" i="3"/>
  <c r="F187" i="3" s="1"/>
  <c r="C187" i="3"/>
  <c r="E186" i="3"/>
  <c r="F186" i="3" s="1"/>
  <c r="C186" i="3"/>
  <c r="E156" i="3"/>
  <c r="F156" i="3" s="1"/>
  <c r="C156" i="3"/>
  <c r="E155" i="3"/>
  <c r="F155" i="3" s="1"/>
  <c r="C155" i="3"/>
  <c r="E125" i="3"/>
  <c r="F125" i="3" s="1"/>
  <c r="C125" i="3"/>
  <c r="E124" i="3"/>
  <c r="F124" i="3" s="1"/>
  <c r="C124" i="3"/>
  <c r="E94" i="3"/>
  <c r="F94" i="3" s="1"/>
  <c r="C94" i="3"/>
  <c r="E93" i="3"/>
  <c r="F93" i="3" s="1"/>
  <c r="C93" i="3"/>
  <c r="E85" i="3"/>
  <c r="F85" i="3" s="1"/>
  <c r="C85" i="3"/>
  <c r="E84" i="3"/>
  <c r="F84" i="3" s="1"/>
  <c r="C84" i="3"/>
  <c r="E83" i="3"/>
  <c r="F83" i="3" s="1"/>
  <c r="C83" i="3"/>
  <c r="E82" i="3"/>
  <c r="F82" i="3" s="1"/>
  <c r="C82" i="3"/>
  <c r="E81" i="3"/>
  <c r="F81" i="3" s="1"/>
  <c r="C81" i="3"/>
  <c r="E80" i="3"/>
  <c r="F80" i="3" s="1"/>
  <c r="C80" i="3"/>
  <c r="E71" i="3"/>
  <c r="F71" i="3" s="1"/>
  <c r="C71" i="3"/>
  <c r="E70" i="3"/>
  <c r="F70" i="3" s="1"/>
  <c r="C70" i="3"/>
  <c r="E69" i="3"/>
  <c r="F69" i="3" s="1"/>
  <c r="C69" i="3"/>
  <c r="E68" i="3"/>
  <c r="F68" i="3" s="1"/>
  <c r="C68" i="3"/>
  <c r="E67" i="3"/>
  <c r="F67" i="3" s="1"/>
  <c r="C67" i="3"/>
  <c r="E66" i="3"/>
  <c r="F66" i="3" s="1"/>
  <c r="C66" i="3"/>
  <c r="E57" i="3"/>
  <c r="F57" i="3" s="1"/>
  <c r="F58" i="3" s="1"/>
  <c r="C57" i="3"/>
  <c r="E54" i="3"/>
  <c r="F54" i="3" s="1"/>
  <c r="C54" i="3"/>
  <c r="E53" i="3"/>
  <c r="F53" i="3" s="1"/>
  <c r="C53" i="3"/>
  <c r="E44" i="3"/>
  <c r="F44" i="3" s="1"/>
  <c r="C44" i="3"/>
  <c r="E43" i="3"/>
  <c r="F43" i="3" s="1"/>
  <c r="C43" i="3"/>
  <c r="E42" i="3"/>
  <c r="F42" i="3" s="1"/>
  <c r="C42" i="3"/>
  <c r="E41" i="3"/>
  <c r="F41" i="3" s="1"/>
  <c r="C41" i="3"/>
  <c r="E40" i="3"/>
  <c r="F40" i="3" s="1"/>
  <c r="C40" i="3"/>
  <c r="E39" i="3"/>
  <c r="F39" i="3" s="1"/>
  <c r="C39" i="3"/>
  <c r="E38" i="3"/>
  <c r="F38" i="3" s="1"/>
  <c r="C38" i="3"/>
  <c r="E37" i="3"/>
  <c r="F37" i="3" s="1"/>
  <c r="C37" i="3"/>
  <c r="E36" i="3"/>
  <c r="F36" i="3" s="1"/>
  <c r="C36" i="3"/>
  <c r="E35" i="3"/>
  <c r="F35" i="3" s="1"/>
  <c r="C35" i="3"/>
  <c r="E34" i="3"/>
  <c r="F34" i="3" s="1"/>
  <c r="C34" i="3"/>
  <c r="E25" i="3"/>
  <c r="F25" i="3" s="1"/>
  <c r="C25" i="3"/>
  <c r="E24" i="3"/>
  <c r="F24" i="3" s="1"/>
  <c r="C24" i="3"/>
  <c r="E23" i="3"/>
  <c r="F23" i="3" s="1"/>
  <c r="C23" i="3"/>
  <c r="E14" i="3"/>
  <c r="F14" i="3" s="1"/>
  <c r="C14" i="3"/>
  <c r="E13" i="3"/>
  <c r="F13" i="3" s="1"/>
  <c r="C13" i="3"/>
  <c r="E12" i="3"/>
  <c r="F12" i="3" s="1"/>
  <c r="C12" i="3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K278" i="1"/>
  <c r="K280" i="1" s="1"/>
  <c r="K263" i="1"/>
  <c r="K265" i="1" s="1"/>
  <c r="K248" i="1"/>
  <c r="K250" i="1" s="1"/>
  <c r="K233" i="1"/>
  <c r="K235" i="1" s="1"/>
  <c r="K218" i="1"/>
  <c r="K220" i="1" s="1"/>
  <c r="K203" i="1"/>
  <c r="K202" i="1"/>
  <c r="K205" i="1" s="1"/>
  <c r="K187" i="1"/>
  <c r="K186" i="1"/>
  <c r="K185" i="1"/>
  <c r="K189" i="1" s="1"/>
  <c r="K170" i="1"/>
  <c r="K169" i="1"/>
  <c r="K168" i="1"/>
  <c r="K167" i="1"/>
  <c r="K166" i="1"/>
  <c r="K151" i="1"/>
  <c r="K150" i="1"/>
  <c r="K149" i="1"/>
  <c r="K134" i="1"/>
  <c r="K136" i="1" s="1"/>
  <c r="K119" i="1"/>
  <c r="K118" i="1"/>
  <c r="K117" i="1"/>
  <c r="K116" i="1"/>
  <c r="K101" i="1"/>
  <c r="K103" i="1" s="1"/>
  <c r="K86" i="1"/>
  <c r="K88" i="1" s="1"/>
  <c r="K71" i="1"/>
  <c r="K73" i="1" s="1"/>
  <c r="K56" i="1"/>
  <c r="K58" i="1" s="1"/>
  <c r="K41" i="1"/>
  <c r="K43" i="1" s="1"/>
  <c r="K26" i="1"/>
  <c r="K28" i="1" s="1"/>
  <c r="K11" i="1"/>
  <c r="K13" i="1" s="1"/>
  <c r="K172" i="1" l="1"/>
  <c r="F457" i="3"/>
  <c r="F458" i="3" s="1"/>
  <c r="F409" i="3"/>
  <c r="F410" i="3" s="1"/>
  <c r="K121" i="1"/>
  <c r="K153" i="1"/>
  <c r="F399" i="3"/>
  <c r="F26" i="3"/>
  <c r="F28" i="3" s="1"/>
  <c r="E264" i="3"/>
  <c r="F264" i="3" s="1"/>
  <c r="E253" i="3"/>
  <c r="F253" i="3" s="1"/>
  <c r="E257" i="3"/>
  <c r="F257" i="3" s="1"/>
  <c r="E258" i="3" s="1"/>
  <c r="F258" i="3" s="1"/>
  <c r="E254" i="3"/>
  <c r="F254" i="3" s="1"/>
  <c r="E252" i="3"/>
  <c r="F252" i="3" s="1"/>
  <c r="E201" i="3"/>
  <c r="F201" i="3" s="1"/>
  <c r="E192" i="3"/>
  <c r="F192" i="3" s="1"/>
  <c r="E203" i="3"/>
  <c r="F203" i="3" s="1"/>
  <c r="E105" i="3"/>
  <c r="F105" i="3" s="1"/>
  <c r="E110" i="3"/>
  <c r="F110" i="3" s="1"/>
  <c r="E109" i="3"/>
  <c r="F109" i="3" s="1"/>
  <c r="E99" i="3"/>
  <c r="F99" i="3" s="1"/>
  <c r="E98" i="3"/>
  <c r="F98" i="3" s="1"/>
  <c r="F424" i="3"/>
  <c r="F426" i="3" s="1"/>
  <c r="E212" i="4" s="1"/>
  <c r="F212" i="4" s="1"/>
  <c r="E226" i="3"/>
  <c r="F226" i="3" s="1"/>
  <c r="E227" i="3" s="1"/>
  <c r="F227" i="3" s="1"/>
  <c r="F250" i="3"/>
  <c r="F448" i="3"/>
  <c r="F407" i="3"/>
  <c r="E195" i="3"/>
  <c r="F195" i="3" s="1"/>
  <c r="F55" i="3"/>
  <c r="F60" i="3" s="1"/>
  <c r="E206" i="3" s="1"/>
  <c r="F206" i="3" s="1"/>
  <c r="F242" i="4"/>
  <c r="F347" i="4"/>
  <c r="F72" i="3"/>
  <c r="F74" i="3" s="1"/>
  <c r="F288" i="4"/>
  <c r="F454" i="3"/>
  <c r="E170" i="3"/>
  <c r="F170" i="3" s="1"/>
  <c r="E159" i="3"/>
  <c r="F159" i="3" s="1"/>
  <c r="E166" i="3"/>
  <c r="F166" i="3" s="1"/>
  <c r="F157" i="3"/>
  <c r="E167" i="3"/>
  <c r="F167" i="3" s="1"/>
  <c r="E164" i="3"/>
  <c r="F164" i="3" s="1"/>
  <c r="E172" i="3"/>
  <c r="F172" i="3" s="1"/>
  <c r="E161" i="3"/>
  <c r="F161" i="3" s="1"/>
  <c r="E171" i="3"/>
  <c r="F171" i="3" s="1"/>
  <c r="E160" i="3"/>
  <c r="F160" i="3" s="1"/>
  <c r="F210" i="4"/>
  <c r="F373" i="3"/>
  <c r="F509" i="3"/>
  <c r="F511" i="3" s="1"/>
  <c r="E213" i="4" s="1"/>
  <c r="F213" i="4" s="1"/>
  <c r="E366" i="4"/>
  <c r="F366" i="4" s="1"/>
  <c r="F367" i="4" s="1"/>
  <c r="E196" i="3"/>
  <c r="F196" i="3" s="1"/>
  <c r="F437" i="3"/>
  <c r="F439" i="3" s="1"/>
  <c r="E217" i="4" s="1"/>
  <c r="F217" i="4" s="1"/>
  <c r="F126" i="3"/>
  <c r="E135" i="3"/>
  <c r="F135" i="3" s="1"/>
  <c r="E136" i="3"/>
  <c r="F136" i="3" s="1"/>
  <c r="E133" i="3"/>
  <c r="F133" i="3" s="1"/>
  <c r="E141" i="3"/>
  <c r="F141" i="3" s="1"/>
  <c r="E130" i="3"/>
  <c r="F130" i="3" s="1"/>
  <c r="E140" i="3"/>
  <c r="F140" i="3" s="1"/>
  <c r="E129" i="3"/>
  <c r="F129" i="3" s="1"/>
  <c r="E139" i="3"/>
  <c r="F139" i="3" s="1"/>
  <c r="E128" i="3"/>
  <c r="F128" i="3" s="1"/>
  <c r="F95" i="3"/>
  <c r="E191" i="3"/>
  <c r="F191" i="3" s="1"/>
  <c r="E202" i="3"/>
  <c r="F202" i="3" s="1"/>
  <c r="E265" i="3"/>
  <c r="F265" i="3" s="1"/>
  <c r="E97" i="3"/>
  <c r="F97" i="3" s="1"/>
  <c r="E108" i="3"/>
  <c r="F108" i="3" s="1"/>
  <c r="E223" i="3"/>
  <c r="F223" i="3" s="1"/>
  <c r="E234" i="3"/>
  <c r="F234" i="3" s="1"/>
  <c r="F189" i="4"/>
  <c r="F15" i="3"/>
  <c r="F17" i="3" s="1"/>
  <c r="F45" i="3"/>
  <c r="F47" i="3" s="1"/>
  <c r="E491" i="3" s="1"/>
  <c r="F491" i="3" s="1"/>
  <c r="F492" i="3" s="1"/>
  <c r="E259" i="3"/>
  <c r="F259" i="3" s="1"/>
  <c r="E102" i="3"/>
  <c r="F102" i="3" s="1"/>
  <c r="E228" i="3"/>
  <c r="F228" i="3" s="1"/>
  <c r="E197" i="3"/>
  <c r="F197" i="3" s="1"/>
  <c r="E260" i="3"/>
  <c r="F260" i="3" s="1"/>
  <c r="E229" i="3"/>
  <c r="F229" i="3" s="1"/>
  <c r="F86" i="3"/>
  <c r="F88" i="3" s="1"/>
  <c r="E238" i="3" s="1"/>
  <c r="F238" i="3" s="1"/>
  <c r="E104" i="3"/>
  <c r="F104" i="3" s="1"/>
  <c r="F219" i="3"/>
  <c r="E263" i="3"/>
  <c r="F263" i="3" s="1"/>
  <c r="F188" i="3"/>
  <c r="E221" i="3"/>
  <c r="F221" i="3" s="1"/>
  <c r="E232" i="3"/>
  <c r="F232" i="3" s="1"/>
  <c r="F235" i="3" s="1"/>
  <c r="E198" i="3"/>
  <c r="F198" i="3" s="1"/>
  <c r="E190" i="3"/>
  <c r="F190" i="3" s="1"/>
  <c r="E222" i="3"/>
  <c r="F222" i="3" s="1"/>
  <c r="F255" i="3" l="1"/>
  <c r="F204" i="3"/>
  <c r="F193" i="3"/>
  <c r="F230" i="3"/>
  <c r="E144" i="3"/>
  <c r="F144" i="3" s="1"/>
  <c r="E175" i="3"/>
  <c r="F175" i="3" s="1"/>
  <c r="E268" i="3"/>
  <c r="F268" i="3" s="1"/>
  <c r="E113" i="3"/>
  <c r="F113" i="3" s="1"/>
  <c r="F199" i="3"/>
  <c r="F162" i="3"/>
  <c r="F173" i="3"/>
  <c r="E237" i="3"/>
  <c r="F237" i="3" s="1"/>
  <c r="F239" i="3" s="1"/>
  <c r="F111" i="3"/>
  <c r="F261" i="3"/>
  <c r="F100" i="3"/>
  <c r="F131" i="3"/>
  <c r="F142" i="3"/>
  <c r="F224" i="3"/>
  <c r="E269" i="3"/>
  <c r="F269" i="3" s="1"/>
  <c r="E207" i="3"/>
  <c r="F207" i="3" s="1"/>
  <c r="F208" i="3" s="1"/>
  <c r="E176" i="3"/>
  <c r="F176" i="3" s="1"/>
  <c r="E145" i="3"/>
  <c r="F145" i="3" s="1"/>
  <c r="E114" i="3"/>
  <c r="F114" i="3" s="1"/>
  <c r="F177" i="3"/>
  <c r="E165" i="3"/>
  <c r="F165" i="3" s="1"/>
  <c r="F168" i="3" s="1"/>
  <c r="E269" i="4"/>
  <c r="F269" i="4" s="1"/>
  <c r="E244" i="4"/>
  <c r="F244" i="4" s="1"/>
  <c r="E216" i="4"/>
  <c r="F216" i="4" s="1"/>
  <c r="E103" i="3"/>
  <c r="F103" i="3" s="1"/>
  <c r="F106" i="3" s="1"/>
  <c r="E134" i="3"/>
  <c r="F134" i="3" s="1"/>
  <c r="F137" i="3" s="1"/>
  <c r="E118" i="4"/>
  <c r="F118" i="4" s="1"/>
  <c r="E168" i="4"/>
  <c r="F168" i="4" s="1"/>
  <c r="E143" i="4"/>
  <c r="F143" i="4" s="1"/>
  <c r="F266" i="3"/>
  <c r="F146" i="3" l="1"/>
  <c r="F270" i="3"/>
  <c r="F272" i="3"/>
  <c r="F179" i="3"/>
  <c r="F241" i="3"/>
  <c r="E349" i="3" s="1"/>
  <c r="F349" i="3" s="1"/>
  <c r="F210" i="3"/>
  <c r="E300" i="3" s="1"/>
  <c r="F300" i="3" s="1"/>
  <c r="F115" i="3"/>
  <c r="F117" i="3" s="1"/>
  <c r="F181" i="3"/>
  <c r="E329" i="3"/>
  <c r="F329" i="3" s="1"/>
  <c r="E359" i="3"/>
  <c r="F359" i="3" s="1"/>
  <c r="E310" i="3"/>
  <c r="F310" i="3" s="1"/>
  <c r="E280" i="3"/>
  <c r="F280" i="3" s="1"/>
  <c r="F212" i="3"/>
  <c r="F274" i="3"/>
  <c r="E339" i="3"/>
  <c r="F339" i="3" s="1"/>
  <c r="F148" i="3"/>
  <c r="F243" i="3" l="1"/>
  <c r="F119" i="3"/>
  <c r="E360" i="3"/>
  <c r="F360" i="3" s="1"/>
  <c r="F361" i="3" s="1"/>
  <c r="F363" i="3" s="1"/>
  <c r="E376" i="4" s="1"/>
  <c r="F376" i="4" s="1"/>
  <c r="F377" i="4" s="1"/>
  <c r="E370" i="4" s="1"/>
  <c r="F370" i="4" s="1"/>
  <c r="E330" i="3"/>
  <c r="F330" i="3" s="1"/>
  <c r="F331" i="3" s="1"/>
  <c r="F333" i="3" s="1"/>
  <c r="E194" i="4" s="1"/>
  <c r="F194" i="4" s="1"/>
  <c r="F195" i="4" s="1"/>
  <c r="E191" i="4" s="1"/>
  <c r="F191" i="4" s="1"/>
  <c r="E320" i="3"/>
  <c r="F320" i="3" s="1"/>
  <c r="F321" i="3" s="1"/>
  <c r="F323" i="3" s="1"/>
  <c r="E311" i="3"/>
  <c r="F311" i="3" s="1"/>
  <c r="E301" i="3"/>
  <c r="F301" i="3" s="1"/>
  <c r="F302" i="3" s="1"/>
  <c r="F304" i="3" s="1"/>
  <c r="E291" i="3"/>
  <c r="F291" i="3" s="1"/>
  <c r="E281" i="3"/>
  <c r="F281" i="3" s="1"/>
  <c r="E290" i="3"/>
  <c r="F290" i="3" s="1"/>
  <c r="F292" i="3" s="1"/>
  <c r="F294" i="3" s="1"/>
  <c r="F312" i="3"/>
  <c r="F314" i="3" s="1"/>
  <c r="F150" i="3"/>
  <c r="E350" i="3"/>
  <c r="F350" i="3" s="1"/>
  <c r="E340" i="3"/>
  <c r="F340" i="3" s="1"/>
  <c r="F341" i="3" s="1"/>
  <c r="F343" i="3" s="1"/>
  <c r="E21" i="4"/>
  <c r="F21" i="4" s="1"/>
  <c r="F22" i="4" s="1"/>
  <c r="E14" i="4" s="1"/>
  <c r="F14" i="4" s="1"/>
  <c r="F282" i="3"/>
  <c r="F284" i="3" s="1"/>
  <c r="F351" i="3" l="1"/>
  <c r="F353" i="3" s="1"/>
  <c r="E224" i="4" s="1"/>
  <c r="F224" i="4" s="1"/>
  <c r="F371" i="4"/>
  <c r="F379" i="4" s="1"/>
  <c r="F192" i="4"/>
  <c r="F197" i="4" s="1"/>
  <c r="E334" i="4"/>
  <c r="F334" i="4" s="1"/>
  <c r="F335" i="4" s="1"/>
  <c r="E328" i="4" s="1"/>
  <c r="F328" i="4" s="1"/>
  <c r="F329" i="4" s="1"/>
  <c r="E101" i="4"/>
  <c r="F101" i="4" s="1"/>
  <c r="F102" i="4" s="1"/>
  <c r="E98" i="4" s="1"/>
  <c r="F98" i="4" s="1"/>
  <c r="F99" i="4" s="1"/>
  <c r="E68" i="4"/>
  <c r="F68" i="4" s="1"/>
  <c r="F69" i="4" s="1"/>
  <c r="E65" i="4" s="1"/>
  <c r="F65" i="4" s="1"/>
  <c r="F66" i="4" s="1"/>
  <c r="E460" i="3"/>
  <c r="F460" i="3" s="1"/>
  <c r="E255" i="4"/>
  <c r="F255" i="4" s="1"/>
  <c r="E225" i="4"/>
  <c r="F225" i="4" s="1"/>
  <c r="E49" i="4"/>
  <c r="F49" i="4" s="1"/>
  <c r="F50" i="4" s="1"/>
  <c r="E43" i="4" s="1"/>
  <c r="F43" i="4" s="1"/>
  <c r="E34" i="4"/>
  <c r="F34" i="4" s="1"/>
  <c r="F35" i="4" s="1"/>
  <c r="E31" i="4" s="1"/>
  <c r="F31" i="4" s="1"/>
  <c r="E83" i="4"/>
  <c r="F83" i="4" s="1"/>
  <c r="F84" i="4" s="1"/>
  <c r="E77" i="4" s="1"/>
  <c r="F77" i="4" s="1"/>
  <c r="E356" i="4"/>
  <c r="F356" i="4" s="1"/>
  <c r="F357" i="4" s="1"/>
  <c r="E350" i="4" s="1"/>
  <c r="F350" i="4" s="1"/>
  <c r="E313" i="4"/>
  <c r="F313" i="4" s="1"/>
  <c r="F314" i="4" s="1"/>
  <c r="E310" i="4" s="1"/>
  <c r="F310" i="4" s="1"/>
  <c r="F311" i="4" s="1"/>
  <c r="E297" i="4"/>
  <c r="F297" i="4" s="1"/>
  <c r="F298" i="4" s="1"/>
  <c r="E291" i="4" s="1"/>
  <c r="F291" i="4" s="1"/>
  <c r="E276" i="4"/>
  <c r="F276" i="4" s="1"/>
  <c r="F277" i="4" s="1"/>
  <c r="E270" i="4" s="1"/>
  <c r="F270" i="4" s="1"/>
  <c r="F271" i="4" s="1"/>
  <c r="E254" i="4"/>
  <c r="F254" i="4" s="1"/>
  <c r="E497" i="3"/>
  <c r="F497" i="3" s="1"/>
  <c r="F498" i="3" s="1"/>
  <c r="E412" i="3"/>
  <c r="F412" i="3" s="1"/>
  <c r="E386" i="3"/>
  <c r="F386" i="3" s="1"/>
  <c r="E177" i="4"/>
  <c r="F177" i="4" s="1"/>
  <c r="F178" i="4" s="1"/>
  <c r="E171" i="4" s="1"/>
  <c r="F171" i="4" s="1"/>
  <c r="F172" i="4" s="1"/>
  <c r="E152" i="4"/>
  <c r="F152" i="4" s="1"/>
  <c r="F153" i="4" s="1"/>
  <c r="E146" i="4" s="1"/>
  <c r="F146" i="4" s="1"/>
  <c r="F147" i="4" s="1"/>
  <c r="E127" i="4"/>
  <c r="F127" i="4" s="1"/>
  <c r="F128" i="4" s="1"/>
  <c r="E121" i="4" s="1"/>
  <c r="F121" i="4" s="1"/>
  <c r="F122" i="4" s="1"/>
  <c r="F16" i="4"/>
  <c r="F24" i="4" s="1"/>
  <c r="F226" i="4" l="1"/>
  <c r="E218" i="4" s="1"/>
  <c r="F218" i="4" s="1"/>
  <c r="F219" i="4" s="1"/>
  <c r="F292" i="4"/>
  <c r="F300" i="4" s="1"/>
  <c r="F32" i="4"/>
  <c r="F37" i="4" s="1"/>
  <c r="F78" i="4"/>
  <c r="F89" i="4" s="1"/>
  <c r="F461" i="3"/>
  <c r="F463" i="3" s="1"/>
  <c r="F413" i="3"/>
  <c r="F415" i="3"/>
  <c r="F44" i="4"/>
  <c r="F55" i="4" s="1"/>
  <c r="F387" i="3"/>
  <c r="F389" i="3" s="1"/>
  <c r="F351" i="4"/>
  <c r="F359" i="4" s="1"/>
  <c r="F256" i="4"/>
  <c r="E248" i="4" s="1"/>
  <c r="F248" i="4" s="1"/>
  <c r="F228" i="4" l="1"/>
  <c r="E95" i="4"/>
  <c r="F95" i="4" s="1"/>
  <c r="E484" i="3"/>
  <c r="F484" i="3" s="1"/>
  <c r="E162" i="4"/>
  <c r="F162" i="4" s="1"/>
  <c r="E137" i="4"/>
  <c r="F137" i="4" s="1"/>
  <c r="E111" i="4"/>
  <c r="F111" i="4" s="1"/>
  <c r="F249" i="4"/>
  <c r="F258" i="4" s="1"/>
  <c r="E322" i="4"/>
  <c r="F322" i="4" s="1"/>
  <c r="E265" i="4"/>
  <c r="F265" i="4" s="1"/>
  <c r="E469" i="3"/>
  <c r="F469" i="3" s="1"/>
  <c r="F326" i="4" l="1"/>
  <c r="F337" i="4" s="1"/>
  <c r="F267" i="4"/>
  <c r="F279" i="4" s="1"/>
  <c r="F139" i="4"/>
  <c r="F155" i="4" s="1"/>
  <c r="F114" i="4"/>
  <c r="F130" i="4" s="1"/>
  <c r="F487" i="3"/>
  <c r="F500" i="3" s="1"/>
  <c r="E62" i="4" s="1"/>
  <c r="F62" i="4" s="1"/>
  <c r="F471" i="3"/>
  <c r="F473" i="3" s="1"/>
  <c r="E306" i="4" s="1"/>
  <c r="F306" i="4" s="1"/>
  <c r="F164" i="4"/>
  <c r="F180" i="4" s="1"/>
  <c r="F96" i="4"/>
  <c r="F104" i="4" s="1"/>
  <c r="F307" i="4" l="1"/>
  <c r="F316" i="4" s="1"/>
  <c r="F63" i="4"/>
  <c r="F71" i="4" s="1"/>
</calcChain>
</file>

<file path=xl/sharedStrings.xml><?xml version="1.0" encoding="utf-8"?>
<sst xmlns="http://schemas.openxmlformats.org/spreadsheetml/2006/main" count="1625" uniqueCount="288">
  <si>
    <t>1.01  Corte de piso y/o andén con máquina; profundidad mínima 4.0 cm</t>
  </si>
  <si>
    <t>UNIDAD: m</t>
  </si>
  <si>
    <t>OBSERVACIONES</t>
  </si>
  <si>
    <t>NIVEL</t>
  </si>
  <si>
    <t>EJE</t>
  </si>
  <si>
    <t>TRAMO</t>
  </si>
  <si>
    <t>TIPO</t>
  </si>
  <si>
    <t>LARGO</t>
  </si>
  <si>
    <t>ANCHO</t>
  </si>
  <si>
    <t>ALTO</t>
  </si>
  <si>
    <t>PIEZAS</t>
  </si>
  <si>
    <t>CANTIDAD</t>
  </si>
  <si>
    <t>CORTE  FOSO  ASCENSOR</t>
  </si>
  <si>
    <t/>
  </si>
  <si>
    <t>TOTAL =</t>
  </si>
  <si>
    <t>1.02  Demolición de piso y/o andén en concreto. espesor = 0.10 a 0.15m</t>
  </si>
  <si>
    <t>UNIDAD: m3</t>
  </si>
  <si>
    <t>EDIFICACION</t>
  </si>
  <si>
    <t>1.03  Retiro sobrantes demoliciones</t>
  </si>
  <si>
    <t>ESCOMBROS DE DEMOLICIÓN DE PISO EN CONCRETO</t>
  </si>
  <si>
    <t>2.01  Excavacion manual en material común, profundida maxima 2.00 m</t>
  </si>
  <si>
    <t>FOSO ASCENSOR</t>
  </si>
  <si>
    <t>2.02  Retiro sobrantes. volumen compacto</t>
  </si>
  <si>
    <t>EXCAVACIONES</t>
  </si>
  <si>
    <t>3.01  Concreto para solados, f'c = 2.500 psi.</t>
  </si>
  <si>
    <t>3.02  Losa foso del ascensor en concreto f'c = 4.000 psi impermeabilizado. inluye cinta waterbar pvc o 22 para junta, encofrado, vibrado y curado</t>
  </si>
  <si>
    <t>PLACA INFERIOR</t>
  </si>
  <si>
    <t>3.03  Muros y vigas foso del ascensor en concreto f'c = 4.000 psi impermeabilizado. incluye vibrado y curado. según diseños</t>
  </si>
  <si>
    <t>MUROS  PERIMETRALES  1</t>
  </si>
  <si>
    <t>MUROS  PERIMETRALES  2</t>
  </si>
  <si>
    <t>VIGAS  CORONA   1</t>
  </si>
  <si>
    <t>VIGAS  CORONA   2</t>
  </si>
  <si>
    <t>3.04  Losa monolitica de espesor e = 0.20 m, en concreto f'c = 4.000 psi impermeabilizado</t>
  </si>
  <si>
    <t>UNIDAD: m2</t>
  </si>
  <si>
    <t>PLACA  DE  CUBIERTA</t>
  </si>
  <si>
    <t>3.05  Acero de refuerzo pdr-60; f'y = 420 Mpa para estructuras en concreto, verticales y horizontales</t>
  </si>
  <si>
    <t>UNIDAD: kg</t>
  </si>
  <si>
    <t>REF</t>
  </si>
  <si>
    <t>LONG</t>
  </si>
  <si>
    <t>CANT</t>
  </si>
  <si>
    <t>PESO</t>
  </si>
  <si>
    <t>LOSA FOSO DEL ASCENSOR</t>
  </si>
  <si>
    <t>MUROS Y VIGAS FOSO DEL ASCENSOR</t>
  </si>
  <si>
    <t>LOSA MONOLITICA DE ESPESOR E=0.20m</t>
  </si>
  <si>
    <t>3.06  Suministro, fabricación, montaje y pintura de perfiler 150 x 150 x 6mm para soporte de la estructura del ascensor, incluye tornillería, soldadura electrica y acabado con anticorrosivo + esmalte, estructura a la vista, según diseño</t>
  </si>
  <si>
    <t>PERFIL CUADRADO - 150x150x6mm  - COLUMNAS</t>
  </si>
  <si>
    <t>PERFIL CUADRADO - 150x150x6mm  -  VIGAS</t>
  </si>
  <si>
    <t>PLATINAS  DE  40x40cm  -  5/8"</t>
  </si>
  <si>
    <t>PLATINAS  DE  40x80cm  -  5/8"</t>
  </si>
  <si>
    <t>TORNILLOS 3/4" - G8</t>
  </si>
  <si>
    <t>4.01  Muro en superboard para definir accesos del ascensor, para recibir piedra en granito natural para evitar mantenimientos, incluye estructura metalica de soporte, tornillería, cinta y masilla multiusos</t>
  </si>
  <si>
    <t>CERRAMIENTO TODA EL ÁREA</t>
  </si>
  <si>
    <t>FRONTONES</t>
  </si>
  <si>
    <t>PARTE SUPERIOR - PERIMETRAL</t>
  </si>
  <si>
    <t>4.02  Suministro e instalación de cenefas en granito natural color beis-rosa y/o marrón caribe. incluye la arquitectura en sitio de la piedra + masillas + perforaciones sobre la pared de superboard</t>
  </si>
  <si>
    <t>4.03  Sumnistro, transporte e instalacion de ventanería panorámica del ascensor, en vidrio templado 10 mm. incluye accesorios de anclaje para fachadas</t>
  </si>
  <si>
    <t>FACHADA</t>
  </si>
  <si>
    <t>5.01  Mortero de nivelacion 1:4 -e= 0.05 m. impermeabilizado</t>
  </si>
  <si>
    <t>ÁREA</t>
  </si>
  <si>
    <t>5.02  Media caña en mortero 1:4</t>
  </si>
  <si>
    <t>5.03  Impermeabilización de cubiertas en concreto, con manto edil 3.0 mm, incluye acabado con alumol y las herramientas y equipos necesarios para su ejecución</t>
  </si>
  <si>
    <t>6.01  Ascensor hasta 6 pasajeros en acero inoxidable, Gen2 Regen-EXT Sin cuarto de máquinas, velocidad 1.0 m/seg, capacidad 450 kg. incluye estructura de soporte y protecciones laterales. Dos (2) paradas y recorrido cuatro (4.0) m</t>
  </si>
  <si>
    <t>UNIDAD: un</t>
  </si>
  <si>
    <t>Ascensor hasta 8 pasajero</t>
  </si>
  <si>
    <t>LISTA DE MATERIALES, EQUIPO y HERRAMIENTAS, JORNALES</t>
  </si>
  <si>
    <t>DESCRIPCIÓN</t>
  </si>
  <si>
    <t>UNIDAD</t>
  </si>
  <si>
    <t>PRECIO UNITARIO</t>
  </si>
  <si>
    <t>VR PARCIAL</t>
  </si>
  <si>
    <t>ACERO Fy= 420 MPa</t>
  </si>
  <si>
    <t>Kg</t>
  </si>
  <si>
    <t>ACERO PARA ESTRUCTURA METÁLICA</t>
  </si>
  <si>
    <t>ACPM</t>
  </si>
  <si>
    <t>Gal</t>
  </si>
  <si>
    <t>AGUA</t>
  </si>
  <si>
    <t>Lt</t>
  </si>
  <si>
    <t>ALAMBRE NEGRO Cal. 18</t>
  </si>
  <si>
    <t>ALUMOL (Pintura reflectiva de aluminio)</t>
  </si>
  <si>
    <t>ANTISOL BLANCO (Curador para concreto y mortero base agua)</t>
  </si>
  <si>
    <t>ARENA</t>
  </si>
  <si>
    <t>m3</t>
  </si>
  <si>
    <t>BOTAS DE SEGURIDAD</t>
  </si>
  <si>
    <t>Par</t>
  </si>
  <si>
    <t>CAMISA DE TRABAJO</t>
  </si>
  <si>
    <t>Un</t>
  </si>
  <si>
    <t>CANAL 90 0.43 mm x 2.44 m</t>
  </si>
  <si>
    <t>CARETA PARA SOLDAR CON VISOR</t>
  </si>
  <si>
    <t>CASCO DE SEGURIDAD</t>
  </si>
  <si>
    <t>CEMENTO  GRIS</t>
  </si>
  <si>
    <t>CEMENTO GRIS</t>
  </si>
  <si>
    <t>CHALECO REFLECTIVO</t>
  </si>
  <si>
    <t>CHAZO CON TORNILLO 12-14 x 2"</t>
  </si>
  <si>
    <t>CINTA DE SEÑALIZACIÓN a=7 cm</t>
  </si>
  <si>
    <t>m</t>
  </si>
  <si>
    <t>DISOLVENTE</t>
  </si>
  <si>
    <t>DISTANCIADOR DE CONCRETO</t>
  </si>
  <si>
    <t>GAFAS DE SEGURIDAD</t>
  </si>
  <si>
    <t>GORRO LEGIONARIO SOLDADOR</t>
  </si>
  <si>
    <t>GUADUA SOBRE BASA</t>
  </si>
  <si>
    <t>GUANTES DE VINILO</t>
  </si>
  <si>
    <t>GUANTES SOLDADOR DE CARNAZA</t>
  </si>
  <si>
    <t>GUANTES VAQUETA</t>
  </si>
  <si>
    <t>LISTÓN 1" x 2"</t>
  </si>
  <si>
    <t>MALLA FIBRA DE VIDRIO FLEXIBLE ANTIALCALIS a=25 cm, 90 g/m²</t>
  </si>
  <si>
    <t>MANGAS DE CARNAZA</t>
  </si>
  <si>
    <t>MASILLA PANEL-TEC</t>
  </si>
  <si>
    <t>PANTALÓN DE TRABAJO</t>
  </si>
  <si>
    <t>PARAL 89 0.43 mm x 2.44 m</t>
  </si>
  <si>
    <t>PETO O DELANTAL SOLDADOR</t>
  </si>
  <si>
    <t>PINTURA ANTICORROSIVA ALQUÍDICA</t>
  </si>
  <si>
    <t>PINTURA ESMALTE PINTULUX</t>
  </si>
  <si>
    <t>POLAINAS DE CARNAZA</t>
  </si>
  <si>
    <t>PUNTILLA 1 1/2" a 3"</t>
  </si>
  <si>
    <t>Lb</t>
  </si>
  <si>
    <t>SEPAROL N (Desformaleteante para fácil desencofre de concreto)</t>
  </si>
  <si>
    <t>SIKA 1 (Impermeabilizante integral para morteros)</t>
  </si>
  <si>
    <t>SIKAFLEX 1A (Sellador elástico de Poliuretano) x 300 cm³</t>
  </si>
  <si>
    <t>SIKAFLEX UNIVERSAL (Sellador elástico de poliuretano) x 300 cm³</t>
  </si>
  <si>
    <t>SIKAMANTO 3 mm POLIÉSTER (Manto asfáltico para impermeabilizar cubiertas con refuerzo en poliéster de 180 g/m²)</t>
  </si>
  <si>
    <t>m2</t>
  </si>
  <si>
    <t>SOLDADURA ELÉCTRICA</t>
  </si>
  <si>
    <t>SUPERBOARD 1.22 m x 2.44 m x 10 mm</t>
  </si>
  <si>
    <t>TABLA 1" x 10"</t>
  </si>
  <si>
    <t>TANQUE CILINDRO PARA GAS 2 Kg</t>
  </si>
  <si>
    <t>TAPABOCAS</t>
  </si>
  <si>
    <t>TAPÓN PARA OIDO</t>
  </si>
  <si>
    <t>TORNILLO ESTRUCTURA PUNTA AGUDA CABEZA PLANA 8x1/2"</t>
  </si>
  <si>
    <t>TORNILLO SUPERBOARD AVELLANADO PUNTA AGUDA 6x7/8"</t>
  </si>
  <si>
    <t>TRITURADO DE 3/4"</t>
  </si>
  <si>
    <t>ASCENSOR Gen2 Regen-EXT S. - Capacidad 6 PERSONAS, 450 Kg (2 Paradas)</t>
  </si>
  <si>
    <t>CINTA WATERBAR PVC O 22 PARA JUNTAS</t>
  </si>
  <si>
    <t>Ml</t>
  </si>
  <si>
    <t>PLACA DE MARMOL CALIDAD JASPE NACIONAL A=0.60m, E=0.07m</t>
  </si>
  <si>
    <t>REFRAGUE CON CONCOLOR COLOR BLANCO</t>
  </si>
  <si>
    <t>VENTANA EN ALUMINIO CORREDIZA CON VIDRIO DE 10 mm</t>
  </si>
  <si>
    <t>Sub/m2</t>
  </si>
  <si>
    <t>SIKA PISO DECOR gris</t>
  </si>
  <si>
    <t>MATERIALES</t>
  </si>
  <si>
    <t>ALMADANA 4 lb</t>
  </si>
  <si>
    <t>ANDAMIO CERTIFICADO</t>
  </si>
  <si>
    <t>Día</t>
  </si>
  <si>
    <t>ANTORCHA SOPLETE A GAS</t>
  </si>
  <si>
    <t>Hr</t>
  </si>
  <si>
    <t>ATORNILLADOR ELÉCTRICO</t>
  </si>
  <si>
    <t>BALDE CONSTRUCCIÓN</t>
  </si>
  <si>
    <t>BROCHA 2"</t>
  </si>
  <si>
    <t>CABLE PARA PORTA ELECTRODO x 10 m</t>
  </si>
  <si>
    <t>CANECA METÁLICA DE 55 Gal</t>
  </si>
  <si>
    <t>CARETA VISOR POLICARBONATO Y RIBETE</t>
  </si>
  <si>
    <t>CARRETA LLANTA NEUMÁTICA</t>
  </si>
  <si>
    <t>CINCEL 3/4" ACERO TEMPLADO</t>
  </si>
  <si>
    <t>CINTA MÉTRICA x 5 m</t>
  </si>
  <si>
    <t>CODAL DE ALUMINIO 3" x 1 1/2" x 3 m</t>
  </si>
  <si>
    <t>COMPRESOR DE 120 lb</t>
  </si>
  <si>
    <t>COMPRESOR NEUMÁTICO 1 MARTILLO</t>
  </si>
  <si>
    <t>CONCRETADORA ELÉCTRICA DE 1 SACO</t>
  </si>
  <si>
    <t>CORTADORA DE PAVIMENTO</t>
  </si>
  <si>
    <t>EXTENSIÓN ELÉCTRICA ENCAUCHETADA 3x12 x 10 m</t>
  </si>
  <si>
    <t>FORMALETA METÁLICA MURO</t>
  </si>
  <si>
    <t>GRÚA 10 Ton</t>
  </si>
  <si>
    <t>KIT ARNÉS PARA ALTURAS</t>
  </si>
  <si>
    <t>LIMA PLANA PARA USO GENERAL CON MANGO 8"</t>
  </si>
  <si>
    <t>MALACATE TIRFOR 1,600 Kg CON CABLE DE ACERO</t>
  </si>
  <si>
    <t>MANGUERA DE NIVEL x 10 m</t>
  </si>
  <si>
    <t>MANGUERA PARA AGUA Ø= 1/2" x 50 m</t>
  </si>
  <si>
    <t>MANGUERA PARA COMPRESOR DE AIRE x 10 m</t>
  </si>
  <si>
    <t>MARCO ANDAMIO DE TIJERA 1.50x1.50 m</t>
  </si>
  <si>
    <t>MARCO SEGUETA FIJO</t>
  </si>
  <si>
    <t>MARTILLO</t>
  </si>
  <si>
    <t>MASCARILLA CON RESPIRADOR DOBLE FILTRO</t>
  </si>
  <si>
    <t>NIVEL DE BURBUJA</t>
  </si>
  <si>
    <t>PALA REDONDA CON CABO</t>
  </si>
  <si>
    <t>PALUSTRE</t>
  </si>
  <si>
    <t>PINZA MASA</t>
  </si>
  <si>
    <t>PISTÓLA COMPRESOR DE AIRE</t>
  </si>
  <si>
    <t>PLATAFORMA METÁLICA PARA ANDAMIO</t>
  </si>
  <si>
    <t>PLOMADA</t>
  </si>
  <si>
    <t>PULIDORA MANUAL ELÉCTRICA</t>
  </si>
  <si>
    <t>RUEDA GIRATORIA PARA ANDAMIO</t>
  </si>
  <si>
    <t>SERRUCHO</t>
  </si>
  <si>
    <t>SIERRA CIRCULAR 7 1/4"</t>
  </si>
  <si>
    <t>SOLDADOR ELÉCTRICO MONOFÁSICO</t>
  </si>
  <si>
    <t>TALADRO PERCUTOR 1/2"</t>
  </si>
  <si>
    <t>TIJERA DE ANDAMIO</t>
  </si>
  <si>
    <t>VIBRADOR ELÉCTRICO PARA CONCRETO</t>
  </si>
  <si>
    <t>EQUIPO y HERRAMIENTAS</t>
  </si>
  <si>
    <t>CAMIÓN 350</t>
  </si>
  <si>
    <t>CAMIONETA</t>
  </si>
  <si>
    <t>VOLQUETA 7 m3</t>
  </si>
  <si>
    <t>TRANSPORTES</t>
  </si>
  <si>
    <t>AUXILIO DE TRANSPORTE</t>
  </si>
  <si>
    <t>Mes</t>
  </si>
  <si>
    <t>AYUDANTE</t>
  </si>
  <si>
    <t>AYUDANTE PRÁCTICO</t>
  </si>
  <si>
    <t>HERRERO</t>
  </si>
  <si>
    <t>OFICIAL</t>
  </si>
  <si>
    <t>OPERARIO SOLDADOR</t>
  </si>
  <si>
    <t>PINTOR</t>
  </si>
  <si>
    <t>MANO de OBRA</t>
  </si>
  <si>
    <t>TARIFA ESCOMBRERA AUTORIZADA</t>
  </si>
  <si>
    <t>OTROS</t>
  </si>
  <si>
    <t>ANDAMIO TUBULAR CON TIJERA 1.50x1.50 m</t>
  </si>
  <si>
    <t>UNIDAD: Día</t>
  </si>
  <si>
    <t>CANT/ REND</t>
  </si>
  <si>
    <t>EQUIPO y HERRAMIENTAS:</t>
  </si>
  <si>
    <t>Subtotal =</t>
  </si>
  <si>
    <t>VR UNITARIO =</t>
  </si>
  <si>
    <t>CARRETA BUGGIE, PALA, BALDES</t>
  </si>
  <si>
    <t>UNIDAD: Un</t>
  </si>
  <si>
    <t>HERRAMIENTAS PARA ALBAÑIL</t>
  </si>
  <si>
    <t>DOTACIÓN LABORAL</t>
  </si>
  <si>
    <t>VESTIDO:</t>
  </si>
  <si>
    <t>ZAPATOS:</t>
  </si>
  <si>
    <t>SEGURIDAD INDUSTRIAL</t>
  </si>
  <si>
    <t>ELEMENTOS DE PROTECCIÓN PERSONAL (EPP):</t>
  </si>
  <si>
    <t>SEGURIDAD INDUSTRIAL PARA SOLDADOR</t>
  </si>
  <si>
    <t>AYUDANTE (Incl. prestaciones)</t>
  </si>
  <si>
    <t>SEGURIDAD SOCIAL:</t>
  </si>
  <si>
    <t>SALUD</t>
  </si>
  <si>
    <t>%S</t>
  </si>
  <si>
    <t>PENSIÓN</t>
  </si>
  <si>
    <t>RIESGOS PROFESIONALES</t>
  </si>
  <si>
    <t>PRESTACIONES SOCIALES:</t>
  </si>
  <si>
    <t>CESANTÍAS</t>
  </si>
  <si>
    <t>%</t>
  </si>
  <si>
    <t>INTERESES DE CESANTÍAS</t>
  </si>
  <si>
    <t>VACACIONES</t>
  </si>
  <si>
    <t>PRIMA LEGAL</t>
  </si>
  <si>
    <t>APORTES PARAFISCALES:</t>
  </si>
  <si>
    <t>CAJA DE COMPENSACIÓN FAMILIAR</t>
  </si>
  <si>
    <t>ICBF</t>
  </si>
  <si>
    <t>SENA</t>
  </si>
  <si>
    <t>OTROS:</t>
  </si>
  <si>
    <t>TOTAL % P =</t>
  </si>
  <si>
    <t>AYUDANTE PRÁCTICO (Incl. prestaciones)</t>
  </si>
  <si>
    <t>HERRERO (Incl. prestaciones)</t>
  </si>
  <si>
    <t>OFICIAL (Incl. prestaciones)</t>
  </si>
  <si>
    <t>OPERARIO SOLDADOR (Incl. prestaciones)</t>
  </si>
  <si>
    <t>PINTOR (Incl. prestaciones)</t>
  </si>
  <si>
    <t>CUADRILLA 1 OF + 1 AY</t>
  </si>
  <si>
    <t>MANO de OBRA:</t>
  </si>
  <si>
    <t>CUADRILLA 1 OF + 2 AY</t>
  </si>
  <si>
    <t>CUADRILLA 1 OF + 3 AY</t>
  </si>
  <si>
    <t>CUADRILLA 1 OF + 4 AY</t>
  </si>
  <si>
    <t>CUADRILLA 2 Ay</t>
  </si>
  <si>
    <t>CUADRILLA HERRERÍA</t>
  </si>
  <si>
    <t>CUADRILLA PINTURA</t>
  </si>
  <si>
    <t>CUADRILLA SOLDADURA</t>
  </si>
  <si>
    <t>CUADRILLA DE INSTALACIÓN</t>
  </si>
  <si>
    <t>CONCRETO 17.2 MPa</t>
  </si>
  <si>
    <t>MATERIALES:</t>
  </si>
  <si>
    <t>CONCRETO 27.6 MPa</t>
  </si>
  <si>
    <t>EQUIPO DE SOLDADURA</t>
  </si>
  <si>
    <t>EQUIPO PARA PINTURA</t>
  </si>
  <si>
    <t>MORTERO 1:4</t>
  </si>
  <si>
    <t>MORTERO 1:4 (Impermeabilizado)</t>
  </si>
  <si>
    <t>POSTE DE SEÑALIZACIÓN EN MADERA PINTADO + MUERTO EN CONCRETO</t>
  </si>
  <si>
    <t>TRANSPORTES:</t>
  </si>
  <si>
    <t>PULIDORA ELÉCTRICA, CARETA CON VISOR, EXTENSIÓN ELÉCTRICA</t>
  </si>
  <si>
    <t>ANÁLISIS DE PRECIOS UNITARIOS</t>
  </si>
  <si>
    <t>HERRAMIENTA MENOR %</t>
  </si>
  <si>
    <t>%MO</t>
  </si>
  <si>
    <t>VR COSTO DIRECTO =</t>
  </si>
  <si>
    <t>ACCESORIOS %</t>
  </si>
  <si>
    <t xml:space="preserve">DESCRIPCIÓN: </t>
  </si>
  <si>
    <t xml:space="preserve">UBICACIÓN:   </t>
  </si>
  <si>
    <t>Municipio de Aguachica, Dpto del Cesar.</t>
  </si>
  <si>
    <t xml:space="preserve">Suministro e instalación de ascensor de dos (2) paradas,  incluyendo equipo completo, obras civiles,montaje,   pruebas y puesta en funcionamiento conforme a normas vigentes.        </t>
  </si>
  <si>
    <t xml:space="preserve">PROYECTO:     </t>
  </si>
  <si>
    <t xml:space="preserve">FECHA:        </t>
  </si>
  <si>
    <t>Marzo de 2026</t>
  </si>
  <si>
    <t>ANÁLISIS DE PRECIOS UNITARIOS - BÁSICOS</t>
  </si>
  <si>
    <t>MEMORIA DE CANTIDADES</t>
  </si>
  <si>
    <t>UNIDAD: m3-Km</t>
  </si>
  <si>
    <t>Transporte de material granular &gt; 40 Km</t>
  </si>
  <si>
    <t>DISTANCIA CANTERA AL MUNICIPIO DE AGUACHICA:</t>
  </si>
  <si>
    <t>TRANSPORTE</t>
  </si>
  <si>
    <t>m3-Km</t>
  </si>
  <si>
    <t>PAVIMENTOS EL DORADO 2026</t>
  </si>
  <si>
    <t>https://www.homecenter.com.co/homecenter-co/product/43274/chipa-3-8-pulgadas-1-kilo/43274/</t>
  </si>
  <si>
    <t>https://www.homecenter.com.co/homecenter-co/product/3000728/perfil-c-g40-150-x-50-x-15mm-x-6m-galvanizado/3000728/</t>
  </si>
  <si>
    <t>Peso del perfil= 2.9 kg/m</t>
  </si>
  <si>
    <t>https://www.homecenter.com.co/homecenter-co/product/13846/cemento-argos-gris-50kg/13846/</t>
  </si>
  <si>
    <t>CONSTRUCCION OBRAS Y SUMINISTRO ASCENSOR DOS (2) PARADAS</t>
  </si>
  <si>
    <t>1.01  Corte de piso y/o andén con máquina; profundidad mínima 4.0 cm y demolición de muros requeridos</t>
  </si>
  <si>
    <t>1.02  Demolición de piso y/o andén en concreto. espesor = 0.10 a 0.15m y demolición de muros requeridos</t>
  </si>
  <si>
    <t>2.01  Excavacion manual en material común, profundida maxima 1.50 m</t>
  </si>
  <si>
    <t>3.06  Suministro, fabricación, montaje y pintura de perfiler 150 x 150 x 6mm para soporte de la estructura del ascensor, incluye tornillería, soldadura electrica y acabado con anticorrosivo + esmalte, estructura a la vista, según diseño por 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</si>
</sst>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0.00&quot; km&quot;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F0F0F"/>
      <name val="Aptos Narrow"/>
      <family val="2"/>
      <scheme val="minor"/>
    </font>
    <font>
      <sz val="11"/>
      <color theme="1"/>
      <name val="Arial"/>
      <family val="2"/>
    </font>
    <font>
      <sz val="11"/>
      <color rgb="FF408080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FFFFFF"/>
      <name val="Arial Narrow"/>
      <family val="2"/>
    </font>
    <font>
      <u/>
      <sz val="11"/>
      <color theme="10"/>
      <name val="Aptos Narrow"/>
      <family val="2"/>
      <scheme val="minor"/>
    </font>
    <font>
      <b/>
      <sz val="11"/>
      <color rgb="FF0F0F0F"/>
      <name val="Arial Narrow"/>
      <family val="2"/>
    </font>
    <font>
      <sz val="11"/>
      <color rgb="FF408080"/>
      <name val="Arial Narrow"/>
      <family val="2"/>
    </font>
    <font>
      <b/>
      <sz val="11"/>
      <name val="Arial"/>
      <family val="2"/>
    </font>
    <font>
      <b/>
      <sz val="11"/>
      <name val="Aptos Narrow"/>
      <family val="2"/>
      <scheme val="minor"/>
    </font>
    <font>
      <sz val="11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  <font>
      <b/>
      <sz val="11"/>
      <color rgb="FFC00000"/>
      <name val="Arial Narrow"/>
      <family val="2"/>
    </font>
    <font>
      <sz val="11"/>
      <color rgb="FFC0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E8F1F7"/>
        <bgColor indexed="64"/>
      </patternFill>
    </fill>
    <fill>
      <patternFill patternType="solid">
        <fgColor rgb="FFF2F8FD"/>
        <bgColor indexed="64"/>
      </patternFill>
    </fill>
    <fill>
      <patternFill patternType="solid">
        <fgColor rgb="FFB7DBFF"/>
        <bgColor indexed="64"/>
      </patternFill>
    </fill>
    <fill>
      <patternFill patternType="solid">
        <fgColor rgb="FFA4FFA4"/>
        <bgColor indexed="64"/>
      </patternFill>
    </fill>
    <fill>
      <patternFill patternType="solid">
        <fgColor rgb="FFFFBFBF"/>
        <bgColor indexed="64"/>
      </patternFill>
    </fill>
    <fill>
      <patternFill patternType="solid">
        <fgColor rgb="FFFFFF8A"/>
        <bgColor indexed="64"/>
      </patternFill>
    </fill>
    <fill>
      <patternFill patternType="solid">
        <fgColor rgb="FFFF9FFF"/>
        <bgColor indexed="64"/>
      </patternFill>
    </fill>
    <fill>
      <patternFill patternType="solid">
        <fgColor rgb="FFFDBE4A"/>
        <bgColor indexed="64"/>
      </patternFill>
    </fill>
    <fill>
      <patternFill patternType="solid">
        <fgColor rgb="FF0486B7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 style="thin">
        <color rgb="FFCFCFCF"/>
      </left>
      <right style="thin">
        <color indexed="64"/>
      </right>
      <top style="thin">
        <color rgb="FFCFCFCF"/>
      </top>
      <bottom style="thin">
        <color rgb="FFCFCFCF"/>
      </bottom>
      <diagonal/>
    </border>
    <border>
      <left style="thin">
        <color indexed="64"/>
      </left>
      <right style="thin">
        <color rgb="FFCFCFCF"/>
      </right>
      <top style="thin">
        <color indexed="64"/>
      </top>
      <bottom style="thin">
        <color indexed="64"/>
      </bottom>
      <diagonal/>
    </border>
    <border>
      <left style="thin">
        <color rgb="FFCFCFCF"/>
      </left>
      <right style="thin">
        <color rgb="FFCFCFCF"/>
      </right>
      <top style="thin">
        <color indexed="64"/>
      </top>
      <bottom style="thin">
        <color indexed="64"/>
      </bottom>
      <diagonal/>
    </border>
    <border>
      <left style="thin">
        <color rgb="FFCFCFC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FCFCF"/>
      </bottom>
      <diagonal/>
    </border>
    <border>
      <left style="thin">
        <color indexed="64"/>
      </left>
      <right style="thin">
        <color indexed="64"/>
      </right>
      <top style="thin">
        <color rgb="FFCFCFCF"/>
      </top>
      <bottom style="thin">
        <color rgb="FFCFCFCF"/>
      </bottom>
      <diagonal/>
    </border>
    <border>
      <left style="thin">
        <color indexed="64"/>
      </left>
      <right style="thin">
        <color indexed="64"/>
      </right>
      <top style="thin">
        <color rgb="FFCFCFC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CFCFCF"/>
      </bottom>
      <diagonal/>
    </border>
    <border>
      <left/>
      <right/>
      <top style="thin">
        <color indexed="64"/>
      </top>
      <bottom style="thin">
        <color rgb="FFCFCFCF"/>
      </bottom>
      <diagonal/>
    </border>
    <border>
      <left/>
      <right style="thin">
        <color indexed="64"/>
      </right>
      <top style="thin">
        <color indexed="64"/>
      </top>
      <bottom style="thin">
        <color rgb="FFCFCFCF"/>
      </bottom>
      <diagonal/>
    </border>
    <border>
      <left style="thin">
        <color indexed="64"/>
      </left>
      <right style="thin">
        <color rgb="FFDFDFDF"/>
      </right>
      <top style="thin">
        <color rgb="FFDFDFDF"/>
      </top>
      <bottom/>
      <diagonal/>
    </border>
    <border>
      <left style="thin">
        <color rgb="FF6CA6EC"/>
      </left>
      <right style="thin">
        <color indexed="64"/>
      </right>
      <top style="thin">
        <color rgb="FF6CA6EC"/>
      </top>
      <bottom style="thin">
        <color rgb="FF6CA6EC"/>
      </bottom>
      <diagonal/>
    </border>
    <border>
      <left style="thin">
        <color indexed="64"/>
      </left>
      <right style="thin">
        <color rgb="FFDFDFDF"/>
      </right>
      <top/>
      <bottom/>
      <diagonal/>
    </border>
    <border>
      <left style="thin">
        <color indexed="64"/>
      </left>
      <right style="thin">
        <color rgb="FFDFDFDF"/>
      </right>
      <top/>
      <bottom style="thin">
        <color rgb="FFDFDFDF"/>
      </bottom>
      <diagonal/>
    </border>
    <border>
      <left style="thin">
        <color indexed="64"/>
      </left>
      <right style="thin">
        <color rgb="FFDFDFDF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 wrapText="1"/>
    </xf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3" fontId="7" fillId="0" borderId="0" xfId="1" applyFont="1" applyAlignment="1">
      <alignment horizontal="right" vertical="center"/>
    </xf>
    <xf numFmtId="43" fontId="6" fillId="0" borderId="0" xfId="1" applyFont="1" applyAlignment="1">
      <alignment horizontal="right" vertical="center"/>
    </xf>
    <xf numFmtId="44" fontId="7" fillId="0" borderId="0" xfId="2" applyFont="1" applyAlignment="1">
      <alignment horizontal="right" vertical="center"/>
    </xf>
    <xf numFmtId="44" fontId="6" fillId="0" borderId="0" xfId="2" applyFont="1" applyAlignment="1">
      <alignment horizontal="right" vertical="center"/>
    </xf>
    <xf numFmtId="44" fontId="7" fillId="0" borderId="0" xfId="2" applyFont="1" applyAlignment="1">
      <alignment vertical="center"/>
    </xf>
    <xf numFmtId="44" fontId="6" fillId="0" borderId="0" xfId="2" applyFont="1" applyAlignment="1">
      <alignment vertical="center"/>
    </xf>
    <xf numFmtId="49" fontId="7" fillId="0" borderId="0" xfId="0" applyNumberFormat="1" applyFont="1" applyAlignment="1">
      <alignment horizontal="left" vertical="center" wrapText="1"/>
    </xf>
    <xf numFmtId="0" fontId="10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44" fontId="7" fillId="3" borderId="0" xfId="2" applyFont="1" applyFill="1" applyAlignment="1">
      <alignment horizontal="center" vertical="center"/>
    </xf>
    <xf numFmtId="44" fontId="11" fillId="0" borderId="0" xfId="2" applyFont="1" applyAlignment="1">
      <alignment vertical="center"/>
    </xf>
    <xf numFmtId="44" fontId="10" fillId="2" borderId="0" xfId="2" applyFont="1" applyFill="1" applyAlignment="1">
      <alignment horizontal="right" vertical="center"/>
    </xf>
    <xf numFmtId="44" fontId="11" fillId="0" borderId="0" xfId="2" applyFont="1" applyAlignment="1">
      <alignment horizontal="right" vertical="center"/>
    </xf>
    <xf numFmtId="0" fontId="6" fillId="0" borderId="0" xfId="0" applyFont="1"/>
    <xf numFmtId="44" fontId="0" fillId="0" borderId="0" xfId="2" applyFont="1" applyAlignment="1">
      <alignment horizontal="right" vertical="center"/>
    </xf>
    <xf numFmtId="44" fontId="3" fillId="2" borderId="0" xfId="2" applyFont="1" applyFill="1" applyAlignment="1">
      <alignment horizontal="right" vertical="center"/>
    </xf>
    <xf numFmtId="44" fontId="0" fillId="3" borderId="0" xfId="2" applyFont="1" applyFill="1" applyAlignment="1">
      <alignment horizontal="center" vertical="center"/>
    </xf>
    <xf numFmtId="44" fontId="5" fillId="0" borderId="0" xfId="2" applyFont="1" applyAlignment="1">
      <alignment horizontal="right" vertical="center"/>
    </xf>
    <xf numFmtId="44" fontId="2" fillId="0" borderId="0" xfId="2" applyFont="1" applyAlignment="1">
      <alignment horizontal="right" vertical="center"/>
    </xf>
    <xf numFmtId="44" fontId="0" fillId="0" borderId="0" xfId="2" applyFont="1" applyAlignment="1">
      <alignment vertical="center"/>
    </xf>
    <xf numFmtId="44" fontId="5" fillId="0" borderId="0" xfId="2" applyFont="1" applyAlignment="1">
      <alignment vertical="center"/>
    </xf>
    <xf numFmtId="44" fontId="2" fillId="0" borderId="0" xfId="2" applyFont="1" applyAlignment="1">
      <alignment vertical="center"/>
    </xf>
    <xf numFmtId="43" fontId="7" fillId="0" borderId="0" xfId="1" applyFont="1" applyAlignment="1">
      <alignment vertical="center"/>
    </xf>
    <xf numFmtId="43" fontId="3" fillId="2" borderId="0" xfId="1" applyFont="1" applyFill="1" applyAlignment="1">
      <alignment vertical="center"/>
    </xf>
    <xf numFmtId="43" fontId="0" fillId="3" borderId="0" xfId="1" applyFont="1" applyFill="1" applyAlignment="1">
      <alignment horizontal="center" vertical="center"/>
    </xf>
    <xf numFmtId="43" fontId="0" fillId="0" borderId="0" xfId="1" applyFont="1" applyAlignment="1">
      <alignment vertical="center"/>
    </xf>
    <xf numFmtId="43" fontId="10" fillId="2" borderId="0" xfId="1" applyFont="1" applyFill="1" applyAlignment="1">
      <alignment vertical="center"/>
    </xf>
    <xf numFmtId="43" fontId="7" fillId="3" borderId="0" xfId="1" applyFont="1" applyFill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44" fontId="3" fillId="2" borderId="0" xfId="2" applyFont="1" applyFill="1" applyAlignment="1">
      <alignment horizontal="center" vertical="center"/>
    </xf>
    <xf numFmtId="44" fontId="10" fillId="2" borderId="0" xfId="2" applyFont="1" applyFill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4" fontId="0" fillId="0" borderId="4" xfId="2" applyFont="1" applyBorder="1" applyAlignment="1">
      <alignment horizontal="right" vertical="center"/>
    </xf>
    <xf numFmtId="43" fontId="0" fillId="0" borderId="4" xfId="1" applyFont="1" applyBorder="1" applyAlignment="1">
      <alignment vertical="center"/>
    </xf>
    <xf numFmtId="49" fontId="0" fillId="0" borderId="5" xfId="0" applyNumberForma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44" fontId="0" fillId="0" borderId="5" xfId="2" applyFont="1" applyBorder="1" applyAlignment="1">
      <alignment horizontal="right" vertical="center"/>
    </xf>
    <xf numFmtId="43" fontId="0" fillId="0" borderId="5" xfId="1" applyFont="1" applyBorder="1" applyAlignment="1">
      <alignment vertical="center"/>
    </xf>
    <xf numFmtId="49" fontId="0" fillId="0" borderId="6" xfId="0" applyNumberForma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44" fontId="0" fillId="0" borderId="6" xfId="2" applyFont="1" applyBorder="1" applyAlignment="1">
      <alignment horizontal="right" vertical="center"/>
    </xf>
    <xf numFmtId="43" fontId="0" fillId="0" borderId="6" xfId="1" applyFon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horizontal="right" vertical="center"/>
    </xf>
    <xf numFmtId="43" fontId="0" fillId="0" borderId="1" xfId="1" applyFont="1" applyBorder="1" applyAlignment="1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4" fontId="2" fillId="3" borderId="1" xfId="2" applyFont="1" applyFill="1" applyBorder="1" applyAlignment="1">
      <alignment horizontal="center" vertical="center"/>
    </xf>
    <xf numFmtId="43" fontId="2" fillId="3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vertical="center"/>
    </xf>
    <xf numFmtId="4" fontId="7" fillId="0" borderId="0" xfId="0" applyNumberFormat="1" applyFont="1" applyAlignment="1">
      <alignment vertical="center"/>
    </xf>
    <xf numFmtId="49" fontId="10" fillId="2" borderId="20" xfId="0" applyNumberFormat="1" applyFont="1" applyFill="1" applyBorder="1" applyAlignment="1">
      <alignment horizontal="center" vertical="center"/>
    </xf>
    <xf numFmtId="4" fontId="10" fillId="2" borderId="20" xfId="0" applyNumberFormat="1" applyFont="1" applyFill="1" applyBorder="1" applyAlignment="1">
      <alignment vertical="center"/>
    </xf>
    <xf numFmtId="49" fontId="7" fillId="3" borderId="11" xfId="0" applyNumberFormat="1" applyFont="1" applyFill="1" applyBorder="1" applyAlignment="1">
      <alignment horizontal="left" vertical="center" wrapText="1"/>
    </xf>
    <xf numFmtId="4" fontId="7" fillId="3" borderId="12" xfId="0" applyNumberFormat="1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 wrapText="1"/>
    </xf>
    <xf numFmtId="4" fontId="7" fillId="0" borderId="12" xfId="0" applyNumberFormat="1" applyFont="1" applyBorder="1" applyAlignment="1">
      <alignment vertical="center"/>
    </xf>
    <xf numFmtId="49" fontId="7" fillId="0" borderId="7" xfId="0" applyNumberFormat="1" applyFont="1" applyBorder="1" applyAlignment="1">
      <alignment horizontal="left" vertical="center" wrapText="1"/>
    </xf>
    <xf numFmtId="4" fontId="7" fillId="0" borderId="8" xfId="0" applyNumberFormat="1" applyFont="1" applyBorder="1" applyAlignment="1">
      <alignment vertical="center"/>
    </xf>
    <xf numFmtId="49" fontId="7" fillId="0" borderId="22" xfId="0" applyNumberFormat="1" applyFont="1" applyBorder="1" applyAlignment="1">
      <alignment horizontal="left" vertical="center" wrapText="1"/>
    </xf>
    <xf numFmtId="4" fontId="7" fillId="0" borderId="0" xfId="0" applyNumberFormat="1" applyFont="1" applyAlignment="1">
      <alignment horizontal="center" vertical="center"/>
    </xf>
    <xf numFmtId="4" fontId="7" fillId="0" borderId="23" xfId="0" applyNumberFormat="1" applyFont="1" applyBorder="1" applyAlignment="1">
      <alignment vertical="center"/>
    </xf>
    <xf numFmtId="49" fontId="7" fillId="0" borderId="24" xfId="0" applyNumberFormat="1" applyFont="1" applyBorder="1" applyAlignment="1">
      <alignment horizontal="left" vertical="center" wrapText="1"/>
    </xf>
    <xf numFmtId="49" fontId="7" fillId="0" borderId="25" xfId="0" applyNumberFormat="1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vertical="center"/>
    </xf>
    <xf numFmtId="4" fontId="7" fillId="0" borderId="10" xfId="0" applyNumberFormat="1" applyFont="1" applyBorder="1" applyAlignment="1">
      <alignment vertical="center"/>
    </xf>
    <xf numFmtId="49" fontId="7" fillId="0" borderId="26" xfId="0" applyNumberFormat="1" applyFont="1" applyBorder="1" applyAlignment="1">
      <alignment horizontal="left" vertical="center" wrapText="1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164" fontId="0" fillId="3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8" fontId="0" fillId="0" borderId="0" xfId="0" applyNumberFormat="1" applyAlignment="1">
      <alignment horizontal="right" vertical="center"/>
    </xf>
    <xf numFmtId="0" fontId="5" fillId="0" borderId="0" xfId="0" applyFont="1" applyAlignment="1">
      <alignment horizontal="right" vertical="center"/>
    </xf>
    <xf numFmtId="164" fontId="5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justify" vertical="center" wrapText="1"/>
    </xf>
    <xf numFmtId="49" fontId="2" fillId="0" borderId="0" xfId="0" applyNumberFormat="1" applyFont="1" applyAlignment="1">
      <alignment horizontal="left" vertical="center" wrapText="1"/>
    </xf>
    <xf numFmtId="164" fontId="0" fillId="0" borderId="0" xfId="2" applyNumberFormat="1" applyFont="1" applyAlignment="1">
      <alignment horizontal="right" vertical="center"/>
    </xf>
    <xf numFmtId="49" fontId="14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44" fontId="14" fillId="0" borderId="5" xfId="2" applyFont="1" applyBorder="1" applyAlignment="1">
      <alignment horizontal="right" vertical="center"/>
    </xf>
    <xf numFmtId="43" fontId="14" fillId="0" borderId="5" xfId="1" applyFont="1" applyBorder="1" applyAlignment="1">
      <alignment vertical="center"/>
    </xf>
    <xf numFmtId="49" fontId="14" fillId="0" borderId="4" xfId="0" applyNumberFormat="1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44" fontId="14" fillId="0" borderId="4" xfId="2" applyFont="1" applyBorder="1" applyAlignment="1">
      <alignment horizontal="right" vertical="center"/>
    </xf>
    <xf numFmtId="43" fontId="14" fillId="0" borderId="4" xfId="1" applyFont="1" applyBorder="1" applyAlignment="1">
      <alignment vertical="center"/>
    </xf>
    <xf numFmtId="0" fontId="15" fillId="0" borderId="0" xfId="0" applyFont="1"/>
    <xf numFmtId="43" fontId="6" fillId="0" borderId="0" xfId="1" applyFont="1" applyAlignment="1">
      <alignment vertical="center"/>
    </xf>
    <xf numFmtId="43" fontId="2" fillId="0" borderId="0" xfId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0" fontId="16" fillId="0" borderId="0" xfId="4" applyFont="1"/>
    <xf numFmtId="0" fontId="6" fillId="0" borderId="0" xfId="0" applyFont="1" applyAlignment="1">
      <alignment horizontal="left" vertical="center" wrapText="1"/>
    </xf>
    <xf numFmtId="0" fontId="8" fillId="1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4" fillId="7" borderId="16" xfId="0" applyNumberFormat="1" applyFont="1" applyFill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 wrapText="1"/>
    </xf>
    <xf numFmtId="0" fontId="12" fillId="11" borderId="13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/>
    </xf>
    <xf numFmtId="0" fontId="13" fillId="11" borderId="15" xfId="0" applyFont="1" applyFill="1" applyBorder="1" applyAlignment="1">
      <alignment horizontal="center" vertical="center"/>
    </xf>
    <xf numFmtId="49" fontId="4" fillId="4" borderId="16" xfId="0" applyNumberFormat="1" applyFont="1" applyFill="1" applyBorder="1" applyAlignment="1">
      <alignment horizontal="center" vertical="center" wrapText="1"/>
    </xf>
    <xf numFmtId="49" fontId="4" fillId="5" borderId="16" xfId="0" applyNumberFormat="1" applyFont="1" applyFill="1" applyBorder="1" applyAlignment="1">
      <alignment horizontal="center" vertical="center" wrapText="1"/>
    </xf>
    <xf numFmtId="49" fontId="4" fillId="6" borderId="16" xfId="0" applyNumberFormat="1" applyFont="1" applyFill="1" applyBorder="1" applyAlignment="1">
      <alignment horizontal="center" vertical="center" wrapText="1"/>
    </xf>
    <xf numFmtId="49" fontId="10" fillId="2" borderId="19" xfId="0" applyNumberFormat="1" applyFont="1" applyFill="1" applyBorder="1" applyAlignment="1">
      <alignment horizontal="justify" vertical="center"/>
    </xf>
    <xf numFmtId="49" fontId="10" fillId="2" borderId="20" xfId="0" applyNumberFormat="1" applyFont="1" applyFill="1" applyBorder="1" applyAlignment="1">
      <alignment horizontal="justify" vertical="center"/>
    </xf>
    <xf numFmtId="4" fontId="10" fillId="2" borderId="20" xfId="0" applyNumberFormat="1" applyFont="1" applyFill="1" applyBorder="1" applyAlignment="1">
      <alignment horizontal="center" vertical="center"/>
    </xf>
    <xf numFmtId="4" fontId="10" fillId="2" borderId="2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5">
    <cellStyle name="Hipervínculo" xfId="4" builtinId="8"/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E2D8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148936</xdr:colOff>
      <xdr:row>11</xdr:row>
      <xdr:rowOff>39256</xdr:rowOff>
    </xdr:from>
    <xdr:to>
      <xdr:col>2</xdr:col>
      <xdr:colOff>14458</xdr:colOff>
      <xdr:row>21</xdr:row>
      <xdr:rowOff>83131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1398A4-5C56-BB53-23A2-EEB813573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8428" y="2366819"/>
          <a:ext cx="3661667" cy="1858818"/>
        </a:xfrm>
        <a:prstGeom prst="rect">
          <a:avLst/>
        </a:prstGeom>
      </xdr:spPr>
    </xdr:pic>
    <xdr:clientData/>
  </xdr:twoCellAnchor>
  <xdr:twoCellAnchor editAs="oneCell">
    <xdr:from>
      <xdr:col>1</xdr:col>
      <xdr:colOff>121227</xdr:colOff>
      <xdr:row>26</xdr:row>
      <xdr:rowOff>53109</xdr:rowOff>
    </xdr:from>
    <xdr:to>
      <xdr:col>1</xdr:col>
      <xdr:colOff>3478792</xdr:colOff>
      <xdr:row>36</xdr:row>
      <xdr:rowOff>27708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E3ED1D-8747-510F-E6D2-3122A6504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0719" y="5165436"/>
          <a:ext cx="3525205" cy="1789546"/>
        </a:xfrm>
        <a:prstGeom prst="rect">
          <a:avLst/>
        </a:prstGeom>
      </xdr:spPr>
    </xdr:pic>
    <xdr:clientData/>
  </xdr:twoCellAnchor>
  <xdr:twoCellAnchor editAs="oneCell">
    <xdr:from>
      <xdr:col>1</xdr:col>
      <xdr:colOff>148936</xdr:colOff>
      <xdr:row>41</xdr:row>
      <xdr:rowOff>39252</xdr:rowOff>
    </xdr:from>
    <xdr:to>
      <xdr:col>2</xdr:col>
      <xdr:colOff>159544</xdr:colOff>
      <xdr:row>51</xdr:row>
      <xdr:rowOff>156780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E2DA8EB-62D3-22B8-BB26-5EC8BCB5D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8428" y="7936344"/>
          <a:ext cx="3806753" cy="193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148937</xdr:colOff>
      <xdr:row>57</xdr:row>
      <xdr:rowOff>11546</xdr:rowOff>
    </xdr:from>
    <xdr:to>
      <xdr:col>1</xdr:col>
      <xdr:colOff>3479569</xdr:colOff>
      <xdr:row>66</xdr:row>
      <xdr:rowOff>61086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F28906B-2AAB-9B6F-1427-3E3741598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8429" y="10762673"/>
          <a:ext cx="3536372" cy="1795213"/>
        </a:xfrm>
        <a:prstGeom prst="rect">
          <a:avLst/>
        </a:prstGeom>
      </xdr:spPr>
    </xdr:pic>
    <xdr:clientData/>
  </xdr:twoCellAnchor>
  <xdr:twoCellAnchor editAs="oneCell">
    <xdr:from>
      <xdr:col>1</xdr:col>
      <xdr:colOff>51954</xdr:colOff>
      <xdr:row>70</xdr:row>
      <xdr:rowOff>177802</xdr:rowOff>
    </xdr:from>
    <xdr:to>
      <xdr:col>2</xdr:col>
      <xdr:colOff>62562</xdr:colOff>
      <xdr:row>81</xdr:row>
      <xdr:rowOff>101363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EB4A04F-D41D-7FE3-2AD5-984EAC6FA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1446" y="13450457"/>
          <a:ext cx="3806753" cy="1932470"/>
        </a:xfrm>
        <a:prstGeom prst="rect">
          <a:avLst/>
        </a:prstGeom>
      </xdr:spPr>
    </xdr:pic>
    <xdr:clientData/>
  </xdr:twoCellAnchor>
  <xdr:twoCellAnchor editAs="oneCell">
    <xdr:from>
      <xdr:col>1</xdr:col>
      <xdr:colOff>10391</xdr:colOff>
      <xdr:row>85</xdr:row>
      <xdr:rowOff>177801</xdr:rowOff>
    </xdr:from>
    <xdr:to>
      <xdr:col>2</xdr:col>
      <xdr:colOff>20999</xdr:colOff>
      <xdr:row>96</xdr:row>
      <xdr:rowOff>101365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6A6A2B8-AC73-7ED6-992C-90B8860FE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9883" y="16235219"/>
          <a:ext cx="3806753" cy="1932472"/>
        </a:xfrm>
        <a:prstGeom prst="rect">
          <a:avLst/>
        </a:prstGeom>
      </xdr:spPr>
    </xdr:pic>
    <xdr:clientData/>
  </xdr:twoCellAnchor>
  <xdr:twoCellAnchor editAs="oneCell">
    <xdr:from>
      <xdr:col>1</xdr:col>
      <xdr:colOff>10391</xdr:colOff>
      <xdr:row>101</xdr:row>
      <xdr:rowOff>39255</xdr:rowOff>
    </xdr:from>
    <xdr:to>
      <xdr:col>2</xdr:col>
      <xdr:colOff>20999</xdr:colOff>
      <xdr:row>111</xdr:row>
      <xdr:rowOff>156781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56AF6A4-7306-92D8-7BF9-E2F891BA2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9883" y="19075400"/>
          <a:ext cx="3806753" cy="193247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118</xdr:row>
      <xdr:rowOff>177798</xdr:rowOff>
    </xdr:from>
    <xdr:to>
      <xdr:col>2</xdr:col>
      <xdr:colOff>48708</xdr:colOff>
      <xdr:row>129</xdr:row>
      <xdr:rowOff>101359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45D2C24-08B5-6231-8910-236470A55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7592" y="22386635"/>
          <a:ext cx="3806753" cy="1932470"/>
        </a:xfrm>
        <a:prstGeom prst="rect">
          <a:avLst/>
        </a:prstGeom>
      </xdr:spPr>
    </xdr:pic>
    <xdr:clientData/>
  </xdr:twoCellAnchor>
  <xdr:twoCellAnchor editAs="oneCell">
    <xdr:from>
      <xdr:col>1</xdr:col>
      <xdr:colOff>273627</xdr:colOff>
      <xdr:row>151</xdr:row>
      <xdr:rowOff>53107</xdr:rowOff>
    </xdr:from>
    <xdr:to>
      <xdr:col>2</xdr:col>
      <xdr:colOff>1202</xdr:colOff>
      <xdr:row>160</xdr:row>
      <xdr:rowOff>96980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7833903-31CC-65AA-88C6-290870AED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3119" y="28413362"/>
          <a:ext cx="3279583" cy="1664856"/>
        </a:xfrm>
        <a:prstGeom prst="rect">
          <a:avLst/>
        </a:prstGeom>
      </xdr:spPr>
    </xdr:pic>
    <xdr:clientData/>
  </xdr:twoCellAnchor>
  <xdr:twoCellAnchor editAs="oneCell">
    <xdr:from>
      <xdr:col>1</xdr:col>
      <xdr:colOff>245919</xdr:colOff>
      <xdr:row>171</xdr:row>
      <xdr:rowOff>152400</xdr:rowOff>
    </xdr:from>
    <xdr:to>
      <xdr:col>1</xdr:col>
      <xdr:colOff>2939143</xdr:colOff>
      <xdr:row>179</xdr:row>
      <xdr:rowOff>150189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48C9A95-8082-EB33-4605-B7802C5CA0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53305" r="16783"/>
        <a:stretch>
          <a:fillRect/>
        </a:stretch>
      </xdr:blipFill>
      <xdr:spPr>
        <a:xfrm>
          <a:off x="637805" y="30969857"/>
          <a:ext cx="2693224" cy="1391161"/>
        </a:xfrm>
        <a:prstGeom prst="rect">
          <a:avLst/>
        </a:prstGeom>
      </xdr:spPr>
    </xdr:pic>
    <xdr:clientData/>
  </xdr:twoCellAnchor>
  <xdr:twoCellAnchor editAs="oneCell">
    <xdr:from>
      <xdr:col>1</xdr:col>
      <xdr:colOff>853964</xdr:colOff>
      <xdr:row>189</xdr:row>
      <xdr:rowOff>170793</xdr:rowOff>
    </xdr:from>
    <xdr:to>
      <xdr:col>1</xdr:col>
      <xdr:colOff>3402723</xdr:colOff>
      <xdr:row>197</xdr:row>
      <xdr:rowOff>3140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353BAD9-AC0F-85F8-32A4-10B0E6F7FE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6658" t="50474" r="16219"/>
        <a:stretch>
          <a:fillRect/>
        </a:stretch>
      </xdr:blipFill>
      <xdr:spPr>
        <a:xfrm>
          <a:off x="1241533" y="35058569"/>
          <a:ext cx="2548759" cy="1251243"/>
        </a:xfrm>
        <a:prstGeom prst="rect">
          <a:avLst/>
        </a:prstGeom>
      </xdr:spPr>
    </xdr:pic>
    <xdr:clientData/>
  </xdr:twoCellAnchor>
  <xdr:twoCellAnchor editAs="oneCell">
    <xdr:from>
      <xdr:col>1</xdr:col>
      <xdr:colOff>315192</xdr:colOff>
      <xdr:row>203</xdr:row>
      <xdr:rowOff>53106</xdr:rowOff>
    </xdr:from>
    <xdr:to>
      <xdr:col>1</xdr:col>
      <xdr:colOff>2003534</xdr:colOff>
      <xdr:row>212</xdr:row>
      <xdr:rowOff>157006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E71289D-DE73-442B-B464-8AE656DBA0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r="46696"/>
        <a:stretch>
          <a:fillRect/>
        </a:stretch>
      </xdr:blipFill>
      <xdr:spPr>
        <a:xfrm>
          <a:off x="702761" y="37923192"/>
          <a:ext cx="1688342" cy="1601624"/>
        </a:xfrm>
        <a:prstGeom prst="rect">
          <a:avLst/>
        </a:prstGeom>
      </xdr:spPr>
    </xdr:pic>
    <xdr:clientData/>
  </xdr:twoCellAnchor>
  <xdr:twoCellAnchor editAs="oneCell">
    <xdr:from>
      <xdr:col>1</xdr:col>
      <xdr:colOff>617482</xdr:colOff>
      <xdr:row>234</xdr:row>
      <xdr:rowOff>25399</xdr:rowOff>
    </xdr:from>
    <xdr:to>
      <xdr:col>1</xdr:col>
      <xdr:colOff>2391103</xdr:colOff>
      <xdr:row>242</xdr:row>
      <xdr:rowOff>22744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140A5BF-E22B-39A0-482F-97DF97067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05051" y="43393709"/>
          <a:ext cx="1773621" cy="1416242"/>
        </a:xfrm>
        <a:prstGeom prst="rect">
          <a:avLst/>
        </a:prstGeom>
      </xdr:spPr>
    </xdr:pic>
    <xdr:clientData/>
  </xdr:twoCellAnchor>
  <xdr:twoCellAnchor editAs="oneCell">
    <xdr:from>
      <xdr:col>1</xdr:col>
      <xdr:colOff>821121</xdr:colOff>
      <xdr:row>248</xdr:row>
      <xdr:rowOff>39253</xdr:rowOff>
    </xdr:from>
    <xdr:to>
      <xdr:col>1</xdr:col>
      <xdr:colOff>3028293</xdr:colOff>
      <xdr:row>257</xdr:row>
      <xdr:rowOff>136123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BFA0A576-D751-E309-DB1F-D3B32F9CF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08690" y="45890632"/>
          <a:ext cx="2207172" cy="1594594"/>
        </a:xfrm>
        <a:prstGeom prst="rect">
          <a:avLst/>
        </a:prstGeom>
      </xdr:spPr>
    </xdr:pic>
    <xdr:clientData/>
  </xdr:twoCellAnchor>
  <xdr:twoCellAnchor editAs="oneCell">
    <xdr:from>
      <xdr:col>1</xdr:col>
      <xdr:colOff>1083879</xdr:colOff>
      <xdr:row>264</xdr:row>
      <xdr:rowOff>25398</xdr:rowOff>
    </xdr:from>
    <xdr:to>
      <xdr:col>1</xdr:col>
      <xdr:colOff>2956034</xdr:colOff>
      <xdr:row>272</xdr:row>
      <xdr:rowOff>166256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B59E234-F999-26DF-0BE3-4EBD27DAF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471448" y="48878795"/>
          <a:ext cx="1872155" cy="1559754"/>
        </a:xfrm>
        <a:prstGeom prst="rect">
          <a:avLst/>
        </a:prstGeom>
      </xdr:spPr>
    </xdr:pic>
    <xdr:clientData/>
  </xdr:twoCellAnchor>
  <xdr:twoCellAnchor editAs="oneCell">
    <xdr:from>
      <xdr:col>1</xdr:col>
      <xdr:colOff>162792</xdr:colOff>
      <xdr:row>279</xdr:row>
      <xdr:rowOff>25402</xdr:rowOff>
    </xdr:from>
    <xdr:to>
      <xdr:col>1</xdr:col>
      <xdr:colOff>3478876</xdr:colOff>
      <xdr:row>288</xdr:row>
      <xdr:rowOff>32741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BFDCDA68-B3AF-245C-558E-A8066F7B2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92284" y="52090784"/>
          <a:ext cx="3453244" cy="1753014"/>
        </a:xfrm>
        <a:prstGeom prst="rect">
          <a:avLst/>
        </a:prstGeom>
      </xdr:spPr>
    </xdr:pic>
    <xdr:clientData/>
  </xdr:twoCellAnchor>
  <xdr:twoCellAnchor editAs="oneCell">
    <xdr:from>
      <xdr:col>1</xdr:col>
      <xdr:colOff>429492</xdr:colOff>
      <xdr:row>135</xdr:row>
      <xdr:rowOff>96981</xdr:rowOff>
    </xdr:from>
    <xdr:to>
      <xdr:col>1</xdr:col>
      <xdr:colOff>3394364</xdr:colOff>
      <xdr:row>143</xdr:row>
      <xdr:rowOff>50368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9E8611FC-1FD9-4784-939E-AFC8AA885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58984" y="25353818"/>
          <a:ext cx="2964872" cy="1505095"/>
        </a:xfrm>
        <a:prstGeom prst="rect">
          <a:avLst/>
        </a:prstGeom>
      </xdr:spPr>
    </xdr:pic>
    <xdr:clientData/>
  </xdr:twoCellAnchor>
  <xdr:twoCellAnchor editAs="oneCell">
    <xdr:from>
      <xdr:col>1</xdr:col>
      <xdr:colOff>775138</xdr:colOff>
      <xdr:row>221</xdr:row>
      <xdr:rowOff>0</xdr:rowOff>
    </xdr:from>
    <xdr:to>
      <xdr:col>1</xdr:col>
      <xdr:colOff>3153103</xdr:colOff>
      <xdr:row>228</xdr:row>
      <xdr:rowOff>9709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422E78D-FBF3-46F8-9E3F-148BB26DFF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6658" t="50474" r="16219"/>
        <a:stretch>
          <a:fillRect/>
        </a:stretch>
      </xdr:blipFill>
      <xdr:spPr>
        <a:xfrm>
          <a:off x="1162707" y="41161138"/>
          <a:ext cx="2377965" cy="12512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omecenter.com.co/homecenter-co/product/13846/cemento-argos-gris-50kg/13846/" TargetMode="External"/><Relationship Id="rId2" Type="http://schemas.openxmlformats.org/officeDocument/2006/relationships/hyperlink" Target="https://www.homecenter.com.co/homecenter-co/product/3000728/perfil-c-g40-150-x-50-x-15mm-x-6m-galvanizado/3000728/" TargetMode="External"/><Relationship Id="rId1" Type="http://schemas.openxmlformats.org/officeDocument/2006/relationships/hyperlink" Target="https://www.homecenter.com.co/homecenter-co/product/43274/chipa-3-8-pulgadas-1-kilo/43274/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450F-760C-405A-B39B-C4636D3A1E06}">
  <sheetPr>
    <tabColor theme="6" tint="-0.249977111117893"/>
  </sheetPr>
  <dimension ref="B2:I379"/>
  <sheetViews>
    <sheetView showGridLines="0" tabSelected="1" view="pageBreakPreview" zoomScale="80" zoomScaleNormal="100" zoomScaleSheetLayoutView="80" workbookViewId="0">
      <selection activeCell="C19" sqref="C19"/>
    </sheetView>
  </sheetViews>
  <sheetFormatPr baseColWidth="10" defaultRowHeight="13.8" x14ac:dyDescent="0.25"/>
  <cols>
    <col min="1" max="1" width="2.88671875" style="12" customWidth="1"/>
    <col min="2" max="2" width="44.21875" style="14" customWidth="1"/>
    <col min="3" max="3" width="9.77734375" style="18" customWidth="1"/>
    <col min="4" max="4" width="12.77734375" style="43" customWidth="1"/>
    <col min="5" max="5" width="19.77734375" style="21" customWidth="1"/>
    <col min="6" max="6" width="20.77734375" style="23" customWidth="1"/>
    <col min="7" max="7" width="2.88671875" style="12" customWidth="1"/>
    <col min="8" max="16384" width="11.5546875" style="12"/>
  </cols>
  <sheetData>
    <row r="2" spans="2:6" x14ac:dyDescent="0.25">
      <c r="B2" s="16" t="s">
        <v>268</v>
      </c>
      <c r="C2" s="16" t="s">
        <v>283</v>
      </c>
      <c r="D2" s="120"/>
      <c r="E2" s="22"/>
      <c r="F2" s="24"/>
    </row>
    <row r="3" spans="2:6" ht="48" customHeight="1" x14ac:dyDescent="0.25">
      <c r="B3" s="15" t="s">
        <v>264</v>
      </c>
      <c r="C3" s="124" t="s">
        <v>267</v>
      </c>
      <c r="D3" s="124"/>
      <c r="E3" s="124"/>
      <c r="F3" s="124"/>
    </row>
    <row r="4" spans="2:6" x14ac:dyDescent="0.25">
      <c r="B4" s="16" t="s">
        <v>265</v>
      </c>
      <c r="C4" s="16" t="s">
        <v>266</v>
      </c>
      <c r="D4" s="120"/>
      <c r="E4" s="22"/>
      <c r="F4" s="24"/>
    </row>
    <row r="5" spans="2:6" x14ac:dyDescent="0.25">
      <c r="B5" s="16" t="s">
        <v>269</v>
      </c>
      <c r="C5" s="16" t="s">
        <v>270</v>
      </c>
      <c r="D5" s="120"/>
      <c r="E5" s="22"/>
      <c r="F5" s="24"/>
    </row>
    <row r="7" spans="2:6" x14ac:dyDescent="0.25">
      <c r="B7" s="125" t="s">
        <v>259</v>
      </c>
      <c r="C7" s="126"/>
      <c r="D7" s="126"/>
      <c r="E7" s="126"/>
      <c r="F7" s="126"/>
    </row>
    <row r="8" spans="2:6" ht="41.4" x14ac:dyDescent="0.25">
      <c r="B8" s="26" t="s">
        <v>284</v>
      </c>
      <c r="C8" s="27"/>
      <c r="D8" s="47"/>
      <c r="E8" s="32"/>
      <c r="F8" s="51" t="s">
        <v>1</v>
      </c>
    </row>
    <row r="9" spans="2:6" x14ac:dyDescent="0.25">
      <c r="B9" s="28" t="s">
        <v>65</v>
      </c>
      <c r="C9" s="29" t="s">
        <v>66</v>
      </c>
      <c r="D9" s="48" t="s">
        <v>203</v>
      </c>
      <c r="E9" s="30" t="s">
        <v>67</v>
      </c>
      <c r="F9" s="30" t="s">
        <v>68</v>
      </c>
    </row>
    <row r="10" spans="2:6" x14ac:dyDescent="0.25">
      <c r="B10" s="13" t="s">
        <v>250</v>
      </c>
    </row>
    <row r="11" spans="2:6" x14ac:dyDescent="0.25">
      <c r="B11" s="25" t="str">
        <f>Insumos!C12</f>
        <v>AGUA</v>
      </c>
      <c r="C11" s="18" t="str">
        <f>Insumos!D12</f>
        <v>Lt</v>
      </c>
      <c r="D11" s="43">
        <v>20</v>
      </c>
      <c r="E11" s="21">
        <f>Insumos!E12</f>
        <v>81</v>
      </c>
      <c r="F11" s="23">
        <f>ROUND(D11*E11, 2)</f>
        <v>1620</v>
      </c>
    </row>
    <row r="12" spans="2:6" x14ac:dyDescent="0.25">
      <c r="E12" s="33" t="s">
        <v>205</v>
      </c>
      <c r="F12" s="31">
        <f>SUM(F11:F11)</f>
        <v>1620</v>
      </c>
    </row>
    <row r="13" spans="2:6" x14ac:dyDescent="0.25">
      <c r="B13" s="13" t="s">
        <v>204</v>
      </c>
    </row>
    <row r="14" spans="2:6" x14ac:dyDescent="0.25">
      <c r="B14" s="14" t="s">
        <v>260</v>
      </c>
      <c r="C14" s="18" t="s">
        <v>261</v>
      </c>
      <c r="D14" s="43">
        <v>3</v>
      </c>
      <c r="E14" s="21">
        <f>F22</f>
        <v>2628.42</v>
      </c>
      <c r="F14" s="23">
        <f>ROUND(D14*E14/100, 2)</f>
        <v>78.849999999999994</v>
      </c>
    </row>
    <row r="15" spans="2:6" x14ac:dyDescent="0.25">
      <c r="B15" s="25" t="str">
        <f>Insumos!C81</f>
        <v>CORTADORA DE PAVIMENTO</v>
      </c>
      <c r="C15" s="18" t="str">
        <f>Insumos!D81</f>
        <v>Día</v>
      </c>
      <c r="D15" s="43">
        <v>0.02</v>
      </c>
      <c r="E15" s="21">
        <f>Insumos!E81</f>
        <v>442632</v>
      </c>
      <c r="F15" s="23">
        <f>ROUND(D15*E15, 2)</f>
        <v>8852.64</v>
      </c>
    </row>
    <row r="16" spans="2:6" x14ac:dyDescent="0.25">
      <c r="E16" s="33" t="s">
        <v>205</v>
      </c>
      <c r="F16" s="31">
        <f>SUM(F14:F15)</f>
        <v>8931.49</v>
      </c>
    </row>
    <row r="17" spans="2:6" x14ac:dyDescent="0.25">
      <c r="B17" s="13" t="s">
        <v>257</v>
      </c>
    </row>
    <row r="18" spans="2:6" x14ac:dyDescent="0.25">
      <c r="B18" s="25" t="str">
        <f>Insumos!C111</f>
        <v>CAMIONETA</v>
      </c>
      <c r="C18" s="18" t="str">
        <f>Insumos!D111</f>
        <v>Hr</v>
      </c>
      <c r="D18" s="43">
        <v>1.4E-2</v>
      </c>
      <c r="E18" s="21">
        <f>Insumos!E111</f>
        <v>41652</v>
      </c>
      <c r="F18" s="23">
        <f>ROUND(D18*E18, 2)</f>
        <v>583.13</v>
      </c>
    </row>
    <row r="19" spans="2:6" x14ac:dyDescent="0.25">
      <c r="E19" s="33" t="s">
        <v>205</v>
      </c>
      <c r="F19" s="31">
        <f>SUM(F18:F18)</f>
        <v>583.13</v>
      </c>
    </row>
    <row r="20" spans="2:6" x14ac:dyDescent="0.25">
      <c r="B20" s="13" t="s">
        <v>240</v>
      </c>
    </row>
    <row r="21" spans="2:6" x14ac:dyDescent="0.25">
      <c r="B21" s="14" t="s">
        <v>234</v>
      </c>
      <c r="C21" s="18" t="s">
        <v>140</v>
      </c>
      <c r="D21" s="43">
        <v>0.02</v>
      </c>
      <c r="E21" s="21">
        <f>Básicos!F148</f>
        <v>131421</v>
      </c>
      <c r="F21" s="23">
        <f>ROUND(D21*E21, 2)</f>
        <v>2628.42</v>
      </c>
    </row>
    <row r="22" spans="2:6" x14ac:dyDescent="0.25">
      <c r="E22" s="33" t="s">
        <v>205</v>
      </c>
      <c r="F22" s="31">
        <f>SUM(F21:F21)</f>
        <v>2628.42</v>
      </c>
    </row>
    <row r="24" spans="2:6" x14ac:dyDescent="0.25">
      <c r="E24" s="22" t="s">
        <v>262</v>
      </c>
      <c r="F24" s="24">
        <f>ROUND(SUM(F10:F22)/2, 0)</f>
        <v>13763</v>
      </c>
    </row>
    <row r="27" spans="2:6" ht="41.4" x14ac:dyDescent="0.25">
      <c r="B27" s="26" t="s">
        <v>285</v>
      </c>
      <c r="C27" s="27"/>
      <c r="D27" s="47"/>
      <c r="E27" s="32"/>
      <c r="F27" s="51" t="s">
        <v>16</v>
      </c>
    </row>
    <row r="28" spans="2:6" x14ac:dyDescent="0.25">
      <c r="B28" s="28" t="s">
        <v>65</v>
      </c>
      <c r="C28" s="29" t="s">
        <v>66</v>
      </c>
      <c r="D28" s="48" t="s">
        <v>203</v>
      </c>
      <c r="E28" s="30" t="s">
        <v>67</v>
      </c>
      <c r="F28" s="30" t="s">
        <v>68</v>
      </c>
    </row>
    <row r="29" spans="2:6" x14ac:dyDescent="0.25">
      <c r="B29" s="13" t="s">
        <v>204</v>
      </c>
    </row>
    <row r="30" spans="2:6" x14ac:dyDescent="0.25">
      <c r="B30" s="25" t="str">
        <f>Insumos!C79</f>
        <v>COMPRESOR NEUMÁTICO 1 MARTILLO</v>
      </c>
      <c r="C30" s="18" t="str">
        <f>Insumos!D79</f>
        <v>Hr</v>
      </c>
      <c r="D30" s="43">
        <v>0.23008000000000001</v>
      </c>
      <c r="E30" s="21">
        <f>Insumos!E79</f>
        <v>208272</v>
      </c>
      <c r="F30" s="23">
        <f>ROUND(D30*E30, 2)</f>
        <v>47919.22</v>
      </c>
    </row>
    <row r="31" spans="2:6" x14ac:dyDescent="0.25">
      <c r="B31" s="14" t="s">
        <v>260</v>
      </c>
      <c r="C31" s="18" t="s">
        <v>261</v>
      </c>
      <c r="D31" s="43">
        <v>3</v>
      </c>
      <c r="E31" s="21">
        <f>F35</f>
        <v>15444.1</v>
      </c>
      <c r="F31" s="23">
        <f>ROUND(D31*E31/100, 2)</f>
        <v>463.32</v>
      </c>
    </row>
    <row r="32" spans="2:6" x14ac:dyDescent="0.25">
      <c r="E32" s="33" t="s">
        <v>205</v>
      </c>
      <c r="F32" s="31">
        <f>SUM(F30:F31)</f>
        <v>48382.54</v>
      </c>
    </row>
    <row r="33" spans="2:6" x14ac:dyDescent="0.25">
      <c r="B33" s="13" t="s">
        <v>240</v>
      </c>
    </row>
    <row r="34" spans="2:6" x14ac:dyDescent="0.25">
      <c r="B34" s="14" t="s">
        <v>244</v>
      </c>
      <c r="C34" s="18" t="s">
        <v>140</v>
      </c>
      <c r="D34" s="43">
        <v>7.1040000000000006E-2</v>
      </c>
      <c r="E34" s="21">
        <f>Básicos!F323</f>
        <v>217400</v>
      </c>
      <c r="F34" s="23">
        <f>ROUND(D34*E34, 2)</f>
        <v>15444.1</v>
      </c>
    </row>
    <row r="35" spans="2:6" x14ac:dyDescent="0.25">
      <c r="E35" s="33" t="s">
        <v>205</v>
      </c>
      <c r="F35" s="31">
        <f>SUM(F34:F34)</f>
        <v>15444.1</v>
      </c>
    </row>
    <row r="37" spans="2:6" x14ac:dyDescent="0.25">
      <c r="E37" s="22" t="s">
        <v>262</v>
      </c>
      <c r="F37" s="24">
        <f>ROUND(SUM(F29:F35)/2, 0)</f>
        <v>63827</v>
      </c>
    </row>
    <row r="40" spans="2:6" x14ac:dyDescent="0.25">
      <c r="B40" s="26" t="s">
        <v>18</v>
      </c>
      <c r="C40" s="27"/>
      <c r="D40" s="47"/>
      <c r="E40" s="32"/>
      <c r="F40" s="51" t="s">
        <v>16</v>
      </c>
    </row>
    <row r="41" spans="2:6" x14ac:dyDescent="0.25">
      <c r="B41" s="28" t="s">
        <v>65</v>
      </c>
      <c r="C41" s="29" t="s">
        <v>66</v>
      </c>
      <c r="D41" s="48" t="s">
        <v>203</v>
      </c>
      <c r="E41" s="30" t="s">
        <v>67</v>
      </c>
      <c r="F41" s="30" t="s">
        <v>68</v>
      </c>
    </row>
    <row r="42" spans="2:6" x14ac:dyDescent="0.25">
      <c r="B42" s="13" t="s">
        <v>204</v>
      </c>
    </row>
    <row r="43" spans="2:6" x14ac:dyDescent="0.25">
      <c r="B43" s="14" t="s">
        <v>260</v>
      </c>
      <c r="C43" s="18" t="s">
        <v>261</v>
      </c>
      <c r="D43" s="43">
        <v>3</v>
      </c>
      <c r="E43" s="21">
        <f>F50</f>
        <v>12804.86</v>
      </c>
      <c r="F43" s="23">
        <f>ROUND(D43*E43/100, 2)</f>
        <v>384.15</v>
      </c>
    </row>
    <row r="44" spans="2:6" x14ac:dyDescent="0.25">
      <c r="E44" s="33" t="s">
        <v>205</v>
      </c>
      <c r="F44" s="31">
        <f>SUM(F43:F43)</f>
        <v>384.15</v>
      </c>
    </row>
    <row r="45" spans="2:6" x14ac:dyDescent="0.25">
      <c r="B45" s="13" t="s">
        <v>257</v>
      </c>
    </row>
    <row r="46" spans="2:6" x14ac:dyDescent="0.25">
      <c r="B46" s="25" t="str">
        <f>Insumos!C112</f>
        <v>VOLQUETA 7 m3</v>
      </c>
      <c r="C46" s="18" t="str">
        <f>Insumos!D112</f>
        <v>Hr</v>
      </c>
      <c r="D46" s="43">
        <v>0.4708</v>
      </c>
      <c r="E46" s="21">
        <f>Insumos!E112</f>
        <v>96839</v>
      </c>
      <c r="F46" s="23">
        <f>ROUND(D46*E46, 2)</f>
        <v>45591.8</v>
      </c>
    </row>
    <row r="47" spans="2:6" x14ac:dyDescent="0.25">
      <c r="E47" s="33" t="s">
        <v>205</v>
      </c>
      <c r="F47" s="31">
        <f>SUM(F46:F46)</f>
        <v>45591.8</v>
      </c>
    </row>
    <row r="48" spans="2:6" x14ac:dyDescent="0.25">
      <c r="B48" s="13" t="s">
        <v>240</v>
      </c>
    </row>
    <row r="49" spans="2:6" x14ac:dyDescent="0.25">
      <c r="B49" s="14" t="s">
        <v>244</v>
      </c>
      <c r="C49" s="18" t="s">
        <v>140</v>
      </c>
      <c r="D49" s="43">
        <v>5.8900000000000001E-2</v>
      </c>
      <c r="E49" s="21">
        <f>Básicos!F323</f>
        <v>217400</v>
      </c>
      <c r="F49" s="23">
        <f>ROUND(D49*E49, 2)</f>
        <v>12804.86</v>
      </c>
    </row>
    <row r="50" spans="2:6" x14ac:dyDescent="0.25">
      <c r="E50" s="33" t="s">
        <v>205</v>
      </c>
      <c r="F50" s="31">
        <f>SUM(F49:F49)</f>
        <v>12804.86</v>
      </c>
    </row>
    <row r="51" spans="2:6" x14ac:dyDescent="0.25">
      <c r="B51" s="13" t="s">
        <v>232</v>
      </c>
    </row>
    <row r="52" spans="2:6" x14ac:dyDescent="0.25">
      <c r="B52" s="25" t="str">
        <f>Insumos!C120</f>
        <v>TARIFA ESCOMBRERA AUTORIZADA</v>
      </c>
      <c r="C52" s="18" t="str">
        <f>Insumos!D120</f>
        <v>m3</v>
      </c>
      <c r="D52" s="43">
        <v>1</v>
      </c>
      <c r="E52" s="21">
        <f>Insumos!E120</f>
        <v>4500</v>
      </c>
      <c r="F52" s="23">
        <f>ROUND(D52*E52, 2)</f>
        <v>4500</v>
      </c>
    </row>
    <row r="53" spans="2:6" x14ac:dyDescent="0.25">
      <c r="E53" s="33" t="s">
        <v>205</v>
      </c>
      <c r="F53" s="31">
        <f>SUM(F52:F52)</f>
        <v>4500</v>
      </c>
    </row>
    <row r="55" spans="2:6" x14ac:dyDescent="0.25">
      <c r="E55" s="22" t="s">
        <v>262</v>
      </c>
      <c r="F55" s="24">
        <f>ROUND(SUM(F42:F53)/2, 0)</f>
        <v>63281</v>
      </c>
    </row>
    <row r="58" spans="2:6" ht="27.6" x14ac:dyDescent="0.25">
      <c r="B58" s="26" t="s">
        <v>286</v>
      </c>
      <c r="C58" s="27"/>
      <c r="D58" s="47"/>
      <c r="E58" s="32"/>
      <c r="F58" s="51" t="s">
        <v>16</v>
      </c>
    </row>
    <row r="59" spans="2:6" x14ac:dyDescent="0.25">
      <c r="B59" s="28" t="s">
        <v>65</v>
      </c>
      <c r="C59" s="29" t="s">
        <v>66</v>
      </c>
      <c r="D59" s="48" t="s">
        <v>203</v>
      </c>
      <c r="E59" s="30" t="s">
        <v>67</v>
      </c>
      <c r="F59" s="30" t="s">
        <v>68</v>
      </c>
    </row>
    <row r="60" spans="2:6" x14ac:dyDescent="0.25">
      <c r="B60" s="13" t="s">
        <v>250</v>
      </c>
    </row>
    <row r="61" spans="2:6" x14ac:dyDescent="0.25">
      <c r="B61" s="25" t="str">
        <f>Insumos!C25</f>
        <v>CINTA DE SEÑALIZACIÓN a=7 cm</v>
      </c>
      <c r="C61" s="18" t="str">
        <f>Insumos!D25</f>
        <v>m</v>
      </c>
      <c r="D61" s="43">
        <v>1</v>
      </c>
      <c r="E61" s="21">
        <f>Insumos!E25</f>
        <v>203</v>
      </c>
      <c r="F61" s="23">
        <f>ROUND(D61*E61, 2)</f>
        <v>203</v>
      </c>
    </row>
    <row r="62" spans="2:6" ht="27.6" x14ac:dyDescent="0.25">
      <c r="B62" s="14" t="s">
        <v>256</v>
      </c>
      <c r="C62" s="18" t="s">
        <v>84</v>
      </c>
      <c r="D62" s="43">
        <v>0.05</v>
      </c>
      <c r="E62" s="21">
        <f>Básicos!F500</f>
        <v>25080</v>
      </c>
      <c r="F62" s="23">
        <f>ROUND(D62*E62, 2)</f>
        <v>1254</v>
      </c>
    </row>
    <row r="63" spans="2:6" x14ac:dyDescent="0.25">
      <c r="E63" s="33" t="s">
        <v>205</v>
      </c>
      <c r="F63" s="31">
        <f>SUM(F61:F62)</f>
        <v>1457</v>
      </c>
    </row>
    <row r="64" spans="2:6" x14ac:dyDescent="0.25">
      <c r="B64" s="13" t="s">
        <v>204</v>
      </c>
    </row>
    <row r="65" spans="2:9" x14ac:dyDescent="0.25">
      <c r="B65" s="14" t="s">
        <v>260</v>
      </c>
      <c r="C65" s="18" t="s">
        <v>261</v>
      </c>
      <c r="D65" s="43">
        <v>3</v>
      </c>
      <c r="E65" s="21">
        <f>F69</f>
        <v>52337.94</v>
      </c>
      <c r="F65" s="23">
        <f>ROUND(D65*E65/100, 2)</f>
        <v>1570.14</v>
      </c>
    </row>
    <row r="66" spans="2:9" x14ac:dyDescent="0.25">
      <c r="E66" s="33" t="s">
        <v>205</v>
      </c>
      <c r="F66" s="31">
        <f>SUM(F65:F65)</f>
        <v>1570.14</v>
      </c>
    </row>
    <row r="67" spans="2:9" x14ac:dyDescent="0.25">
      <c r="B67" s="13" t="s">
        <v>240</v>
      </c>
    </row>
    <row r="68" spans="2:9" x14ac:dyDescent="0.25">
      <c r="B68" s="14" t="s">
        <v>241</v>
      </c>
      <c r="C68" s="18" t="s">
        <v>140</v>
      </c>
      <c r="D68" s="43">
        <v>0.14050000000000001</v>
      </c>
      <c r="E68" s="21">
        <f>Básicos!F294</f>
        <v>372512</v>
      </c>
      <c r="F68" s="23">
        <f>ROUND(D68*E68, 2)</f>
        <v>52337.94</v>
      </c>
    </row>
    <row r="69" spans="2:9" x14ac:dyDescent="0.25">
      <c r="E69" s="33" t="s">
        <v>205</v>
      </c>
      <c r="F69" s="31">
        <f>SUM(F68:F68)</f>
        <v>52337.94</v>
      </c>
    </row>
    <row r="71" spans="2:9" x14ac:dyDescent="0.25">
      <c r="E71" s="22" t="s">
        <v>262</v>
      </c>
      <c r="F71" s="24">
        <f>ROUND(SUM(F60:F69)/2, 0)</f>
        <v>55365</v>
      </c>
    </row>
    <row r="74" spans="2:9" x14ac:dyDescent="0.25">
      <c r="B74" s="26" t="s">
        <v>22</v>
      </c>
      <c r="C74" s="27"/>
      <c r="D74" s="47"/>
      <c r="E74" s="32"/>
      <c r="F74" s="51" t="s">
        <v>16</v>
      </c>
    </row>
    <row r="75" spans="2:9" x14ac:dyDescent="0.25">
      <c r="B75" s="28" t="s">
        <v>65</v>
      </c>
      <c r="C75" s="29" t="s">
        <v>66</v>
      </c>
      <c r="D75" s="48" t="s">
        <v>203</v>
      </c>
      <c r="E75" s="30" t="s">
        <v>67</v>
      </c>
      <c r="F75" s="30" t="s">
        <v>68</v>
      </c>
    </row>
    <row r="76" spans="2:9" x14ac:dyDescent="0.25">
      <c r="B76" s="13" t="s">
        <v>204</v>
      </c>
    </row>
    <row r="77" spans="2:9" x14ac:dyDescent="0.25">
      <c r="B77" s="14" t="s">
        <v>260</v>
      </c>
      <c r="C77" s="18" t="s">
        <v>261</v>
      </c>
      <c r="D77" s="43">
        <v>3</v>
      </c>
      <c r="E77" s="21">
        <f>F84</f>
        <v>12804.86</v>
      </c>
      <c r="F77" s="23">
        <f>ROUND(D77*E77/100, 2)</f>
        <v>384.15</v>
      </c>
    </row>
    <row r="78" spans="2:9" x14ac:dyDescent="0.25">
      <c r="E78" s="33" t="s">
        <v>205</v>
      </c>
      <c r="F78" s="31">
        <f>SUM(F77:F77)</f>
        <v>384.15</v>
      </c>
    </row>
    <row r="79" spans="2:9" x14ac:dyDescent="0.25">
      <c r="B79" s="13" t="s">
        <v>257</v>
      </c>
    </row>
    <row r="80" spans="2:9" x14ac:dyDescent="0.25">
      <c r="B80" s="25" t="str">
        <f>Insumos!C112</f>
        <v>VOLQUETA 7 m3</v>
      </c>
      <c r="C80" s="18" t="str">
        <f>Insumos!D112</f>
        <v>Hr</v>
      </c>
      <c r="D80" s="43">
        <v>0.4708</v>
      </c>
      <c r="E80" s="21">
        <f>Insumos!E112</f>
        <v>96839</v>
      </c>
      <c r="F80" s="23">
        <f>ROUND(D80*E80, 2)</f>
        <v>45591.8</v>
      </c>
      <c r="I80" s="34"/>
    </row>
    <row r="81" spans="2:6" x14ac:dyDescent="0.25">
      <c r="E81" s="33" t="s">
        <v>205</v>
      </c>
      <c r="F81" s="31">
        <f>SUM(F80:F80)</f>
        <v>45591.8</v>
      </c>
    </row>
    <row r="82" spans="2:6" x14ac:dyDescent="0.25">
      <c r="B82" s="13" t="s">
        <v>240</v>
      </c>
    </row>
    <row r="83" spans="2:6" x14ac:dyDescent="0.25">
      <c r="B83" s="14" t="s">
        <v>244</v>
      </c>
      <c r="C83" s="18" t="s">
        <v>140</v>
      </c>
      <c r="D83" s="43">
        <v>5.8900000000000001E-2</v>
      </c>
      <c r="E83" s="21">
        <f>Básicos!F323</f>
        <v>217400</v>
      </c>
      <c r="F83" s="23">
        <f>ROUND(D83*E83, 2)</f>
        <v>12804.86</v>
      </c>
    </row>
    <row r="84" spans="2:6" x14ac:dyDescent="0.25">
      <c r="E84" s="33" t="s">
        <v>205</v>
      </c>
      <c r="F84" s="31">
        <f>SUM(F83:F83)</f>
        <v>12804.86</v>
      </c>
    </row>
    <row r="85" spans="2:6" x14ac:dyDescent="0.25">
      <c r="B85" s="13" t="s">
        <v>232</v>
      </c>
    </row>
    <row r="86" spans="2:6" x14ac:dyDescent="0.25">
      <c r="B86" s="25" t="str">
        <f>Insumos!C120</f>
        <v>TARIFA ESCOMBRERA AUTORIZADA</v>
      </c>
      <c r="C86" s="18" t="str">
        <f>Insumos!D120</f>
        <v>m3</v>
      </c>
      <c r="D86" s="43">
        <v>1</v>
      </c>
      <c r="E86" s="21">
        <f>Insumos!E120</f>
        <v>4500</v>
      </c>
      <c r="F86" s="23">
        <f>ROUND(D86*E86, 2)</f>
        <v>4500</v>
      </c>
    </row>
    <row r="87" spans="2:6" x14ac:dyDescent="0.25">
      <c r="E87" s="33" t="s">
        <v>205</v>
      </c>
      <c r="F87" s="31">
        <f>SUM(F86:F86)</f>
        <v>4500</v>
      </c>
    </row>
    <row r="89" spans="2:6" x14ac:dyDescent="0.25">
      <c r="E89" s="22" t="s">
        <v>262</v>
      </c>
      <c r="F89" s="24">
        <f>ROUND(SUM(F76:F87)/2, 0)</f>
        <v>63281</v>
      </c>
    </row>
    <row r="92" spans="2:6" x14ac:dyDescent="0.25">
      <c r="B92" s="26" t="s">
        <v>24</v>
      </c>
      <c r="C92" s="27"/>
      <c r="D92" s="47"/>
      <c r="E92" s="32"/>
      <c r="F92" s="51" t="s">
        <v>16</v>
      </c>
    </row>
    <row r="93" spans="2:6" x14ac:dyDescent="0.25">
      <c r="B93" s="28" t="s">
        <v>65</v>
      </c>
      <c r="C93" s="29" t="s">
        <v>66</v>
      </c>
      <c r="D93" s="48" t="s">
        <v>203</v>
      </c>
      <c r="E93" s="30" t="s">
        <v>67</v>
      </c>
      <c r="F93" s="30" t="s">
        <v>68</v>
      </c>
    </row>
    <row r="94" spans="2:6" x14ac:dyDescent="0.25">
      <c r="B94" s="13" t="s">
        <v>250</v>
      </c>
    </row>
    <row r="95" spans="2:6" x14ac:dyDescent="0.25">
      <c r="B95" s="14" t="s">
        <v>249</v>
      </c>
      <c r="C95" s="18" t="s">
        <v>80</v>
      </c>
      <c r="D95" s="43">
        <v>1.05</v>
      </c>
      <c r="E95" s="21">
        <f>Básicos!F389</f>
        <v>438597</v>
      </c>
      <c r="F95" s="23">
        <f>ROUND(D95*E95, 2)</f>
        <v>460526.85</v>
      </c>
    </row>
    <row r="96" spans="2:6" x14ac:dyDescent="0.25">
      <c r="E96" s="33" t="s">
        <v>205</v>
      </c>
      <c r="F96" s="31">
        <f>SUM(F95:F95)</f>
        <v>460526.85</v>
      </c>
    </row>
    <row r="97" spans="2:6" x14ac:dyDescent="0.25">
      <c r="B97" s="13" t="s">
        <v>204</v>
      </c>
    </row>
    <row r="98" spans="2:6" x14ac:dyDescent="0.25">
      <c r="B98" s="14" t="s">
        <v>260</v>
      </c>
      <c r="C98" s="18" t="s">
        <v>261</v>
      </c>
      <c r="D98" s="43">
        <v>3</v>
      </c>
      <c r="E98" s="21">
        <f>F102</f>
        <v>102589.8</v>
      </c>
      <c r="F98" s="23">
        <f>ROUND(D98*E98/100, 2)</f>
        <v>3077.69</v>
      </c>
    </row>
    <row r="99" spans="2:6" x14ac:dyDescent="0.25">
      <c r="E99" s="33" t="s">
        <v>205</v>
      </c>
      <c r="F99" s="31">
        <f>SUM(F98:F98)</f>
        <v>3077.69</v>
      </c>
    </row>
    <row r="100" spans="2:6" x14ac:dyDescent="0.25">
      <c r="B100" s="13" t="s">
        <v>240</v>
      </c>
    </row>
    <row r="101" spans="2:6" x14ac:dyDescent="0.25">
      <c r="B101" s="14" t="s">
        <v>241</v>
      </c>
      <c r="C101" s="18" t="s">
        <v>140</v>
      </c>
      <c r="D101" s="43">
        <v>0.27539999999999998</v>
      </c>
      <c r="E101" s="21">
        <f>Básicos!F294</f>
        <v>372512</v>
      </c>
      <c r="F101" s="23">
        <f>ROUND(D101*E101, 2)</f>
        <v>102589.8</v>
      </c>
    </row>
    <row r="102" spans="2:6" x14ac:dyDescent="0.25">
      <c r="E102" s="33" t="s">
        <v>205</v>
      </c>
      <c r="F102" s="31">
        <f>SUM(F101:F101)</f>
        <v>102589.8</v>
      </c>
    </row>
    <row r="104" spans="2:6" x14ac:dyDescent="0.25">
      <c r="E104" s="22" t="s">
        <v>262</v>
      </c>
      <c r="F104" s="24">
        <f>ROUND(SUM(F94:F102)/2, 0)</f>
        <v>566194</v>
      </c>
    </row>
    <row r="107" spans="2:6" ht="41.4" x14ac:dyDescent="0.25">
      <c r="B107" s="26" t="s">
        <v>25</v>
      </c>
      <c r="C107" s="27"/>
      <c r="D107" s="47"/>
      <c r="E107" s="32"/>
      <c r="F107" s="51" t="s">
        <v>16</v>
      </c>
    </row>
    <row r="108" spans="2:6" x14ac:dyDescent="0.25">
      <c r="B108" s="28" t="s">
        <v>65</v>
      </c>
      <c r="C108" s="29" t="s">
        <v>66</v>
      </c>
      <c r="D108" s="48" t="s">
        <v>203</v>
      </c>
      <c r="E108" s="30" t="s">
        <v>67</v>
      </c>
      <c r="F108" s="30" t="s">
        <v>68</v>
      </c>
    </row>
    <row r="109" spans="2:6" x14ac:dyDescent="0.25">
      <c r="B109" s="13" t="s">
        <v>250</v>
      </c>
    </row>
    <row r="110" spans="2:6" ht="27.6" x14ac:dyDescent="0.25">
      <c r="B110" s="25" t="str">
        <f>Insumos!C45</f>
        <v>SEPAROL N (Desformaleteante para fácil desencofre de concreto)</v>
      </c>
      <c r="C110" s="18" t="str">
        <f>Insumos!D45</f>
        <v>Kg</v>
      </c>
      <c r="D110" s="43">
        <v>0.3</v>
      </c>
      <c r="E110" s="21">
        <f>Insumos!E45</f>
        <v>14745</v>
      </c>
      <c r="F110" s="23">
        <f>ROUND(D110*E110, 2)</f>
        <v>4423.5</v>
      </c>
    </row>
    <row r="111" spans="2:6" x14ac:dyDescent="0.25">
      <c r="B111" s="14" t="s">
        <v>251</v>
      </c>
      <c r="C111" s="18" t="s">
        <v>80</v>
      </c>
      <c r="D111" s="43">
        <v>1.03</v>
      </c>
      <c r="E111" s="21">
        <f>Básicos!F415</f>
        <v>542221</v>
      </c>
      <c r="F111" s="23">
        <f>ROUND(D111*E111, 2)</f>
        <v>558487.63</v>
      </c>
    </row>
    <row r="112" spans="2:6" ht="27.6" x14ac:dyDescent="0.25">
      <c r="B112" s="25" t="str">
        <f>Insumos!C15</f>
        <v>ANTISOL BLANCO (Curador para concreto y mortero base agua)</v>
      </c>
      <c r="C112" s="18" t="str">
        <f>Insumos!D15</f>
        <v>Kg</v>
      </c>
      <c r="D112" s="43">
        <v>2.2999999999999998</v>
      </c>
      <c r="E112" s="21">
        <f>Insumos!E15</f>
        <v>10481</v>
      </c>
      <c r="F112" s="23">
        <f>ROUND(D112*E112, 2)</f>
        <v>24106.3</v>
      </c>
    </row>
    <row r="113" spans="2:6" x14ac:dyDescent="0.25">
      <c r="B113" s="25" t="str">
        <f>Insumos!C60</f>
        <v>CINTA WATERBAR PVC O 22 PARA JUNTAS</v>
      </c>
      <c r="C113" s="18" t="str">
        <f>Insumos!D60</f>
        <v>Ml</v>
      </c>
      <c r="D113" s="43">
        <v>5.2632000000000003</v>
      </c>
      <c r="E113" s="21">
        <f>Insumos!E60</f>
        <v>50000</v>
      </c>
      <c r="F113" s="23">
        <f>ROUND(D113*E113, 2)</f>
        <v>263160</v>
      </c>
    </row>
    <row r="114" spans="2:6" x14ac:dyDescent="0.25">
      <c r="E114" s="33" t="s">
        <v>205</v>
      </c>
      <c r="F114" s="31">
        <f>SUM(F110:F113)</f>
        <v>850177.43</v>
      </c>
    </row>
    <row r="115" spans="2:6" x14ac:dyDescent="0.25">
      <c r="B115" s="13" t="s">
        <v>204</v>
      </c>
    </row>
    <row r="116" spans="2:6" x14ac:dyDescent="0.25">
      <c r="B116" s="25" t="str">
        <f>Insumos!C66</f>
        <v>ANDAMIO CERTIFICADO</v>
      </c>
      <c r="C116" s="18" t="str">
        <f>Insumos!D66</f>
        <v>Día</v>
      </c>
      <c r="D116" s="43">
        <v>0.63</v>
      </c>
      <c r="E116" s="21">
        <f>Insumos!E66</f>
        <v>8827</v>
      </c>
      <c r="F116" s="23">
        <f>ROUND(D116*E116, 2)</f>
        <v>5561.01</v>
      </c>
    </row>
    <row r="117" spans="2:6" x14ac:dyDescent="0.25">
      <c r="B117" s="25" t="str">
        <f>Insumos!C83</f>
        <v>FORMALETA METÁLICA MURO</v>
      </c>
      <c r="C117" s="18" t="str">
        <f>Insumos!D83</f>
        <v>Día</v>
      </c>
      <c r="D117" s="43">
        <v>1.67</v>
      </c>
      <c r="E117" s="21">
        <f>Insumos!E83</f>
        <v>28727</v>
      </c>
      <c r="F117" s="23">
        <f>ROUND(D117*E117, 2)</f>
        <v>47974.09</v>
      </c>
    </row>
    <row r="118" spans="2:6" x14ac:dyDescent="0.25">
      <c r="B118" s="14" t="s">
        <v>207</v>
      </c>
      <c r="C118" s="18" t="s">
        <v>84</v>
      </c>
      <c r="D118" s="43">
        <v>1.9099999999999999E-2</v>
      </c>
      <c r="E118" s="21">
        <f>Básicos!F28</f>
        <v>419827</v>
      </c>
      <c r="F118" s="23">
        <f>ROUND(D118*E118, 2)</f>
        <v>8018.7</v>
      </c>
    </row>
    <row r="119" spans="2:6" x14ac:dyDescent="0.25">
      <c r="B119" s="25" t="str">
        <f>Insumos!C82</f>
        <v>EXTENSIÓN ELÉCTRICA ENCAUCHETADA 3x12 x 10 m</v>
      </c>
      <c r="C119" s="18" t="str">
        <f>Insumos!D82</f>
        <v>Un</v>
      </c>
      <c r="D119" s="43">
        <v>9.4999999999999998E-3</v>
      </c>
      <c r="E119" s="21">
        <f>Insumos!E82</f>
        <v>65384</v>
      </c>
      <c r="F119" s="23">
        <f>ROUND(D119*E119, 2)</f>
        <v>621.15</v>
      </c>
    </row>
    <row r="120" spans="2:6" x14ac:dyDescent="0.25">
      <c r="B120" s="25" t="str">
        <f>Insumos!C109</f>
        <v>VIBRADOR ELÉCTRICO PARA CONCRETO</v>
      </c>
      <c r="C120" s="18" t="str">
        <f>Insumos!D109</f>
        <v>Día</v>
      </c>
      <c r="D120" s="43">
        <v>0.125</v>
      </c>
      <c r="E120" s="21">
        <f>Insumos!E109</f>
        <v>46175</v>
      </c>
      <c r="F120" s="23">
        <f>ROUND(D120*E120, 2)</f>
        <v>5771.88</v>
      </c>
    </row>
    <row r="121" spans="2:6" x14ac:dyDescent="0.25">
      <c r="B121" s="14" t="s">
        <v>260</v>
      </c>
      <c r="C121" s="18" t="s">
        <v>261</v>
      </c>
      <c r="D121" s="43">
        <v>3</v>
      </c>
      <c r="E121" s="21">
        <f>F128</f>
        <v>562186.14</v>
      </c>
      <c r="F121" s="23">
        <f>ROUND(D121*E121/100, 2)</f>
        <v>16865.580000000002</v>
      </c>
    </row>
    <row r="122" spans="2:6" x14ac:dyDescent="0.25">
      <c r="E122" s="33" t="s">
        <v>205</v>
      </c>
      <c r="F122" s="31">
        <f>SUM(F116:F121)</f>
        <v>84812.41</v>
      </c>
    </row>
    <row r="123" spans="2:6" x14ac:dyDescent="0.25">
      <c r="B123" s="13" t="s">
        <v>257</v>
      </c>
    </row>
    <row r="124" spans="2:6" x14ac:dyDescent="0.25">
      <c r="B124" s="25" t="str">
        <f>Insumos!C111</f>
        <v>CAMIONETA</v>
      </c>
      <c r="C124" s="18" t="str">
        <f>Insumos!D111</f>
        <v>Hr</v>
      </c>
      <c r="D124" s="43">
        <v>0.01</v>
      </c>
      <c r="E124" s="21">
        <f>Insumos!E111</f>
        <v>41652</v>
      </c>
      <c r="F124" s="23">
        <f>ROUND(D124*E124, 2)</f>
        <v>416.52</v>
      </c>
    </row>
    <row r="125" spans="2:6" x14ac:dyDescent="0.25">
      <c r="E125" s="33" t="s">
        <v>205</v>
      </c>
      <c r="F125" s="31">
        <f>SUM(F124:F124)</f>
        <v>416.52</v>
      </c>
    </row>
    <row r="126" spans="2:6" x14ac:dyDescent="0.25">
      <c r="B126" s="13" t="s">
        <v>240</v>
      </c>
    </row>
    <row r="127" spans="2:6" x14ac:dyDescent="0.25">
      <c r="B127" s="14" t="s">
        <v>243</v>
      </c>
      <c r="C127" s="18" t="s">
        <v>140</v>
      </c>
      <c r="D127" s="43">
        <v>0.95299999999999996</v>
      </c>
      <c r="E127" s="21">
        <f>Básicos!F314</f>
        <v>589912</v>
      </c>
      <c r="F127" s="23">
        <f>ROUND(D127*E127, 2)</f>
        <v>562186.14</v>
      </c>
    </row>
    <row r="128" spans="2:6" x14ac:dyDescent="0.25">
      <c r="E128" s="33" t="s">
        <v>205</v>
      </c>
      <c r="F128" s="31">
        <f>SUM(F127:F127)</f>
        <v>562186.14</v>
      </c>
    </row>
    <row r="130" spans="2:6" x14ac:dyDescent="0.25">
      <c r="E130" s="22" t="s">
        <v>262</v>
      </c>
      <c r="F130" s="24">
        <f>ROUND(SUM(F109:F128)/2, 0)</f>
        <v>1497593</v>
      </c>
    </row>
    <row r="133" spans="2:6" ht="49.8" customHeight="1" x14ac:dyDescent="0.25">
      <c r="B133" s="26" t="s">
        <v>27</v>
      </c>
      <c r="C133" s="27"/>
      <c r="D133" s="47"/>
      <c r="E133" s="32"/>
      <c r="F133" s="51" t="s">
        <v>16</v>
      </c>
    </row>
    <row r="134" spans="2:6" x14ac:dyDescent="0.25">
      <c r="B134" s="28" t="s">
        <v>65</v>
      </c>
      <c r="C134" s="29" t="s">
        <v>66</v>
      </c>
      <c r="D134" s="48" t="s">
        <v>203</v>
      </c>
      <c r="E134" s="30" t="s">
        <v>67</v>
      </c>
      <c r="F134" s="30" t="s">
        <v>68</v>
      </c>
    </row>
    <row r="135" spans="2:6" x14ac:dyDescent="0.25">
      <c r="B135" s="13" t="s">
        <v>250</v>
      </c>
    </row>
    <row r="136" spans="2:6" ht="27.6" x14ac:dyDescent="0.25">
      <c r="B136" s="25" t="str">
        <f>Insumos!C45</f>
        <v>SEPAROL N (Desformaleteante para fácil desencofre de concreto)</v>
      </c>
      <c r="C136" s="18" t="str">
        <f>Insumos!D45</f>
        <v>Kg</v>
      </c>
      <c r="D136" s="43">
        <v>0.3</v>
      </c>
      <c r="E136" s="21">
        <f>Insumos!E45</f>
        <v>14745</v>
      </c>
      <c r="F136" s="23">
        <f>ROUND(D136*E136, 2)</f>
        <v>4423.5</v>
      </c>
    </row>
    <row r="137" spans="2:6" x14ac:dyDescent="0.25">
      <c r="B137" s="14" t="s">
        <v>251</v>
      </c>
      <c r="C137" s="18" t="s">
        <v>80</v>
      </c>
      <c r="D137" s="43">
        <v>1.03</v>
      </c>
      <c r="E137" s="21">
        <f>Básicos!F415</f>
        <v>542221</v>
      </c>
      <c r="F137" s="23">
        <f>ROUND(D137*E137, 2)</f>
        <v>558487.63</v>
      </c>
    </row>
    <row r="138" spans="2:6" ht="27.6" x14ac:dyDescent="0.25">
      <c r="B138" s="25" t="str">
        <f>Insumos!C15</f>
        <v>ANTISOL BLANCO (Curador para concreto y mortero base agua)</v>
      </c>
      <c r="C138" s="18" t="str">
        <f>Insumos!D15</f>
        <v>Kg</v>
      </c>
      <c r="D138" s="43">
        <v>2.2999999999999998</v>
      </c>
      <c r="E138" s="21">
        <f>Insumos!E15</f>
        <v>10481</v>
      </c>
      <c r="F138" s="23">
        <f>ROUND(D138*E138, 2)</f>
        <v>24106.3</v>
      </c>
    </row>
    <row r="139" spans="2:6" x14ac:dyDescent="0.25">
      <c r="E139" s="33" t="s">
        <v>205</v>
      </c>
      <c r="F139" s="31">
        <f>SUM(F136:F138)</f>
        <v>587017.43000000005</v>
      </c>
    </row>
    <row r="140" spans="2:6" x14ac:dyDescent="0.25">
      <c r="B140" s="13" t="s">
        <v>204</v>
      </c>
    </row>
    <row r="141" spans="2:6" x14ac:dyDescent="0.25">
      <c r="B141" s="25" t="str">
        <f>Insumos!C66</f>
        <v>ANDAMIO CERTIFICADO</v>
      </c>
      <c r="C141" s="18" t="str">
        <f>Insumos!D66</f>
        <v>Día</v>
      </c>
      <c r="D141" s="43">
        <v>0.63</v>
      </c>
      <c r="E141" s="21">
        <f>Insumos!E66</f>
        <v>8827</v>
      </c>
      <c r="F141" s="23">
        <f>ROUND(D141*E141, 2)</f>
        <v>5561.01</v>
      </c>
    </row>
    <row r="142" spans="2:6" x14ac:dyDescent="0.25">
      <c r="B142" s="25" t="str">
        <f>Insumos!C83</f>
        <v>FORMALETA METÁLICA MURO</v>
      </c>
      <c r="C142" s="18" t="str">
        <f>Insumos!D83</f>
        <v>Día</v>
      </c>
      <c r="D142" s="43">
        <v>1.67</v>
      </c>
      <c r="E142" s="21">
        <f>Insumos!E83</f>
        <v>28727</v>
      </c>
      <c r="F142" s="23">
        <f>ROUND(D142*E142, 2)</f>
        <v>47974.09</v>
      </c>
    </row>
    <row r="143" spans="2:6" x14ac:dyDescent="0.25">
      <c r="B143" s="14" t="s">
        <v>207</v>
      </c>
      <c r="C143" s="18" t="s">
        <v>84</v>
      </c>
      <c r="D143" s="43">
        <v>1.9099999999999999E-2</v>
      </c>
      <c r="E143" s="21">
        <f>Básicos!F28</f>
        <v>419827</v>
      </c>
      <c r="F143" s="23">
        <f>ROUND(D143*E143, 2)</f>
        <v>8018.7</v>
      </c>
    </row>
    <row r="144" spans="2:6" x14ac:dyDescent="0.25">
      <c r="B144" s="25" t="str">
        <f>Insumos!C82</f>
        <v>EXTENSIÓN ELÉCTRICA ENCAUCHETADA 3x12 x 10 m</v>
      </c>
      <c r="C144" s="18" t="str">
        <f>Insumos!D82</f>
        <v>Un</v>
      </c>
      <c r="D144" s="43">
        <v>9.4999999999999998E-3</v>
      </c>
      <c r="E144" s="21">
        <f>Insumos!E82</f>
        <v>65384</v>
      </c>
      <c r="F144" s="23">
        <f>ROUND(D144*E144, 2)</f>
        <v>621.15</v>
      </c>
    </row>
    <row r="145" spans="2:6" x14ac:dyDescent="0.25">
      <c r="B145" s="25" t="str">
        <f>Insumos!C109</f>
        <v>VIBRADOR ELÉCTRICO PARA CONCRETO</v>
      </c>
      <c r="C145" s="18" t="str">
        <f>Insumos!D109</f>
        <v>Día</v>
      </c>
      <c r="D145" s="43">
        <v>0.125</v>
      </c>
      <c r="E145" s="21">
        <f>Insumos!E109</f>
        <v>46175</v>
      </c>
      <c r="F145" s="23">
        <f>ROUND(D145*E145, 2)</f>
        <v>5771.88</v>
      </c>
    </row>
    <row r="146" spans="2:6" x14ac:dyDescent="0.25">
      <c r="B146" s="14" t="s">
        <v>260</v>
      </c>
      <c r="C146" s="18" t="s">
        <v>261</v>
      </c>
      <c r="D146" s="43">
        <v>3</v>
      </c>
      <c r="E146" s="21">
        <f>F153</f>
        <v>562186.14</v>
      </c>
      <c r="F146" s="23">
        <f>ROUND(D146*E146/100, 2)</f>
        <v>16865.580000000002</v>
      </c>
    </row>
    <row r="147" spans="2:6" x14ac:dyDescent="0.25">
      <c r="E147" s="33" t="s">
        <v>205</v>
      </c>
      <c r="F147" s="31">
        <f>SUM(F141:F146)</f>
        <v>84812.41</v>
      </c>
    </row>
    <row r="148" spans="2:6" x14ac:dyDescent="0.25">
      <c r="B148" s="13" t="s">
        <v>257</v>
      </c>
    </row>
    <row r="149" spans="2:6" x14ac:dyDescent="0.25">
      <c r="B149" s="25" t="str">
        <f>Insumos!C111</f>
        <v>CAMIONETA</v>
      </c>
      <c r="C149" s="18" t="str">
        <f>Insumos!D111</f>
        <v>Hr</v>
      </c>
      <c r="D149" s="43">
        <v>0.01</v>
      </c>
      <c r="E149" s="21">
        <f>Insumos!E111</f>
        <v>41652</v>
      </c>
      <c r="F149" s="23">
        <f>ROUND(D149*E149, 2)</f>
        <v>416.52</v>
      </c>
    </row>
    <row r="150" spans="2:6" x14ac:dyDescent="0.25">
      <c r="E150" s="33" t="s">
        <v>205</v>
      </c>
      <c r="F150" s="31">
        <f>SUM(F149:F149)</f>
        <v>416.52</v>
      </c>
    </row>
    <row r="151" spans="2:6" x14ac:dyDescent="0.25">
      <c r="B151" s="13" t="s">
        <v>240</v>
      </c>
    </row>
    <row r="152" spans="2:6" x14ac:dyDescent="0.25">
      <c r="B152" s="14" t="s">
        <v>243</v>
      </c>
      <c r="C152" s="18" t="s">
        <v>140</v>
      </c>
      <c r="D152" s="43">
        <v>0.95299999999999996</v>
      </c>
      <c r="E152" s="21">
        <f>Básicos!F314</f>
        <v>589912</v>
      </c>
      <c r="F152" s="23">
        <f>ROUND(D152*E152, 2)</f>
        <v>562186.14</v>
      </c>
    </row>
    <row r="153" spans="2:6" x14ac:dyDescent="0.25">
      <c r="E153" s="33" t="s">
        <v>205</v>
      </c>
      <c r="F153" s="31">
        <f>SUM(F152:F152)</f>
        <v>562186.14</v>
      </c>
    </row>
    <row r="155" spans="2:6" x14ac:dyDescent="0.25">
      <c r="E155" s="22" t="s">
        <v>262</v>
      </c>
      <c r="F155" s="24">
        <f>ROUND(SUM(F135:F153)/2, 0)</f>
        <v>1234433</v>
      </c>
    </row>
    <row r="158" spans="2:6" ht="36.6" customHeight="1" x14ac:dyDescent="0.25">
      <c r="B158" s="26" t="s">
        <v>32</v>
      </c>
      <c r="C158" s="27"/>
      <c r="D158" s="47"/>
      <c r="E158" s="32"/>
      <c r="F158" s="51" t="s">
        <v>33</v>
      </c>
    </row>
    <row r="159" spans="2:6" x14ac:dyDescent="0.25">
      <c r="B159" s="28" t="s">
        <v>65</v>
      </c>
      <c r="C159" s="29" t="s">
        <v>66</v>
      </c>
      <c r="D159" s="48" t="s">
        <v>203</v>
      </c>
      <c r="E159" s="30" t="s">
        <v>67</v>
      </c>
      <c r="F159" s="30" t="s">
        <v>68</v>
      </c>
    </row>
    <row r="160" spans="2:6" x14ac:dyDescent="0.25">
      <c r="B160" s="13" t="s">
        <v>250</v>
      </c>
    </row>
    <row r="161" spans="2:6" ht="27.6" x14ac:dyDescent="0.25">
      <c r="B161" s="25" t="str">
        <f>Insumos!C45</f>
        <v>SEPAROL N (Desformaleteante para fácil desencofre de concreto)</v>
      </c>
      <c r="C161" s="18" t="str">
        <f>Insumos!D45</f>
        <v>Kg</v>
      </c>
      <c r="D161" s="43">
        <v>0.06</v>
      </c>
      <c r="E161" s="21">
        <f>Insumos!E45</f>
        <v>14745</v>
      </c>
      <c r="F161" s="23">
        <f>ROUND(D161*E161, 2)</f>
        <v>884.7</v>
      </c>
    </row>
    <row r="162" spans="2:6" x14ac:dyDescent="0.25">
      <c r="B162" s="14" t="s">
        <v>251</v>
      </c>
      <c r="C162" s="18" t="s">
        <v>80</v>
      </c>
      <c r="D162" s="43">
        <v>0.20599999999999999</v>
      </c>
      <c r="E162" s="21">
        <f>Básicos!F415</f>
        <v>542221</v>
      </c>
      <c r="F162" s="23">
        <f>ROUND(D162*E162, 2)</f>
        <v>111697.53</v>
      </c>
    </row>
    <row r="163" spans="2:6" ht="27.6" x14ac:dyDescent="0.25">
      <c r="B163" s="25" t="str">
        <f>Insumos!C15</f>
        <v>ANTISOL BLANCO (Curador para concreto y mortero base agua)</v>
      </c>
      <c r="C163" s="18" t="str">
        <f>Insumos!D15</f>
        <v>Kg</v>
      </c>
      <c r="D163" s="43">
        <v>0.46</v>
      </c>
      <c r="E163" s="21">
        <f>Insumos!E15</f>
        <v>10481</v>
      </c>
      <c r="F163" s="23">
        <f>ROUND(D163*E163, 2)</f>
        <v>4821.26</v>
      </c>
    </row>
    <row r="164" spans="2:6" x14ac:dyDescent="0.25">
      <c r="E164" s="33" t="s">
        <v>205</v>
      </c>
      <c r="F164" s="31">
        <f>SUM(F161:F163)</f>
        <v>117403.48999999999</v>
      </c>
    </row>
    <row r="165" spans="2:6" x14ac:dyDescent="0.25">
      <c r="B165" s="13" t="s">
        <v>204</v>
      </c>
    </row>
    <row r="166" spans="2:6" x14ac:dyDescent="0.25">
      <c r="B166" s="25" t="str">
        <f>Insumos!C66</f>
        <v>ANDAMIO CERTIFICADO</v>
      </c>
      <c r="C166" s="18" t="str">
        <f>Insumos!D66</f>
        <v>Día</v>
      </c>
      <c r="D166" s="43">
        <v>0.126</v>
      </c>
      <c r="E166" s="21">
        <f>Insumos!E66</f>
        <v>8827</v>
      </c>
      <c r="F166" s="23">
        <f>ROUND(D166*E166, 2)</f>
        <v>1112.2</v>
      </c>
    </row>
    <row r="167" spans="2:6" x14ac:dyDescent="0.25">
      <c r="B167" s="25" t="str">
        <f>Insumos!C83</f>
        <v>FORMALETA METÁLICA MURO</v>
      </c>
      <c r="C167" s="18" t="str">
        <f>Insumos!D83</f>
        <v>Día</v>
      </c>
      <c r="D167" s="43">
        <v>0.33400000000000002</v>
      </c>
      <c r="E167" s="21">
        <f>Insumos!E83</f>
        <v>28727</v>
      </c>
      <c r="F167" s="23">
        <f>ROUND(D167*E167, 2)</f>
        <v>9594.82</v>
      </c>
    </row>
    <row r="168" spans="2:6" x14ac:dyDescent="0.25">
      <c r="B168" s="14" t="s">
        <v>207</v>
      </c>
      <c r="C168" s="18" t="s">
        <v>84</v>
      </c>
      <c r="D168" s="43">
        <v>3.82E-3</v>
      </c>
      <c r="E168" s="21">
        <f>Básicos!F28</f>
        <v>419827</v>
      </c>
      <c r="F168" s="23">
        <f>ROUND(D168*E168, 2)</f>
        <v>1603.74</v>
      </c>
    </row>
    <row r="169" spans="2:6" x14ac:dyDescent="0.25">
      <c r="B169" s="25" t="str">
        <f>Insumos!C82</f>
        <v>EXTENSIÓN ELÉCTRICA ENCAUCHETADA 3x12 x 10 m</v>
      </c>
      <c r="C169" s="18" t="str">
        <f>Insumos!D82</f>
        <v>Un</v>
      </c>
      <c r="D169" s="43">
        <v>1.9E-3</v>
      </c>
      <c r="E169" s="21">
        <f>Insumos!E82</f>
        <v>65384</v>
      </c>
      <c r="F169" s="23">
        <f>ROUND(D169*E169, 2)</f>
        <v>124.23</v>
      </c>
    </row>
    <row r="170" spans="2:6" x14ac:dyDescent="0.25">
      <c r="B170" s="25" t="str">
        <f>Insumos!C109</f>
        <v>VIBRADOR ELÉCTRICO PARA CONCRETO</v>
      </c>
      <c r="C170" s="18" t="str">
        <f>Insumos!D109</f>
        <v>Día</v>
      </c>
      <c r="D170" s="43">
        <v>2.5000000000000001E-2</v>
      </c>
      <c r="E170" s="21">
        <f>Insumos!E109</f>
        <v>46175</v>
      </c>
      <c r="F170" s="23">
        <f>ROUND(D170*E170, 2)</f>
        <v>1154.3800000000001</v>
      </c>
    </row>
    <row r="171" spans="2:6" x14ac:dyDescent="0.25">
      <c r="B171" s="14" t="s">
        <v>260</v>
      </c>
      <c r="C171" s="18" t="s">
        <v>261</v>
      </c>
      <c r="D171" s="43">
        <v>3</v>
      </c>
      <c r="E171" s="21">
        <f>F178</f>
        <v>112437.23</v>
      </c>
      <c r="F171" s="23">
        <f>ROUND(D171*E171/100, 2)</f>
        <v>3373.12</v>
      </c>
    </row>
    <row r="172" spans="2:6" x14ac:dyDescent="0.25">
      <c r="E172" s="33" t="s">
        <v>205</v>
      </c>
      <c r="F172" s="31">
        <f>SUM(F166:F171)</f>
        <v>16962.489999999998</v>
      </c>
    </row>
    <row r="173" spans="2:6" x14ac:dyDescent="0.25">
      <c r="B173" s="13" t="s">
        <v>257</v>
      </c>
    </row>
    <row r="174" spans="2:6" x14ac:dyDescent="0.25">
      <c r="B174" s="25" t="str">
        <f>Insumos!C111</f>
        <v>CAMIONETA</v>
      </c>
      <c r="C174" s="18" t="str">
        <f>Insumos!D111</f>
        <v>Hr</v>
      </c>
      <c r="D174" s="43">
        <v>2E-3</v>
      </c>
      <c r="E174" s="21">
        <f>Insumos!E111</f>
        <v>41652</v>
      </c>
      <c r="F174" s="23">
        <f>ROUND(D174*E174, 2)</f>
        <v>83.3</v>
      </c>
    </row>
    <row r="175" spans="2:6" x14ac:dyDescent="0.25">
      <c r="E175" s="33" t="s">
        <v>205</v>
      </c>
      <c r="F175" s="31">
        <f>SUM(F174:F174)</f>
        <v>83.3</v>
      </c>
    </row>
    <row r="176" spans="2:6" x14ac:dyDescent="0.25">
      <c r="B176" s="13" t="s">
        <v>240</v>
      </c>
    </row>
    <row r="177" spans="2:6" x14ac:dyDescent="0.25">
      <c r="B177" s="14" t="s">
        <v>243</v>
      </c>
      <c r="C177" s="18" t="s">
        <v>140</v>
      </c>
      <c r="D177" s="43">
        <v>0.19059999999999999</v>
      </c>
      <c r="E177" s="21">
        <f>Básicos!F314</f>
        <v>589912</v>
      </c>
      <c r="F177" s="23">
        <f>ROUND(D177*E177, 2)</f>
        <v>112437.23</v>
      </c>
    </row>
    <row r="178" spans="2:6" x14ac:dyDescent="0.25">
      <c r="E178" s="33" t="s">
        <v>205</v>
      </c>
      <c r="F178" s="31">
        <f>SUM(F177:F177)</f>
        <v>112437.23</v>
      </c>
    </row>
    <row r="180" spans="2:6" x14ac:dyDescent="0.25">
      <c r="E180" s="22" t="s">
        <v>262</v>
      </c>
      <c r="F180" s="24">
        <f>ROUND(SUM(F160:F178)/2, 0)</f>
        <v>246887</v>
      </c>
    </row>
    <row r="183" spans="2:6" ht="27.6" x14ac:dyDescent="0.25">
      <c r="B183" s="26" t="s">
        <v>35</v>
      </c>
      <c r="C183" s="27"/>
      <c r="D183" s="47"/>
      <c r="E183" s="32"/>
      <c r="F183" s="51" t="s">
        <v>36</v>
      </c>
    </row>
    <row r="184" spans="2:6" x14ac:dyDescent="0.25">
      <c r="B184" s="28" t="s">
        <v>65</v>
      </c>
      <c r="C184" s="29" t="s">
        <v>66</v>
      </c>
      <c r="D184" s="48" t="s">
        <v>203</v>
      </c>
      <c r="E184" s="30" t="s">
        <v>67</v>
      </c>
      <c r="F184" s="30" t="s">
        <v>68</v>
      </c>
    </row>
    <row r="185" spans="2:6" x14ac:dyDescent="0.25">
      <c r="B185" s="13" t="s">
        <v>250</v>
      </c>
    </row>
    <row r="186" spans="2:6" x14ac:dyDescent="0.25">
      <c r="B186" s="25" t="str">
        <f>Insumos!C9</f>
        <v>ACERO Fy= 420 MPa</v>
      </c>
      <c r="C186" s="18" t="str">
        <f>Insumos!D9</f>
        <v>Kg</v>
      </c>
      <c r="D186" s="43">
        <v>1.04</v>
      </c>
      <c r="E186" s="21">
        <f>Insumos!E9</f>
        <v>4380</v>
      </c>
      <c r="F186" s="23">
        <f>ROUND(D186*E186, 2)</f>
        <v>4555.2</v>
      </c>
    </row>
    <row r="187" spans="2:6" x14ac:dyDescent="0.25">
      <c r="B187" s="25" t="str">
        <f>Insumos!C13</f>
        <v>ALAMBRE NEGRO Cal. 18</v>
      </c>
      <c r="C187" s="18" t="str">
        <f>Insumos!D13</f>
        <v>Kg</v>
      </c>
      <c r="D187" s="43">
        <v>0.03</v>
      </c>
      <c r="E187" s="21">
        <f>Insumos!E13</f>
        <v>6500</v>
      </c>
      <c r="F187" s="23">
        <f>ROUND(D187*E187, 2)</f>
        <v>195</v>
      </c>
    </row>
    <row r="188" spans="2:6" x14ac:dyDescent="0.25">
      <c r="B188" s="25" t="str">
        <f>Insumos!C27</f>
        <v>DISTANCIADOR DE CONCRETO</v>
      </c>
      <c r="C188" s="18" t="str">
        <f>Insumos!D27</f>
        <v>Un</v>
      </c>
      <c r="D188" s="43">
        <v>0.15</v>
      </c>
      <c r="E188" s="21">
        <f>Insumos!E27</f>
        <v>736</v>
      </c>
      <c r="F188" s="23">
        <f>ROUND(D188*E188, 2)</f>
        <v>110.4</v>
      </c>
    </row>
    <row r="189" spans="2:6" x14ac:dyDescent="0.25">
      <c r="E189" s="33" t="s">
        <v>205</v>
      </c>
      <c r="F189" s="31">
        <f>SUM(F186:F188)</f>
        <v>4860.5999999999995</v>
      </c>
    </row>
    <row r="190" spans="2:6" x14ac:dyDescent="0.25">
      <c r="B190" s="13" t="s">
        <v>204</v>
      </c>
    </row>
    <row r="191" spans="2:6" x14ac:dyDescent="0.25">
      <c r="B191" s="14" t="s">
        <v>260</v>
      </c>
      <c r="C191" s="18" t="s">
        <v>261</v>
      </c>
      <c r="D191" s="43">
        <v>3</v>
      </c>
      <c r="E191" s="21">
        <f>F195</f>
        <v>1693.32</v>
      </c>
      <c r="F191" s="23">
        <f>ROUND(D191*E191/100, 2)</f>
        <v>50.8</v>
      </c>
    </row>
    <row r="192" spans="2:6" x14ac:dyDescent="0.25">
      <c r="E192" s="33" t="s">
        <v>205</v>
      </c>
      <c r="F192" s="31">
        <f>SUM(F191:F191)</f>
        <v>50.8</v>
      </c>
    </row>
    <row r="193" spans="2:6" x14ac:dyDescent="0.25">
      <c r="B193" s="13" t="s">
        <v>240</v>
      </c>
    </row>
    <row r="194" spans="2:6" x14ac:dyDescent="0.25">
      <c r="B194" s="14" t="s">
        <v>245</v>
      </c>
      <c r="C194" s="18" t="s">
        <v>140</v>
      </c>
      <c r="D194" s="43">
        <v>2.0999999999999999E-3</v>
      </c>
      <c r="E194" s="21">
        <f>Básicos!F333</f>
        <v>806342</v>
      </c>
      <c r="F194" s="23">
        <f>ROUND(D194*E194, 2)</f>
        <v>1693.32</v>
      </c>
    </row>
    <row r="195" spans="2:6" x14ac:dyDescent="0.25">
      <c r="E195" s="33" t="s">
        <v>205</v>
      </c>
      <c r="F195" s="31">
        <f>SUM(F194:F194)</f>
        <v>1693.32</v>
      </c>
    </row>
    <row r="197" spans="2:6" x14ac:dyDescent="0.25">
      <c r="E197" s="22" t="s">
        <v>262</v>
      </c>
      <c r="F197" s="24">
        <f>ROUND(SUM(F185:F195)/2, 0)</f>
        <v>6605</v>
      </c>
    </row>
    <row r="200" spans="2:6" ht="72" customHeight="1" x14ac:dyDescent="0.25">
      <c r="B200" s="26" t="s">
        <v>44</v>
      </c>
      <c r="C200" s="27"/>
      <c r="D200" s="47"/>
      <c r="E200" s="32"/>
      <c r="F200" s="51" t="s">
        <v>36</v>
      </c>
    </row>
    <row r="201" spans="2:6" x14ac:dyDescent="0.25">
      <c r="B201" s="28" t="s">
        <v>65</v>
      </c>
      <c r="C201" s="29" t="s">
        <v>66</v>
      </c>
      <c r="D201" s="48" t="s">
        <v>203</v>
      </c>
      <c r="E201" s="30" t="s">
        <v>67</v>
      </c>
      <c r="F201" s="30" t="s">
        <v>68</v>
      </c>
    </row>
    <row r="202" spans="2:6" x14ac:dyDescent="0.25">
      <c r="B202" s="13" t="s">
        <v>250</v>
      </c>
    </row>
    <row r="203" spans="2:6" x14ac:dyDescent="0.25">
      <c r="B203" s="25" t="str">
        <f>Insumos!C10</f>
        <v>ACERO PARA ESTRUCTURA METÁLICA</v>
      </c>
      <c r="C203" s="18" t="str">
        <f>Insumos!D10</f>
        <v>Kg</v>
      </c>
      <c r="D203" s="43">
        <v>1.05</v>
      </c>
      <c r="E203" s="21">
        <f>Insumos!E10</f>
        <v>7782</v>
      </c>
      <c r="F203" s="23">
        <f>ROUND(D203*E203, 2)</f>
        <v>8171.1</v>
      </c>
    </row>
    <row r="204" spans="2:6" x14ac:dyDescent="0.25">
      <c r="B204" s="14" t="s">
        <v>263</v>
      </c>
      <c r="C204" s="18" t="s">
        <v>224</v>
      </c>
      <c r="D204" s="43">
        <v>0.4</v>
      </c>
      <c r="E204" s="21">
        <f>F203</f>
        <v>8171.1</v>
      </c>
      <c r="F204" s="23">
        <f>ROUND(D204*E204/100, 2)</f>
        <v>32.68</v>
      </c>
    </row>
    <row r="205" spans="2:6" x14ac:dyDescent="0.25">
      <c r="B205" s="25" t="str">
        <f>Insumos!C50</f>
        <v>SOLDADURA ELÉCTRICA</v>
      </c>
      <c r="C205" s="18" t="str">
        <f>Insumos!D50</f>
        <v>Kg</v>
      </c>
      <c r="D205" s="43">
        <v>2.5999999999999999E-2</v>
      </c>
      <c r="E205" s="21">
        <f>Insumos!E50</f>
        <v>29182</v>
      </c>
      <c r="F205" s="23">
        <f>ROUND(D205*E205, 2)</f>
        <v>758.73</v>
      </c>
    </row>
    <row r="206" spans="2:6" x14ac:dyDescent="0.25">
      <c r="B206" s="25" t="str">
        <f>Insumos!C31</f>
        <v>GUANTES DE VINILO</v>
      </c>
      <c r="C206" s="18" t="str">
        <f>Insumos!D31</f>
        <v>Par</v>
      </c>
      <c r="D206" s="43">
        <v>2.9999999999999997E-4</v>
      </c>
      <c r="E206" s="21">
        <f>Insumos!E31</f>
        <v>955</v>
      </c>
      <c r="F206" s="23">
        <f>ROUND(D206*E206, 2)</f>
        <v>0.28999999999999998</v>
      </c>
    </row>
    <row r="207" spans="2:6" x14ac:dyDescent="0.25">
      <c r="B207" s="25" t="str">
        <f>Insumos!C26</f>
        <v>DISOLVENTE</v>
      </c>
      <c r="C207" s="18" t="str">
        <f>Insumos!D26</f>
        <v>Gal</v>
      </c>
      <c r="D207" s="43">
        <v>1E-3</v>
      </c>
      <c r="E207" s="21">
        <f>Insumos!E26</f>
        <v>65158</v>
      </c>
      <c r="F207" s="23">
        <f>ROUND(D207*E207, 2)</f>
        <v>65.16</v>
      </c>
    </row>
    <row r="208" spans="2:6" x14ac:dyDescent="0.25">
      <c r="B208" s="25" t="str">
        <f>Insumos!C41</f>
        <v>PINTURA ANTICORROSIVA ALQUÍDICA</v>
      </c>
      <c r="C208" s="18" t="str">
        <f>Insumos!D41</f>
        <v>Gal</v>
      </c>
      <c r="D208" s="43">
        <v>2E-3</v>
      </c>
      <c r="E208" s="21">
        <f>Insumos!E41</f>
        <v>95926</v>
      </c>
      <c r="F208" s="23">
        <f>ROUND(D208*E208, 2)</f>
        <v>191.85</v>
      </c>
    </row>
    <row r="209" spans="2:6" x14ac:dyDescent="0.25">
      <c r="B209" s="25" t="str">
        <f>Insumos!C42</f>
        <v>PINTURA ESMALTE PINTULUX</v>
      </c>
      <c r="C209" s="18" t="str">
        <f>Insumos!D42</f>
        <v>Gal</v>
      </c>
      <c r="D209" s="43">
        <v>2E-3</v>
      </c>
      <c r="E209" s="21">
        <f>Insumos!E42</f>
        <v>109808</v>
      </c>
      <c r="F209" s="23">
        <f>ROUND(D209*E209, 2)</f>
        <v>219.62</v>
      </c>
    </row>
    <row r="210" spans="2:6" x14ac:dyDescent="0.25">
      <c r="E210" s="33" t="s">
        <v>205</v>
      </c>
      <c r="F210" s="31">
        <f>SUM(F203:F209)</f>
        <v>9439.4300000000021</v>
      </c>
    </row>
    <row r="211" spans="2:6" x14ac:dyDescent="0.25">
      <c r="B211" s="13" t="s">
        <v>204</v>
      </c>
    </row>
    <row r="212" spans="2:6" x14ac:dyDescent="0.25">
      <c r="B212" s="14" t="s">
        <v>252</v>
      </c>
      <c r="C212" s="18" t="s">
        <v>140</v>
      </c>
      <c r="D212" s="43">
        <v>0.02</v>
      </c>
      <c r="E212" s="21">
        <f>Básicos!F426</f>
        <v>84978</v>
      </c>
      <c r="F212" s="23">
        <f t="shared" ref="F212:F217" si="0">ROUND(D212*E212, 2)</f>
        <v>1699.56</v>
      </c>
    </row>
    <row r="213" spans="2:6" ht="27.6" x14ac:dyDescent="0.25">
      <c r="B213" s="14" t="s">
        <v>258</v>
      </c>
      <c r="C213" s="18" t="s">
        <v>84</v>
      </c>
      <c r="D213" s="43">
        <v>2.0000000000000001E-4</v>
      </c>
      <c r="E213" s="21">
        <f>Básicos!F511</f>
        <v>1186466</v>
      </c>
      <c r="F213" s="23">
        <f t="shared" si="0"/>
        <v>237.29</v>
      </c>
    </row>
    <row r="214" spans="2:6" x14ac:dyDescent="0.25">
      <c r="B214" s="25" t="str">
        <f>Insumos!C87</f>
        <v>MALACATE TIRFOR 1,600 Kg CON CABLE DE ACERO</v>
      </c>
      <c r="C214" s="18" t="str">
        <f>Insumos!D87</f>
        <v>Un</v>
      </c>
      <c r="D214" s="43">
        <v>2.0000000000000001E-4</v>
      </c>
      <c r="E214" s="21">
        <f>Insumos!E87</f>
        <v>1382173</v>
      </c>
      <c r="F214" s="23">
        <f t="shared" si="0"/>
        <v>276.43</v>
      </c>
    </row>
    <row r="215" spans="2:6" x14ac:dyDescent="0.25">
      <c r="B215" s="25" t="str">
        <f>Insumos!C85</f>
        <v>KIT ARNÉS PARA ALTURAS</v>
      </c>
      <c r="C215" s="18" t="str">
        <f>Insumos!D85</f>
        <v>Un</v>
      </c>
      <c r="D215" s="43">
        <v>4.0000000000000002E-4</v>
      </c>
      <c r="E215" s="21">
        <f>Insumos!E85</f>
        <v>805062</v>
      </c>
      <c r="F215" s="23">
        <f t="shared" si="0"/>
        <v>322.02</v>
      </c>
    </row>
    <row r="216" spans="2:6" x14ac:dyDescent="0.25">
      <c r="B216" s="14" t="s">
        <v>201</v>
      </c>
      <c r="C216" s="18" t="s">
        <v>140</v>
      </c>
      <c r="D216" s="43">
        <v>0.06</v>
      </c>
      <c r="E216" s="21">
        <f>Básicos!F17</f>
        <v>5403</v>
      </c>
      <c r="F216" s="23">
        <f t="shared" si="0"/>
        <v>324.18</v>
      </c>
    </row>
    <row r="217" spans="2:6" x14ac:dyDescent="0.25">
      <c r="B217" s="14" t="s">
        <v>253</v>
      </c>
      <c r="C217" s="18" t="s">
        <v>140</v>
      </c>
      <c r="D217" s="43">
        <v>4.0000000000000001E-3</v>
      </c>
      <c r="E217" s="21">
        <f>Básicos!F439</f>
        <v>95963</v>
      </c>
      <c r="F217" s="23">
        <f t="shared" si="0"/>
        <v>383.85</v>
      </c>
    </row>
    <row r="218" spans="2:6" x14ac:dyDescent="0.25">
      <c r="B218" s="14" t="s">
        <v>260</v>
      </c>
      <c r="C218" s="18" t="s">
        <v>261</v>
      </c>
      <c r="D218" s="43">
        <v>3</v>
      </c>
      <c r="E218" s="21">
        <f>F226</f>
        <v>6569.21</v>
      </c>
      <c r="F218" s="23">
        <f>ROUND(D218*E218/100, 2)</f>
        <v>197.08</v>
      </c>
    </row>
    <row r="219" spans="2:6" x14ac:dyDescent="0.25">
      <c r="E219" s="33" t="s">
        <v>205</v>
      </c>
      <c r="F219" s="31">
        <f>SUM(F212:F218)</f>
        <v>3440.4099999999994</v>
      </c>
    </row>
    <row r="220" spans="2:6" x14ac:dyDescent="0.25">
      <c r="B220" s="13" t="s">
        <v>257</v>
      </c>
    </row>
    <row r="221" spans="2:6" x14ac:dyDescent="0.25">
      <c r="B221" s="25" t="str">
        <f>Insumos!C110</f>
        <v>CAMIÓN 350</v>
      </c>
      <c r="C221" s="18" t="str">
        <f>Insumos!D110</f>
        <v>Hr</v>
      </c>
      <c r="D221" s="43">
        <v>1E-3</v>
      </c>
      <c r="E221" s="21">
        <f>Insumos!E110</f>
        <v>66642</v>
      </c>
      <c r="F221" s="23">
        <f>ROUND(D221*E221, 2)</f>
        <v>66.64</v>
      </c>
    </row>
    <row r="222" spans="2:6" x14ac:dyDescent="0.25">
      <c r="E222" s="33" t="s">
        <v>205</v>
      </c>
      <c r="F222" s="31">
        <f>SUM(F221:F221)</f>
        <v>66.64</v>
      </c>
    </row>
    <row r="223" spans="2:6" x14ac:dyDescent="0.25">
      <c r="B223" s="13" t="s">
        <v>240</v>
      </c>
    </row>
    <row r="224" spans="2:6" x14ac:dyDescent="0.25">
      <c r="B224" s="14" t="s">
        <v>247</v>
      </c>
      <c r="C224" s="18" t="s">
        <v>140</v>
      </c>
      <c r="D224" s="43">
        <v>0.02</v>
      </c>
      <c r="E224" s="21">
        <f>Básicos!F353</f>
        <v>275892</v>
      </c>
      <c r="F224" s="23">
        <f>ROUND(D224*E224, 2)</f>
        <v>5517.84</v>
      </c>
    </row>
    <row r="225" spans="2:6" x14ac:dyDescent="0.25">
      <c r="B225" s="14" t="s">
        <v>246</v>
      </c>
      <c r="C225" s="18" t="s">
        <v>140</v>
      </c>
      <c r="D225" s="43">
        <v>4.0000000000000001E-3</v>
      </c>
      <c r="E225" s="21">
        <f>Básicos!F343</f>
        <v>262842</v>
      </c>
      <c r="F225" s="23">
        <f>ROUND(D225*E225, 2)</f>
        <v>1051.3699999999999</v>
      </c>
    </row>
    <row r="226" spans="2:6" x14ac:dyDescent="0.25">
      <c r="E226" s="33" t="s">
        <v>205</v>
      </c>
      <c r="F226" s="31">
        <f>SUM(F224:F225)</f>
        <v>6569.21</v>
      </c>
    </row>
    <row r="228" spans="2:6" x14ac:dyDescent="0.25">
      <c r="E228" s="22" t="s">
        <v>262</v>
      </c>
      <c r="F228" s="24">
        <f>ROUND(SUM(F202:F226)/2, 0)</f>
        <v>19516</v>
      </c>
    </row>
    <row r="231" spans="2:6" ht="62.25" customHeight="1" x14ac:dyDescent="0.25">
      <c r="B231" s="26" t="s">
        <v>50</v>
      </c>
      <c r="C231" s="27"/>
      <c r="D231" s="47"/>
      <c r="E231" s="32"/>
      <c r="F231" s="51" t="s">
        <v>33</v>
      </c>
    </row>
    <row r="232" spans="2:6" x14ac:dyDescent="0.25">
      <c r="B232" s="28" t="s">
        <v>65</v>
      </c>
      <c r="C232" s="29" t="s">
        <v>66</v>
      </c>
      <c r="D232" s="48" t="s">
        <v>203</v>
      </c>
      <c r="E232" s="30" t="s">
        <v>67</v>
      </c>
      <c r="F232" s="30" t="s">
        <v>68</v>
      </c>
    </row>
    <row r="233" spans="2:6" x14ac:dyDescent="0.25">
      <c r="B233" s="13" t="s">
        <v>250</v>
      </c>
    </row>
    <row r="234" spans="2:6" x14ac:dyDescent="0.25">
      <c r="B234" s="25" t="str">
        <f>Insumos!C51</f>
        <v>SUPERBOARD 1.22 m x 2.44 m x 10 mm</v>
      </c>
      <c r="C234" s="18" t="str">
        <f>Insumos!D51</f>
        <v>Un</v>
      </c>
      <c r="D234" s="43">
        <v>0.69</v>
      </c>
      <c r="E234" s="21">
        <f>Insumos!E51</f>
        <v>101768</v>
      </c>
      <c r="F234" s="23">
        <f t="shared" ref="F234:F241" si="1">ROUND(D234*E234, 2)</f>
        <v>70219.92</v>
      </c>
    </row>
    <row r="235" spans="2:6" x14ac:dyDescent="0.25">
      <c r="B235" s="25" t="str">
        <f>Insumos!C19</f>
        <v>CANAL 90 0.43 mm x 2.44 m</v>
      </c>
      <c r="C235" s="18" t="str">
        <f>Insumos!D19</f>
        <v>Un</v>
      </c>
      <c r="D235" s="43">
        <v>0.34</v>
      </c>
      <c r="E235" s="21">
        <f>Insumos!E19</f>
        <v>9560</v>
      </c>
      <c r="F235" s="23">
        <f t="shared" si="1"/>
        <v>3250.4</v>
      </c>
    </row>
    <row r="236" spans="2:6" x14ac:dyDescent="0.25">
      <c r="B236" s="25" t="str">
        <f>Insumos!C39</f>
        <v>PARAL 89 0.43 mm x 2.44 m</v>
      </c>
      <c r="C236" s="18" t="str">
        <f>Insumos!D39</f>
        <v>Un</v>
      </c>
      <c r="D236" s="43">
        <v>0.76</v>
      </c>
      <c r="E236" s="21">
        <f>Insumos!E39</f>
        <v>11294</v>
      </c>
      <c r="F236" s="23">
        <f t="shared" si="1"/>
        <v>8583.44</v>
      </c>
    </row>
    <row r="237" spans="2:6" ht="27.6" x14ac:dyDescent="0.25">
      <c r="B237" s="25" t="str">
        <f>Insumos!C57</f>
        <v>TORNILLO SUPERBOARD AVELLANADO PUNTA AGUDA 6x7/8"</v>
      </c>
      <c r="C237" s="18" t="str">
        <f>Insumos!D57</f>
        <v>Un</v>
      </c>
      <c r="D237" s="43">
        <v>23</v>
      </c>
      <c r="E237" s="21">
        <f>Insumos!E57</f>
        <v>289</v>
      </c>
      <c r="F237" s="23">
        <f t="shared" si="1"/>
        <v>6647</v>
      </c>
    </row>
    <row r="238" spans="2:6" ht="27.6" x14ac:dyDescent="0.25">
      <c r="B238" s="25" t="str">
        <f>Insumos!C56</f>
        <v>TORNILLO ESTRUCTURA PUNTA AGUDA CABEZA PLANA 8x1/2"</v>
      </c>
      <c r="C238" s="18" t="str">
        <f>Insumos!D56</f>
        <v>Un</v>
      </c>
      <c r="D238" s="43">
        <v>2.8</v>
      </c>
      <c r="E238" s="21">
        <f>Insumos!E56</f>
        <v>89</v>
      </c>
      <c r="F238" s="23">
        <f t="shared" si="1"/>
        <v>249.2</v>
      </c>
    </row>
    <row r="239" spans="2:6" ht="27.6" x14ac:dyDescent="0.25">
      <c r="B239" s="25" t="str">
        <f>Insumos!C35</f>
        <v>MALLA FIBRA DE VIDRIO FLEXIBLE ANTIALCALIS a=25 cm, 90 g/m²</v>
      </c>
      <c r="C239" s="18" t="str">
        <f>Insumos!D35</f>
        <v>m</v>
      </c>
      <c r="D239" s="43">
        <v>1.46</v>
      </c>
      <c r="E239" s="21">
        <f>Insumos!E35</f>
        <v>657</v>
      </c>
      <c r="F239" s="23">
        <f t="shared" si="1"/>
        <v>959.22</v>
      </c>
    </row>
    <row r="240" spans="2:6" ht="27.6" x14ac:dyDescent="0.25">
      <c r="B240" s="25" t="str">
        <f>Insumos!C48</f>
        <v>SIKAFLEX UNIVERSAL (Sellador elástico de poliuretano) x 300 cm³</v>
      </c>
      <c r="C240" s="18" t="str">
        <f>Insumos!D48</f>
        <v>Un</v>
      </c>
      <c r="D240" s="43">
        <v>0.1812</v>
      </c>
      <c r="E240" s="21">
        <f>Insumos!E48</f>
        <v>41509</v>
      </c>
      <c r="F240" s="23">
        <f t="shared" si="1"/>
        <v>7521.43</v>
      </c>
    </row>
    <row r="241" spans="2:6" x14ac:dyDescent="0.25">
      <c r="B241" s="25" t="str">
        <f>Insumos!C37</f>
        <v>MASILLA PANEL-TEC</v>
      </c>
      <c r="C241" s="18" t="str">
        <f>Insumos!D37</f>
        <v>Gal</v>
      </c>
      <c r="D241" s="43">
        <v>0.33</v>
      </c>
      <c r="E241" s="21">
        <f>Insumos!E37</f>
        <v>17145</v>
      </c>
      <c r="F241" s="23">
        <f t="shared" si="1"/>
        <v>5657.85</v>
      </c>
    </row>
    <row r="242" spans="2:6" x14ac:dyDescent="0.25">
      <c r="E242" s="33" t="s">
        <v>205</v>
      </c>
      <c r="F242" s="31">
        <f>SUM(F234:F241)</f>
        <v>103088.45999999999</v>
      </c>
    </row>
    <row r="243" spans="2:6" x14ac:dyDescent="0.25">
      <c r="B243" s="13" t="s">
        <v>204</v>
      </c>
    </row>
    <row r="244" spans="2:6" x14ac:dyDescent="0.25">
      <c r="B244" s="14" t="s">
        <v>201</v>
      </c>
      <c r="C244" s="18" t="s">
        <v>140</v>
      </c>
      <c r="D244" s="43">
        <v>0.24</v>
      </c>
      <c r="E244" s="21">
        <f>Básicos!F17</f>
        <v>5403</v>
      </c>
      <c r="F244" s="23">
        <f>ROUND(D244*E244, 2)</f>
        <v>1296.72</v>
      </c>
    </row>
    <row r="245" spans="2:6" x14ac:dyDescent="0.25">
      <c r="B245" s="25" t="str">
        <f>Insumos!C103</f>
        <v>RUEDA GIRATORIA PARA ANDAMIO</v>
      </c>
      <c r="C245" s="18" t="str">
        <f>Insumos!D103</f>
        <v>Día</v>
      </c>
      <c r="D245" s="43">
        <v>0.24</v>
      </c>
      <c r="E245" s="21">
        <f>Insumos!E103</f>
        <v>2300</v>
      </c>
      <c r="F245" s="23">
        <f>ROUND(D245*E245, 2)</f>
        <v>552</v>
      </c>
    </row>
    <row r="246" spans="2:6" x14ac:dyDescent="0.25">
      <c r="B246" s="25" t="str">
        <f>Insumos!C105</f>
        <v>SIERRA CIRCULAR 7 1/4"</v>
      </c>
      <c r="C246" s="18" t="str">
        <f>Insumos!D105</f>
        <v>Un</v>
      </c>
      <c r="D246" s="43">
        <v>1.8E-3</v>
      </c>
      <c r="E246" s="21">
        <f>Insumos!E105</f>
        <v>636182</v>
      </c>
      <c r="F246" s="23">
        <f>ROUND(D246*E246, 2)</f>
        <v>1145.1300000000001</v>
      </c>
    </row>
    <row r="247" spans="2:6" x14ac:dyDescent="0.25">
      <c r="B247" s="25" t="str">
        <f>Insumos!C68</f>
        <v>ATORNILLADOR ELÉCTRICO</v>
      </c>
      <c r="C247" s="18" t="str">
        <f>Insumos!D68</f>
        <v>Un</v>
      </c>
      <c r="D247" s="43">
        <v>1.8E-3</v>
      </c>
      <c r="E247" s="21">
        <f>Insumos!E68</f>
        <v>625159</v>
      </c>
      <c r="F247" s="23">
        <f>ROUND(D247*E247, 2)</f>
        <v>1125.29</v>
      </c>
    </row>
    <row r="248" spans="2:6" x14ac:dyDescent="0.25">
      <c r="B248" s="14" t="s">
        <v>260</v>
      </c>
      <c r="C248" s="18" t="s">
        <v>261</v>
      </c>
      <c r="D248" s="43">
        <v>3</v>
      </c>
      <c r="E248" s="21">
        <f>F256</f>
        <v>57156.61</v>
      </c>
      <c r="F248" s="23">
        <f>ROUND(D248*E248/100, 2)</f>
        <v>1714.7</v>
      </c>
    </row>
    <row r="249" spans="2:6" x14ac:dyDescent="0.25">
      <c r="E249" s="33" t="s">
        <v>205</v>
      </c>
      <c r="F249" s="31">
        <f>SUM(F244:F248)</f>
        <v>5833.84</v>
      </c>
    </row>
    <row r="250" spans="2:6" x14ac:dyDescent="0.25">
      <c r="B250" s="13" t="s">
        <v>257</v>
      </c>
    </row>
    <row r="251" spans="2:6" x14ac:dyDescent="0.25">
      <c r="B251" s="25" t="str">
        <f>Insumos!C110</f>
        <v>CAMIÓN 350</v>
      </c>
      <c r="C251" s="18" t="str">
        <f>Insumos!D110</f>
        <v>Hr</v>
      </c>
      <c r="D251" s="43">
        <v>0.02</v>
      </c>
      <c r="E251" s="21">
        <f>Insumos!E110</f>
        <v>66642</v>
      </c>
      <c r="F251" s="23">
        <f>ROUND(D251*E251, 2)</f>
        <v>1332.84</v>
      </c>
    </row>
    <row r="252" spans="2:6" x14ac:dyDescent="0.25">
      <c r="E252" s="33" t="s">
        <v>205</v>
      </c>
      <c r="F252" s="31">
        <f>SUM(F251:F251)</f>
        <v>1332.84</v>
      </c>
    </row>
    <row r="253" spans="2:6" x14ac:dyDescent="0.25">
      <c r="B253" s="13" t="s">
        <v>240</v>
      </c>
    </row>
    <row r="254" spans="2:6" x14ac:dyDescent="0.25">
      <c r="B254" s="14" t="s">
        <v>239</v>
      </c>
      <c r="C254" s="18" t="s">
        <v>140</v>
      </c>
      <c r="D254" s="43">
        <v>0.17780000000000001</v>
      </c>
      <c r="E254" s="21">
        <f>Básicos!F284</f>
        <v>263812</v>
      </c>
      <c r="F254" s="23">
        <f>ROUND(D254*E254, 2)</f>
        <v>46905.77</v>
      </c>
    </row>
    <row r="255" spans="2:6" x14ac:dyDescent="0.25">
      <c r="B255" s="14" t="s">
        <v>246</v>
      </c>
      <c r="C255" s="18" t="s">
        <v>140</v>
      </c>
      <c r="D255" s="43">
        <v>3.9E-2</v>
      </c>
      <c r="E255" s="21">
        <f>Básicos!F343</f>
        <v>262842</v>
      </c>
      <c r="F255" s="23">
        <f>ROUND(D255*E255, 2)</f>
        <v>10250.84</v>
      </c>
    </row>
    <row r="256" spans="2:6" x14ac:dyDescent="0.25">
      <c r="E256" s="33" t="s">
        <v>205</v>
      </c>
      <c r="F256" s="31">
        <f>SUM(F254:F255)</f>
        <v>57156.61</v>
      </c>
    </row>
    <row r="258" spans="2:6" x14ac:dyDescent="0.25">
      <c r="E258" s="22" t="s">
        <v>262</v>
      </c>
      <c r="F258" s="24">
        <f>ROUND(SUM(F233:F256)/2, 0)</f>
        <v>167412</v>
      </c>
    </row>
    <row r="261" spans="2:6" ht="68.099999999999994" customHeight="1" x14ac:dyDescent="0.25">
      <c r="B261" s="26" t="s">
        <v>54</v>
      </c>
      <c r="C261" s="27"/>
      <c r="D261" s="47"/>
      <c r="E261" s="32"/>
      <c r="F261" s="51" t="s">
        <v>33</v>
      </c>
    </row>
    <row r="262" spans="2:6" x14ac:dyDescent="0.25">
      <c r="B262" s="28" t="s">
        <v>65</v>
      </c>
      <c r="C262" s="29" t="s">
        <v>66</v>
      </c>
      <c r="D262" s="48" t="s">
        <v>203</v>
      </c>
      <c r="E262" s="30" t="s">
        <v>67</v>
      </c>
      <c r="F262" s="30" t="s">
        <v>68</v>
      </c>
    </row>
    <row r="263" spans="2:6" x14ac:dyDescent="0.25">
      <c r="B263" s="13" t="s">
        <v>250</v>
      </c>
    </row>
    <row r="264" spans="2:6" ht="27.6" x14ac:dyDescent="0.25">
      <c r="B264" s="25" t="str">
        <f>Insumos!C61</f>
        <v>PLACA DE MARMOL CALIDAD JASPE NACIONAL A=0.60m, E=0.07m</v>
      </c>
      <c r="C264" s="18" t="str">
        <f>Insumos!D61</f>
        <v>m2</v>
      </c>
      <c r="D264" s="43">
        <v>1.05</v>
      </c>
      <c r="E264" s="21">
        <f>Insumos!E61</f>
        <v>750000</v>
      </c>
      <c r="F264" s="23">
        <f>ROUND(D264*E264, 2)</f>
        <v>787500</v>
      </c>
    </row>
    <row r="265" spans="2:6" x14ac:dyDescent="0.25">
      <c r="B265" s="14" t="s">
        <v>254</v>
      </c>
      <c r="C265" s="18" t="s">
        <v>80</v>
      </c>
      <c r="D265" s="43">
        <v>0.03</v>
      </c>
      <c r="E265" s="21">
        <f>Básicos!F463</f>
        <v>370823</v>
      </c>
      <c r="F265" s="23">
        <f>ROUND(D265*E265, 2)</f>
        <v>11124.69</v>
      </c>
    </row>
    <row r="266" spans="2:6" x14ac:dyDescent="0.25">
      <c r="B266" s="25" t="str">
        <f>Insumos!C62</f>
        <v>REFRAGUE CON CONCOLOR COLOR BLANCO</v>
      </c>
      <c r="C266" s="18" t="str">
        <f>Insumos!D62</f>
        <v>m</v>
      </c>
      <c r="D266" s="43">
        <v>0.5</v>
      </c>
      <c r="E266" s="21">
        <f>Insumos!E62</f>
        <v>3000</v>
      </c>
      <c r="F266" s="23">
        <f>ROUND(D266*E266, 2)</f>
        <v>1500</v>
      </c>
    </row>
    <row r="267" spans="2:6" x14ac:dyDescent="0.25">
      <c r="E267" s="33" t="s">
        <v>205</v>
      </c>
      <c r="F267" s="31">
        <f>SUM(F264:F266)</f>
        <v>800124.69</v>
      </c>
    </row>
    <row r="268" spans="2:6" x14ac:dyDescent="0.25">
      <c r="B268" s="13" t="s">
        <v>204</v>
      </c>
    </row>
    <row r="269" spans="2:6" x14ac:dyDescent="0.25">
      <c r="B269" s="14" t="s">
        <v>201</v>
      </c>
      <c r="C269" s="18" t="s">
        <v>140</v>
      </c>
      <c r="D269" s="43">
        <v>0.13</v>
      </c>
      <c r="E269" s="21">
        <f>Básicos!F17</f>
        <v>5403</v>
      </c>
      <c r="F269" s="23">
        <f>ROUND(D269*E269, 2)</f>
        <v>702.39</v>
      </c>
    </row>
    <row r="270" spans="2:6" x14ac:dyDescent="0.25">
      <c r="B270" s="14" t="s">
        <v>260</v>
      </c>
      <c r="C270" s="18" t="s">
        <v>261</v>
      </c>
      <c r="D270" s="43">
        <v>3</v>
      </c>
      <c r="E270" s="21">
        <f>F277</f>
        <v>42209.919999999998</v>
      </c>
      <c r="F270" s="23">
        <f>ROUND(D270*E270/100, 2)</f>
        <v>1266.3</v>
      </c>
    </row>
    <row r="271" spans="2:6" x14ac:dyDescent="0.25">
      <c r="E271" s="33" t="s">
        <v>205</v>
      </c>
      <c r="F271" s="31">
        <f>SUM(F269:F270)</f>
        <v>1968.69</v>
      </c>
    </row>
    <row r="272" spans="2:6" x14ac:dyDescent="0.25">
      <c r="B272" s="13" t="s">
        <v>257</v>
      </c>
    </row>
    <row r="273" spans="2:6" x14ac:dyDescent="0.25">
      <c r="B273" s="25" t="str">
        <f>Insumos!C110</f>
        <v>CAMIÓN 350</v>
      </c>
      <c r="C273" s="18" t="str">
        <f>Insumos!D110</f>
        <v>Hr</v>
      </c>
      <c r="D273" s="43">
        <v>1.4999999999999999E-2</v>
      </c>
      <c r="E273" s="21">
        <f>Insumos!E110</f>
        <v>66642</v>
      </c>
      <c r="F273" s="23">
        <f>ROUND(D273*E273, 2)</f>
        <v>999.63</v>
      </c>
    </row>
    <row r="274" spans="2:6" x14ac:dyDescent="0.25">
      <c r="E274" s="33" t="s">
        <v>205</v>
      </c>
      <c r="F274" s="31">
        <f>SUM(F273:F273)</f>
        <v>999.63</v>
      </c>
    </row>
    <row r="275" spans="2:6" x14ac:dyDescent="0.25">
      <c r="B275" s="13" t="s">
        <v>240</v>
      </c>
    </row>
    <row r="276" spans="2:6" x14ac:dyDescent="0.25">
      <c r="B276" s="14" t="s">
        <v>239</v>
      </c>
      <c r="C276" s="18" t="s">
        <v>140</v>
      </c>
      <c r="D276" s="43">
        <v>0.16</v>
      </c>
      <c r="E276" s="21">
        <f>Básicos!F284</f>
        <v>263812</v>
      </c>
      <c r="F276" s="23">
        <f>ROUND(D276*E276, 2)</f>
        <v>42209.919999999998</v>
      </c>
    </row>
    <row r="277" spans="2:6" x14ac:dyDescent="0.25">
      <c r="E277" s="33" t="s">
        <v>205</v>
      </c>
      <c r="F277" s="31">
        <f>SUM(F276:F276)</f>
        <v>42209.919999999998</v>
      </c>
    </row>
    <row r="279" spans="2:6" x14ac:dyDescent="0.25">
      <c r="E279" s="22" t="s">
        <v>262</v>
      </c>
      <c r="F279" s="24">
        <f>ROUND(SUM(F263:F277)/2, 0)</f>
        <v>845303</v>
      </c>
    </row>
    <row r="282" spans="2:6" ht="41.4" x14ac:dyDescent="0.25">
      <c r="B282" s="26" t="s">
        <v>55</v>
      </c>
      <c r="C282" s="27"/>
      <c r="D282" s="47"/>
      <c r="E282" s="32"/>
      <c r="F282" s="51" t="s">
        <v>33</v>
      </c>
    </row>
    <row r="283" spans="2:6" x14ac:dyDescent="0.25">
      <c r="B283" s="28" t="s">
        <v>65</v>
      </c>
      <c r="C283" s="29" t="s">
        <v>66</v>
      </c>
      <c r="D283" s="48" t="s">
        <v>203</v>
      </c>
      <c r="E283" s="30" t="s">
        <v>67</v>
      </c>
      <c r="F283" s="30" t="s">
        <v>68</v>
      </c>
    </row>
    <row r="284" spans="2:6" x14ac:dyDescent="0.25">
      <c r="B284" s="13" t="s">
        <v>250</v>
      </c>
    </row>
    <row r="285" spans="2:6" ht="27.6" x14ac:dyDescent="0.25">
      <c r="B285" s="25" t="str">
        <f>Insumos!C63</f>
        <v>VENTANA EN ALUMINIO CORREDIZA CON VIDRIO DE 10 mm</v>
      </c>
      <c r="C285" s="18" t="str">
        <f>Insumos!D63</f>
        <v>Sub/m2</v>
      </c>
      <c r="D285" s="43">
        <v>1</v>
      </c>
      <c r="E285" s="21">
        <f>Insumos!E63</f>
        <v>700039</v>
      </c>
      <c r="F285" s="23">
        <f>ROUND(D285*E285, 2)</f>
        <v>700039</v>
      </c>
    </row>
    <row r="286" spans="2:6" x14ac:dyDescent="0.25">
      <c r="B286" s="25" t="str">
        <f>Insumos!C24</f>
        <v>CHAZO CON TORNILLO 12-14 x 2"</v>
      </c>
      <c r="C286" s="18" t="str">
        <f>Insumos!D24</f>
        <v>Un</v>
      </c>
      <c r="D286" s="43">
        <v>1</v>
      </c>
      <c r="E286" s="21">
        <f>Insumos!E24</f>
        <v>788</v>
      </c>
      <c r="F286" s="23">
        <f>ROUND(D286*E286, 2)</f>
        <v>788</v>
      </c>
    </row>
    <row r="287" spans="2:6" x14ac:dyDescent="0.25">
      <c r="B287" s="25" t="str">
        <f>Insumos!C47</f>
        <v>SIKAFLEX 1A (Sellador elástico de Poliuretano) x 300 cm³</v>
      </c>
      <c r="C287" s="18" t="str">
        <f>Insumos!D47</f>
        <v>Un</v>
      </c>
      <c r="D287" s="43">
        <v>0.05</v>
      </c>
      <c r="E287" s="21">
        <f>Insumos!E47</f>
        <v>74763</v>
      </c>
      <c r="F287" s="23">
        <f>ROUND(D287*E287, 2)</f>
        <v>3738.15</v>
      </c>
    </row>
    <row r="288" spans="2:6" x14ac:dyDescent="0.25">
      <c r="E288" s="33" t="s">
        <v>205</v>
      </c>
      <c r="F288" s="31">
        <f>SUM(F285:F287)</f>
        <v>704565.15</v>
      </c>
    </row>
    <row r="289" spans="2:6" x14ac:dyDescent="0.25">
      <c r="B289" s="13" t="s">
        <v>204</v>
      </c>
    </row>
    <row r="290" spans="2:6" x14ac:dyDescent="0.25">
      <c r="B290" s="25" t="str">
        <f>Insumos!C107</f>
        <v>TALADRO PERCUTOR 1/2"</v>
      </c>
      <c r="C290" s="18" t="str">
        <f>Insumos!D107</f>
        <v>Un</v>
      </c>
      <c r="D290" s="43">
        <v>5.0000000000000001E-4</v>
      </c>
      <c r="E290" s="21">
        <f>Insumos!E107</f>
        <v>570917</v>
      </c>
      <c r="F290" s="23">
        <f>ROUND(D290*E290, 2)</f>
        <v>285.45999999999998</v>
      </c>
    </row>
    <row r="291" spans="2:6" x14ac:dyDescent="0.25">
      <c r="B291" s="14" t="s">
        <v>260</v>
      </c>
      <c r="C291" s="18" t="s">
        <v>261</v>
      </c>
      <c r="D291" s="43">
        <v>3</v>
      </c>
      <c r="E291" s="21">
        <f>F298</f>
        <v>65953</v>
      </c>
      <c r="F291" s="23">
        <f>ROUND(D291*E291/100, 2)</f>
        <v>1978.59</v>
      </c>
    </row>
    <row r="292" spans="2:6" x14ac:dyDescent="0.25">
      <c r="E292" s="33" t="s">
        <v>205</v>
      </c>
      <c r="F292" s="31">
        <f>SUM(F290:F291)</f>
        <v>2264.0499999999997</v>
      </c>
    </row>
    <row r="293" spans="2:6" x14ac:dyDescent="0.25">
      <c r="B293" s="13" t="s">
        <v>257</v>
      </c>
    </row>
    <row r="294" spans="2:6" x14ac:dyDescent="0.25">
      <c r="B294" s="25" t="str">
        <f>Insumos!C111</f>
        <v>CAMIONETA</v>
      </c>
      <c r="C294" s="18" t="str">
        <f>Insumos!D111</f>
        <v>Hr</v>
      </c>
      <c r="D294" s="43">
        <v>0.1</v>
      </c>
      <c r="E294" s="21">
        <f>Insumos!E111</f>
        <v>41652</v>
      </c>
      <c r="F294" s="23">
        <f>ROUND(D294*E294, 2)</f>
        <v>4165.2</v>
      </c>
    </row>
    <row r="295" spans="2:6" x14ac:dyDescent="0.25">
      <c r="E295" s="33" t="s">
        <v>205</v>
      </c>
      <c r="F295" s="31">
        <f>SUM(F294:F294)</f>
        <v>4165.2</v>
      </c>
    </row>
    <row r="296" spans="2:6" x14ac:dyDescent="0.25">
      <c r="B296" s="13" t="s">
        <v>240</v>
      </c>
    </row>
    <row r="297" spans="2:6" x14ac:dyDescent="0.25">
      <c r="B297" s="14" t="s">
        <v>239</v>
      </c>
      <c r="C297" s="18" t="s">
        <v>140</v>
      </c>
      <c r="D297" s="43">
        <v>0.25</v>
      </c>
      <c r="E297" s="21">
        <f>Básicos!F284</f>
        <v>263812</v>
      </c>
      <c r="F297" s="23">
        <f>ROUND(D297*E297, 2)</f>
        <v>65953</v>
      </c>
    </row>
    <row r="298" spans="2:6" x14ac:dyDescent="0.25">
      <c r="E298" s="33" t="s">
        <v>205</v>
      </c>
      <c r="F298" s="31">
        <f>SUM(F297:F297)</f>
        <v>65953</v>
      </c>
    </row>
    <row r="300" spans="2:6" x14ac:dyDescent="0.25">
      <c r="E300" s="22" t="s">
        <v>262</v>
      </c>
      <c r="F300" s="24">
        <f>ROUND(SUM(F284:F298)/2, 0)</f>
        <v>776947</v>
      </c>
    </row>
    <row r="303" spans="2:6" ht="27.6" x14ac:dyDescent="0.25">
      <c r="B303" s="26" t="s">
        <v>57</v>
      </c>
      <c r="C303" s="27"/>
      <c r="D303" s="47"/>
      <c r="E303" s="32"/>
      <c r="F303" s="51" t="s">
        <v>33</v>
      </c>
    </row>
    <row r="304" spans="2:6" x14ac:dyDescent="0.25">
      <c r="B304" s="28" t="s">
        <v>65</v>
      </c>
      <c r="C304" s="29" t="s">
        <v>66</v>
      </c>
      <c r="D304" s="48" t="s">
        <v>203</v>
      </c>
      <c r="E304" s="30" t="s">
        <v>67</v>
      </c>
      <c r="F304" s="30" t="s">
        <v>68</v>
      </c>
    </row>
    <row r="305" spans="2:6" x14ac:dyDescent="0.25">
      <c r="B305" s="13" t="s">
        <v>250</v>
      </c>
    </row>
    <row r="306" spans="2:6" x14ac:dyDescent="0.25">
      <c r="B306" s="14" t="s">
        <v>255</v>
      </c>
      <c r="C306" s="18" t="s">
        <v>80</v>
      </c>
      <c r="D306" s="43">
        <v>5.2499999999999998E-2</v>
      </c>
      <c r="E306" s="21">
        <f>Básicos!F473</f>
        <v>598751</v>
      </c>
      <c r="F306" s="23">
        <f>ROUND(D306*E306, 2)</f>
        <v>31434.43</v>
      </c>
    </row>
    <row r="307" spans="2:6" x14ac:dyDescent="0.25">
      <c r="E307" s="33" t="s">
        <v>205</v>
      </c>
      <c r="F307" s="31">
        <f>SUM(F306:F306)</f>
        <v>31434.43</v>
      </c>
    </row>
    <row r="308" spans="2:6" x14ac:dyDescent="0.25">
      <c r="B308" s="13" t="s">
        <v>204</v>
      </c>
    </row>
    <row r="309" spans="2:6" x14ac:dyDescent="0.25">
      <c r="B309" s="25" t="str">
        <f>Insumos!C77</f>
        <v>CODAL DE ALUMINIO 3" x 1 1/2" x 3 m</v>
      </c>
      <c r="C309" s="18" t="str">
        <f>Insumos!D77</f>
        <v>Un</v>
      </c>
      <c r="D309" s="43">
        <v>2E-3</v>
      </c>
      <c r="E309" s="21">
        <f>Insumos!E77</f>
        <v>46372</v>
      </c>
      <c r="F309" s="23">
        <f>ROUND(D309*E309, 2)</f>
        <v>92.74</v>
      </c>
    </row>
    <row r="310" spans="2:6" x14ac:dyDescent="0.25">
      <c r="B310" s="14" t="s">
        <v>260</v>
      </c>
      <c r="C310" s="18" t="s">
        <v>261</v>
      </c>
      <c r="D310" s="43">
        <v>3</v>
      </c>
      <c r="E310" s="21">
        <f>F314</f>
        <v>12136.93</v>
      </c>
      <c r="F310" s="23">
        <f>ROUND(D310*E310/100, 2)</f>
        <v>364.11</v>
      </c>
    </row>
    <row r="311" spans="2:6" x14ac:dyDescent="0.25">
      <c r="E311" s="33" t="s">
        <v>205</v>
      </c>
      <c r="F311" s="31">
        <f>SUM(F309:F310)</f>
        <v>456.85</v>
      </c>
    </row>
    <row r="312" spans="2:6" x14ac:dyDescent="0.25">
      <c r="B312" s="13" t="s">
        <v>240</v>
      </c>
    </row>
    <row r="313" spans="2:6" x14ac:dyDescent="0.25">
      <c r="B313" s="14" t="s">
        <v>239</v>
      </c>
      <c r="C313" s="18" t="s">
        <v>140</v>
      </c>
      <c r="D313" s="43">
        <v>4.6005999999999998E-2</v>
      </c>
      <c r="E313" s="21">
        <f>Básicos!F284</f>
        <v>263812</v>
      </c>
      <c r="F313" s="23">
        <f>ROUND(D313*E313, 2)</f>
        <v>12136.93</v>
      </c>
    </row>
    <row r="314" spans="2:6" x14ac:dyDescent="0.25">
      <c r="E314" s="33" t="s">
        <v>205</v>
      </c>
      <c r="F314" s="31">
        <f>SUM(F313:F313)</f>
        <v>12136.93</v>
      </c>
    </row>
    <row r="316" spans="2:6" x14ac:dyDescent="0.25">
      <c r="E316" s="22" t="s">
        <v>262</v>
      </c>
      <c r="F316" s="24">
        <f>ROUND(SUM(F305:F314)/2, 0)</f>
        <v>44028</v>
      </c>
    </row>
    <row r="319" spans="2:6" x14ac:dyDescent="0.25">
      <c r="B319" s="26" t="s">
        <v>59</v>
      </c>
      <c r="C319" s="27"/>
      <c r="D319" s="47"/>
      <c r="E319" s="32"/>
      <c r="F319" s="51" t="s">
        <v>1</v>
      </c>
    </row>
    <row r="320" spans="2:6" x14ac:dyDescent="0.25">
      <c r="B320" s="28" t="s">
        <v>65</v>
      </c>
      <c r="C320" s="29" t="s">
        <v>66</v>
      </c>
      <c r="D320" s="48" t="s">
        <v>203</v>
      </c>
      <c r="E320" s="30" t="s">
        <v>67</v>
      </c>
      <c r="F320" s="30" t="s">
        <v>68</v>
      </c>
    </row>
    <row r="321" spans="2:6" x14ac:dyDescent="0.25">
      <c r="B321" s="13" t="s">
        <v>250</v>
      </c>
    </row>
    <row r="322" spans="2:6" x14ac:dyDescent="0.25">
      <c r="B322" s="14" t="s">
        <v>254</v>
      </c>
      <c r="C322" s="18" t="s">
        <v>80</v>
      </c>
      <c r="D322" s="43">
        <v>4.0000000000000001E-3</v>
      </c>
      <c r="E322" s="21">
        <f>Básicos!F463</f>
        <v>370823</v>
      </c>
      <c r="F322" s="23">
        <f>ROUND(D322*E322, 2)</f>
        <v>1483.29</v>
      </c>
    </row>
    <row r="323" spans="2:6" x14ac:dyDescent="0.25">
      <c r="B323" s="25" t="s">
        <v>88</v>
      </c>
      <c r="C323" s="18" t="str">
        <f>Insumos!D22</f>
        <v>Kg</v>
      </c>
      <c r="D323" s="43">
        <v>0.5</v>
      </c>
      <c r="E323" s="21">
        <f>Insumos!E22</f>
        <v>652</v>
      </c>
      <c r="F323" s="23">
        <f>ROUND(D323*E323, 2)</f>
        <v>326</v>
      </c>
    </row>
    <row r="324" spans="2:6" x14ac:dyDescent="0.25">
      <c r="B324" s="25" t="str">
        <f>Insumos!C12</f>
        <v>AGUA</v>
      </c>
      <c r="C324" s="18" t="str">
        <f>Insumos!D12</f>
        <v>Lt</v>
      </c>
      <c r="D324" s="43">
        <v>0.2</v>
      </c>
      <c r="E324" s="21">
        <f>Insumos!E12</f>
        <v>81</v>
      </c>
      <c r="F324" s="23">
        <f>ROUND(D324*E324, 2)</f>
        <v>16.2</v>
      </c>
    </row>
    <row r="325" spans="2:6" x14ac:dyDescent="0.25">
      <c r="B325" s="25" t="str">
        <f>Insumos!C64</f>
        <v>SIKA PISO DECOR gris</v>
      </c>
      <c r="C325" s="18" t="str">
        <f>Insumos!D64</f>
        <v>Kg</v>
      </c>
      <c r="D325" s="43">
        <v>0.15</v>
      </c>
      <c r="E325" s="21">
        <f>Insumos!E64</f>
        <v>9500</v>
      </c>
      <c r="F325" s="23">
        <f>ROUND(D325*E325, 2)</f>
        <v>1425</v>
      </c>
    </row>
    <row r="326" spans="2:6" x14ac:dyDescent="0.25">
      <c r="E326" s="33" t="s">
        <v>205</v>
      </c>
      <c r="F326" s="31">
        <f>SUM(F322:F325)</f>
        <v>3250.49</v>
      </c>
    </row>
    <row r="327" spans="2:6" x14ac:dyDescent="0.25">
      <c r="B327" s="13" t="s">
        <v>204</v>
      </c>
    </row>
    <row r="328" spans="2:6" x14ac:dyDescent="0.25">
      <c r="B328" s="14" t="s">
        <v>260</v>
      </c>
      <c r="C328" s="18" t="s">
        <v>261</v>
      </c>
      <c r="D328" s="43">
        <v>3</v>
      </c>
      <c r="E328" s="21">
        <f>F335</f>
        <v>8567.7800000000007</v>
      </c>
      <c r="F328" s="23">
        <f>ROUND(D328*E328/100, 2)</f>
        <v>257.02999999999997</v>
      </c>
    </row>
    <row r="329" spans="2:6" x14ac:dyDescent="0.25">
      <c r="E329" s="33" t="s">
        <v>205</v>
      </c>
      <c r="F329" s="31">
        <f>SUM(F328:F328)</f>
        <v>257.02999999999997</v>
      </c>
    </row>
    <row r="330" spans="2:6" x14ac:dyDescent="0.25">
      <c r="B330" s="13" t="s">
        <v>257</v>
      </c>
    </row>
    <row r="331" spans="2:6" x14ac:dyDescent="0.25">
      <c r="B331" s="25" t="str">
        <f>Insumos!C111</f>
        <v>CAMIONETA</v>
      </c>
      <c r="C331" s="18" t="str">
        <f>Insumos!D111</f>
        <v>Hr</v>
      </c>
      <c r="D331" s="43">
        <v>0.02</v>
      </c>
      <c r="E331" s="21">
        <f>Insumos!E111</f>
        <v>41652</v>
      </c>
      <c r="F331" s="23">
        <f>ROUND(D331*E331, 2)</f>
        <v>833.04</v>
      </c>
    </row>
    <row r="332" spans="2:6" x14ac:dyDescent="0.25">
      <c r="E332" s="33" t="s">
        <v>205</v>
      </c>
      <c r="F332" s="31">
        <f>SUM(F331:F331)</f>
        <v>833.04</v>
      </c>
    </row>
    <row r="333" spans="2:6" x14ac:dyDescent="0.25">
      <c r="B333" s="13" t="s">
        <v>240</v>
      </c>
    </row>
    <row r="334" spans="2:6" x14ac:dyDescent="0.25">
      <c r="B334" s="14" t="s">
        <v>241</v>
      </c>
      <c r="C334" s="18" t="s">
        <v>140</v>
      </c>
      <c r="D334" s="43">
        <v>2.3E-2</v>
      </c>
      <c r="E334" s="21">
        <f>Básicos!F294</f>
        <v>372512</v>
      </c>
      <c r="F334" s="23">
        <f>ROUND(D334*E334, 2)</f>
        <v>8567.7800000000007</v>
      </c>
    </row>
    <row r="335" spans="2:6" x14ac:dyDescent="0.25">
      <c r="E335" s="33" t="s">
        <v>205</v>
      </c>
      <c r="F335" s="31">
        <f>SUM(F334:F334)</f>
        <v>8567.7800000000007</v>
      </c>
    </row>
    <row r="337" spans="2:6" x14ac:dyDescent="0.25">
      <c r="E337" s="22" t="s">
        <v>262</v>
      </c>
      <c r="F337" s="24">
        <f>ROUND(SUM(F321:F335)/2, 0)</f>
        <v>12908</v>
      </c>
    </row>
    <row r="340" spans="2:6" ht="41.4" x14ac:dyDescent="0.25">
      <c r="B340" s="26" t="s">
        <v>60</v>
      </c>
      <c r="C340" s="27"/>
      <c r="D340" s="47"/>
      <c r="E340" s="32"/>
      <c r="F340" s="51" t="s">
        <v>33</v>
      </c>
    </row>
    <row r="341" spans="2:6" x14ac:dyDescent="0.25">
      <c r="B341" s="28" t="s">
        <v>65</v>
      </c>
      <c r="C341" s="29" t="s">
        <v>66</v>
      </c>
      <c r="D341" s="48" t="s">
        <v>203</v>
      </c>
      <c r="E341" s="30" t="s">
        <v>67</v>
      </c>
      <c r="F341" s="30" t="s">
        <v>68</v>
      </c>
    </row>
    <row r="342" spans="2:6" x14ac:dyDescent="0.25">
      <c r="B342" s="13" t="s">
        <v>250</v>
      </c>
    </row>
    <row r="343" spans="2:6" ht="41.4" x14ac:dyDescent="0.25">
      <c r="B343" s="25" t="str">
        <f>Insumos!C49</f>
        <v>SIKAMANTO 3 mm POLIÉSTER (Manto asfáltico para impermeabilizar cubiertas con refuerzo en poliéster de 180 g/m²)</v>
      </c>
      <c r="C343" s="18" t="str">
        <f>Insumos!D49</f>
        <v>m2</v>
      </c>
      <c r="D343" s="43">
        <v>1.1000000000000001</v>
      </c>
      <c r="E343" s="21">
        <f>Insumos!E49</f>
        <v>41018</v>
      </c>
      <c r="F343" s="23">
        <f>ROUND(D343*E343, 2)</f>
        <v>45119.8</v>
      </c>
    </row>
    <row r="344" spans="2:6" x14ac:dyDescent="0.25">
      <c r="B344" s="25" t="str">
        <f>Insumos!C14</f>
        <v>ALUMOL (Pintura reflectiva de aluminio)</v>
      </c>
      <c r="C344" s="18" t="str">
        <f>Insumos!D14</f>
        <v>Kg</v>
      </c>
      <c r="D344" s="43">
        <v>0.05</v>
      </c>
      <c r="E344" s="21">
        <f>Insumos!E14</f>
        <v>61090</v>
      </c>
      <c r="F344" s="23">
        <f>ROUND(D344*E344, 2)</f>
        <v>3054.5</v>
      </c>
    </row>
    <row r="345" spans="2:6" x14ac:dyDescent="0.25">
      <c r="B345" s="25" t="str">
        <f>Insumos!C53</f>
        <v>TANQUE CILINDRO PARA GAS 2 Kg</v>
      </c>
      <c r="C345" s="18" t="str">
        <f>Insumos!D53</f>
        <v>Un</v>
      </c>
      <c r="D345" s="43">
        <v>5.0000000000000001E-3</v>
      </c>
      <c r="E345" s="21">
        <f>Insumos!E53</f>
        <v>76558</v>
      </c>
      <c r="F345" s="23">
        <f>ROUND(D345*E345, 2)</f>
        <v>382.79</v>
      </c>
    </row>
    <row r="346" spans="2:6" x14ac:dyDescent="0.25">
      <c r="B346" s="25" t="str">
        <f>Insumos!C12</f>
        <v>AGUA</v>
      </c>
      <c r="C346" s="18" t="str">
        <f>Insumos!D12</f>
        <v>Lt</v>
      </c>
      <c r="D346" s="43">
        <v>0.15</v>
      </c>
      <c r="E346" s="21">
        <f>Insumos!E12</f>
        <v>81</v>
      </c>
      <c r="F346" s="23">
        <f>ROUND(D346*E346, 2)</f>
        <v>12.15</v>
      </c>
    </row>
    <row r="347" spans="2:6" x14ac:dyDescent="0.25">
      <c r="E347" s="33" t="s">
        <v>205</v>
      </c>
      <c r="F347" s="31">
        <f>SUM(F343:F346)</f>
        <v>48569.240000000005</v>
      </c>
    </row>
    <row r="348" spans="2:6" x14ac:dyDescent="0.25">
      <c r="B348" s="13" t="s">
        <v>204</v>
      </c>
    </row>
    <row r="349" spans="2:6" x14ac:dyDescent="0.25">
      <c r="B349" s="25" t="str">
        <f>Insumos!C67</f>
        <v>ANTORCHA SOPLETE A GAS</v>
      </c>
      <c r="C349" s="18" t="str">
        <f>Insumos!D67</f>
        <v>Hr</v>
      </c>
      <c r="D349" s="43">
        <v>5.0000000000000001E-3</v>
      </c>
      <c r="E349" s="21">
        <f>Insumos!E67</f>
        <v>122150</v>
      </c>
      <c r="F349" s="23">
        <f>ROUND(D349*E349, 2)</f>
        <v>610.75</v>
      </c>
    </row>
    <row r="350" spans="2:6" x14ac:dyDescent="0.25">
      <c r="B350" s="14" t="s">
        <v>260</v>
      </c>
      <c r="C350" s="18" t="s">
        <v>261</v>
      </c>
      <c r="D350" s="43">
        <v>3</v>
      </c>
      <c r="E350" s="21">
        <f>F357</f>
        <v>13401.65</v>
      </c>
      <c r="F350" s="23">
        <f>ROUND(D350*E350/100, 2)</f>
        <v>402.05</v>
      </c>
    </row>
    <row r="351" spans="2:6" x14ac:dyDescent="0.25">
      <c r="E351" s="33" t="s">
        <v>205</v>
      </c>
      <c r="F351" s="31">
        <f>SUM(F349:F350)</f>
        <v>1012.8</v>
      </c>
    </row>
    <row r="352" spans="2:6" x14ac:dyDescent="0.25">
      <c r="B352" s="13" t="s">
        <v>257</v>
      </c>
    </row>
    <row r="353" spans="2:6" x14ac:dyDescent="0.25">
      <c r="B353" s="25" t="str">
        <f>Insumos!C111</f>
        <v>CAMIONETA</v>
      </c>
      <c r="C353" s="18" t="str">
        <f>Insumos!D111</f>
        <v>Hr</v>
      </c>
      <c r="D353" s="43">
        <v>0.01</v>
      </c>
      <c r="E353" s="21">
        <f>Insumos!E111</f>
        <v>41652</v>
      </c>
      <c r="F353" s="23">
        <f>ROUND(D353*E353, 2)</f>
        <v>416.52</v>
      </c>
    </row>
    <row r="354" spans="2:6" x14ac:dyDescent="0.25">
      <c r="E354" s="33" t="s">
        <v>205</v>
      </c>
      <c r="F354" s="31">
        <f>SUM(F353:F353)</f>
        <v>416.52</v>
      </c>
    </row>
    <row r="355" spans="2:6" x14ac:dyDescent="0.25">
      <c r="B355" s="13" t="s">
        <v>240</v>
      </c>
    </row>
    <row r="356" spans="2:6" x14ac:dyDescent="0.25">
      <c r="B356" s="14" t="s">
        <v>239</v>
      </c>
      <c r="C356" s="18" t="s">
        <v>140</v>
      </c>
      <c r="D356" s="43">
        <v>5.0799999999999998E-2</v>
      </c>
      <c r="E356" s="21">
        <f>Básicos!F284</f>
        <v>263812</v>
      </c>
      <c r="F356" s="23">
        <f>ROUND(D356*E356, 2)</f>
        <v>13401.65</v>
      </c>
    </row>
    <row r="357" spans="2:6" x14ac:dyDescent="0.25">
      <c r="E357" s="33" t="s">
        <v>205</v>
      </c>
      <c r="F357" s="31">
        <f>SUM(F356:F356)</f>
        <v>13401.65</v>
      </c>
    </row>
    <row r="359" spans="2:6" x14ac:dyDescent="0.25">
      <c r="E359" s="22" t="s">
        <v>262</v>
      </c>
      <c r="F359" s="24">
        <f>ROUND(SUM(F342:F357)/2, 0)</f>
        <v>63400</v>
      </c>
    </row>
    <row r="362" spans="2:6" ht="82.5" customHeight="1" x14ac:dyDescent="0.25">
      <c r="B362" s="26" t="s">
        <v>61</v>
      </c>
      <c r="C362" s="27"/>
      <c r="D362" s="47"/>
      <c r="E362" s="32"/>
      <c r="F362" s="51" t="s">
        <v>62</v>
      </c>
    </row>
    <row r="363" spans="2:6" x14ac:dyDescent="0.25">
      <c r="B363" s="28" t="s">
        <v>65</v>
      </c>
      <c r="C363" s="29" t="s">
        <v>66</v>
      </c>
      <c r="D363" s="48" t="s">
        <v>203</v>
      </c>
      <c r="E363" s="30" t="s">
        <v>67</v>
      </c>
      <c r="F363" s="30" t="s">
        <v>68</v>
      </c>
    </row>
    <row r="364" spans="2:6" x14ac:dyDescent="0.25">
      <c r="B364" s="13" t="s">
        <v>250</v>
      </c>
    </row>
    <row r="365" spans="2:6" ht="27.6" x14ac:dyDescent="0.25">
      <c r="B365" s="25" t="str">
        <f>Insumos!C59</f>
        <v>ASCENSOR Gen2 Regen-EXT S. - Capacidad 6 PERSONAS, 450 Kg (2 Paradas)</v>
      </c>
      <c r="C365" s="18" t="str">
        <f>Insumos!D59</f>
        <v>Un</v>
      </c>
      <c r="D365" s="43">
        <v>1</v>
      </c>
      <c r="E365" s="21">
        <f>Insumos!E59</f>
        <v>102600000</v>
      </c>
      <c r="F365" s="23">
        <f>ROUND(D365*E365, 2)</f>
        <v>102600000</v>
      </c>
    </row>
    <row r="366" spans="2:6" x14ac:dyDescent="0.25">
      <c r="B366" s="14" t="s">
        <v>263</v>
      </c>
      <c r="C366" s="18" t="s">
        <v>224</v>
      </c>
      <c r="D366" s="43">
        <v>1</v>
      </c>
      <c r="E366" s="21">
        <f>F365</f>
        <v>102600000</v>
      </c>
      <c r="F366" s="23">
        <f>ROUND(D366*E366/100, 2)</f>
        <v>1026000</v>
      </c>
    </row>
    <row r="367" spans="2:6" x14ac:dyDescent="0.25">
      <c r="E367" s="33" t="s">
        <v>205</v>
      </c>
      <c r="F367" s="31">
        <f>SUM(F365:F366)</f>
        <v>103626000</v>
      </c>
    </row>
    <row r="368" spans="2:6" x14ac:dyDescent="0.25">
      <c r="B368" s="13" t="s">
        <v>204</v>
      </c>
    </row>
    <row r="369" spans="2:6" x14ac:dyDescent="0.25">
      <c r="B369" s="25" t="str">
        <f>Insumos!C84</f>
        <v>GRÚA 10 Ton</v>
      </c>
      <c r="C369" s="18" t="str">
        <f>Insumos!D84</f>
        <v>Hr</v>
      </c>
      <c r="D369" s="43">
        <v>1</v>
      </c>
      <c r="E369" s="21">
        <f>Insumos!E84</f>
        <v>172344</v>
      </c>
      <c r="F369" s="23">
        <f>ROUND(D369*E369, 2)</f>
        <v>172344</v>
      </c>
    </row>
    <row r="370" spans="2:6" x14ac:dyDescent="0.25">
      <c r="B370" s="14" t="s">
        <v>260</v>
      </c>
      <c r="C370" s="18" t="s">
        <v>261</v>
      </c>
      <c r="D370" s="43">
        <v>3</v>
      </c>
      <c r="E370" s="21">
        <f>F377</f>
        <v>33320000</v>
      </c>
      <c r="F370" s="23">
        <f>ROUND(D370*E370/100, 2)</f>
        <v>999600</v>
      </c>
    </row>
    <row r="371" spans="2:6" x14ac:dyDescent="0.25">
      <c r="E371" s="33" t="s">
        <v>205</v>
      </c>
      <c r="F371" s="31">
        <f>SUM(F369:F370)</f>
        <v>1171944</v>
      </c>
    </row>
    <row r="372" spans="2:6" x14ac:dyDescent="0.25">
      <c r="B372" s="13" t="s">
        <v>257</v>
      </c>
    </row>
    <row r="373" spans="2:6" x14ac:dyDescent="0.25">
      <c r="B373" s="25" t="str">
        <f>Insumos!C110</f>
        <v>CAMIÓN 350</v>
      </c>
      <c r="C373" s="18" t="str">
        <f>Insumos!D110</f>
        <v>Hr</v>
      </c>
      <c r="D373" s="43">
        <v>10</v>
      </c>
      <c r="E373" s="21">
        <f>Insumos!E110</f>
        <v>66642</v>
      </c>
      <c r="F373" s="23">
        <f>ROUND(D373*E373, 2)</f>
        <v>666420</v>
      </c>
    </row>
    <row r="374" spans="2:6" x14ac:dyDescent="0.25">
      <c r="E374" s="33" t="s">
        <v>205</v>
      </c>
      <c r="F374" s="31">
        <f>SUM(F373:F373)</f>
        <v>666420</v>
      </c>
    </row>
    <row r="375" spans="2:6" x14ac:dyDescent="0.25">
      <c r="B375" s="13" t="s">
        <v>240</v>
      </c>
    </row>
    <row r="376" spans="2:6" x14ac:dyDescent="0.25">
      <c r="B376" s="14" t="s">
        <v>248</v>
      </c>
      <c r="C376" s="18" t="s">
        <v>140</v>
      </c>
      <c r="D376" s="43">
        <f>33320000/263812</f>
        <v>126.30206359073885</v>
      </c>
      <c r="E376" s="21">
        <f>Básicos!F363</f>
        <v>263812</v>
      </c>
      <c r="F376" s="23">
        <f>ROUND(D376*E376, 2)</f>
        <v>33320000</v>
      </c>
    </row>
    <row r="377" spans="2:6" x14ac:dyDescent="0.25">
      <c r="E377" s="33" t="s">
        <v>205</v>
      </c>
      <c r="F377" s="31">
        <f>SUM(F376:F376)</f>
        <v>33320000</v>
      </c>
    </row>
    <row r="379" spans="2:6" x14ac:dyDescent="0.25">
      <c r="E379" s="22" t="s">
        <v>262</v>
      </c>
      <c r="F379" s="24">
        <f>ROUND(SUM(F364:F377)/2, 0)</f>
        <v>138784364</v>
      </c>
    </row>
  </sheetData>
  <mergeCells count="2">
    <mergeCell ref="B7:F7"/>
    <mergeCell ref="C3:F3"/>
  </mergeCells>
  <printOptions horizontalCentered="1"/>
  <pageMargins left="0.59055118110236227" right="0.59055118110236227" top="0.39370078740157483" bottom="0.74803149606299213" header="0.19685039370078741" footer="0.31496062992125984"/>
  <pageSetup scale="80" fitToHeight="0" orientation="portrait" r:id="rId1"/>
  <headerFooter>
    <oddFooter>&amp;C
&amp;R&amp;P/&amp;N</oddFooter>
  </headerFooter>
  <rowBreaks count="10" manualBreakCount="10">
    <brk id="38" max="6" man="1"/>
    <brk id="72" max="6" man="1"/>
    <brk id="105" max="6" man="1"/>
    <brk id="131" max="6" man="1"/>
    <brk id="156" max="6" man="1"/>
    <brk id="198" max="6" man="1"/>
    <brk id="229" max="6" man="1"/>
    <brk id="259" max="6" man="1"/>
    <brk id="301" max="6" man="1"/>
    <brk id="338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A0434-0E23-4360-8DFF-44685927975E}">
  <sheetPr>
    <tabColor theme="8" tint="-0.499984740745262"/>
    <pageSetUpPr fitToPage="1"/>
  </sheetPr>
  <dimension ref="B1:F519"/>
  <sheetViews>
    <sheetView showGridLines="0" view="pageBreakPreview" zoomScale="70" zoomScaleNormal="100" zoomScaleSheetLayoutView="70" workbookViewId="0">
      <selection activeCell="E19" sqref="E19"/>
    </sheetView>
  </sheetViews>
  <sheetFormatPr baseColWidth="10" defaultRowHeight="14.4" x14ac:dyDescent="0.3"/>
  <cols>
    <col min="1" max="1" width="4.44140625" customWidth="1"/>
    <col min="2" max="2" width="54.77734375" style="11" customWidth="1"/>
    <col min="3" max="3" width="9.77734375" style="3" customWidth="1"/>
    <col min="4" max="4" width="12.77734375" style="46" customWidth="1"/>
    <col min="5" max="5" width="19.77734375" style="35" customWidth="1"/>
    <col min="6" max="6" width="20.77734375" style="40" customWidth="1"/>
    <col min="7" max="7" width="3.33203125" customWidth="1"/>
  </cols>
  <sheetData>
    <row r="1" spans="2:6" s="12" customFormat="1" ht="13.8" x14ac:dyDescent="0.25">
      <c r="B1" s="14"/>
      <c r="C1" s="18"/>
      <c r="D1" s="43"/>
      <c r="E1" s="21"/>
      <c r="F1" s="23"/>
    </row>
    <row r="2" spans="2:6" s="12" customFormat="1" ht="13.8" x14ac:dyDescent="0.25">
      <c r="B2" s="16" t="s">
        <v>268</v>
      </c>
      <c r="C2" s="16" t="s">
        <v>283</v>
      </c>
      <c r="D2" s="120"/>
      <c r="E2" s="22"/>
      <c r="F2" s="24"/>
    </row>
    <row r="3" spans="2:6" s="12" customFormat="1" ht="30.15" customHeight="1" x14ac:dyDescent="0.25">
      <c r="B3" s="15" t="s">
        <v>264</v>
      </c>
      <c r="C3" s="124" t="s">
        <v>267</v>
      </c>
      <c r="D3" s="124"/>
      <c r="E3" s="124"/>
      <c r="F3" s="124"/>
    </row>
    <row r="4" spans="2:6" s="12" customFormat="1" ht="13.8" x14ac:dyDescent="0.25">
      <c r="B4" s="16" t="s">
        <v>265</v>
      </c>
      <c r="C4" s="16" t="s">
        <v>266</v>
      </c>
      <c r="D4" s="120"/>
      <c r="E4" s="22"/>
      <c r="F4" s="24"/>
    </row>
    <row r="5" spans="2:6" s="12" customFormat="1" ht="13.8" x14ac:dyDescent="0.25">
      <c r="B5" s="16" t="s">
        <v>269</v>
      </c>
      <c r="C5" s="16" t="s">
        <v>270</v>
      </c>
      <c r="D5" s="120"/>
      <c r="E5" s="22"/>
      <c r="F5" s="24"/>
    </row>
    <row r="6" spans="2:6" x14ac:dyDescent="0.3">
      <c r="B6" s="10" t="s">
        <v>275</v>
      </c>
      <c r="C6" s="122">
        <v>0</v>
      </c>
      <c r="D6" s="121"/>
      <c r="E6" s="39"/>
      <c r="F6" s="42"/>
    </row>
    <row r="8" spans="2:6" ht="25.5" customHeight="1" x14ac:dyDescent="0.3">
      <c r="B8" s="127" t="s">
        <v>271</v>
      </c>
      <c r="C8" s="128"/>
      <c r="D8" s="128"/>
      <c r="E8" s="128"/>
      <c r="F8" s="128"/>
    </row>
    <row r="9" spans="2:6" x14ac:dyDescent="0.3">
      <c r="B9" s="8" t="s">
        <v>201</v>
      </c>
      <c r="C9" s="6"/>
      <c r="D9" s="44"/>
      <c r="E9" s="36"/>
      <c r="F9" s="50" t="s">
        <v>202</v>
      </c>
    </row>
    <row r="10" spans="2:6" x14ac:dyDescent="0.3">
      <c r="B10" s="9" t="s">
        <v>65</v>
      </c>
      <c r="C10" s="7" t="s">
        <v>66</v>
      </c>
      <c r="D10" s="45" t="s">
        <v>203</v>
      </c>
      <c r="E10" s="37" t="s">
        <v>67</v>
      </c>
      <c r="F10" s="37" t="s">
        <v>68</v>
      </c>
    </row>
    <row r="11" spans="2:6" x14ac:dyDescent="0.3">
      <c r="B11" s="10" t="s">
        <v>204</v>
      </c>
    </row>
    <row r="12" spans="2:6" x14ac:dyDescent="0.3">
      <c r="B12" s="1" t="str">
        <f>Insumos!C91</f>
        <v>MARCO ANDAMIO DE TIJERA 1.50x1.50 m</v>
      </c>
      <c r="C12" s="3" t="str">
        <f>Insumos!D91</f>
        <v>Día</v>
      </c>
      <c r="D12" s="46">
        <v>2</v>
      </c>
      <c r="E12" s="35">
        <f>Insumos!E91</f>
        <v>735</v>
      </c>
      <c r="F12" s="40">
        <f>ROUND(D12*E12, 2)</f>
        <v>1470</v>
      </c>
    </row>
    <row r="13" spans="2:6" x14ac:dyDescent="0.3">
      <c r="B13" s="1" t="str">
        <f>Insumos!C108</f>
        <v>TIJERA DE ANDAMIO</v>
      </c>
      <c r="C13" s="3" t="str">
        <f>Insumos!D108</f>
        <v>Día</v>
      </c>
      <c r="D13" s="46">
        <v>2</v>
      </c>
      <c r="E13" s="35">
        <f>Insumos!E108</f>
        <v>197</v>
      </c>
      <c r="F13" s="40">
        <f>ROUND(D13*E13, 2)</f>
        <v>394</v>
      </c>
    </row>
    <row r="14" spans="2:6" x14ac:dyDescent="0.3">
      <c r="B14" s="1" t="str">
        <f>Insumos!C100</f>
        <v>PLATAFORMA METÁLICA PARA ANDAMIO</v>
      </c>
      <c r="C14" s="3" t="str">
        <f>Insumos!D100</f>
        <v>Día</v>
      </c>
      <c r="D14" s="46">
        <v>1</v>
      </c>
      <c r="E14" s="35">
        <f>Insumos!E100</f>
        <v>3539</v>
      </c>
      <c r="F14" s="40">
        <f>ROUND(D14*E14, 2)</f>
        <v>3539</v>
      </c>
    </row>
    <row r="15" spans="2:6" x14ac:dyDescent="0.3">
      <c r="E15" s="38" t="s">
        <v>205</v>
      </c>
      <c r="F15" s="41">
        <f>SUM(F12:F14)</f>
        <v>5403</v>
      </c>
    </row>
    <row r="17" spans="2:6" x14ac:dyDescent="0.3">
      <c r="E17" s="39" t="s">
        <v>206</v>
      </c>
      <c r="F17" s="42">
        <f>ROUND(SUM(F11:F15)/2, 0)</f>
        <v>5403</v>
      </c>
    </row>
    <row r="20" spans="2:6" x14ac:dyDescent="0.3">
      <c r="B20" s="8" t="s">
        <v>207</v>
      </c>
      <c r="C20" s="6"/>
      <c r="D20" s="44"/>
      <c r="E20" s="36"/>
      <c r="F20" s="50" t="s">
        <v>208</v>
      </c>
    </row>
    <row r="21" spans="2:6" x14ac:dyDescent="0.3">
      <c r="B21" s="9" t="s">
        <v>65</v>
      </c>
      <c r="C21" s="7" t="s">
        <v>66</v>
      </c>
      <c r="D21" s="45" t="s">
        <v>203</v>
      </c>
      <c r="E21" s="37" t="s">
        <v>67</v>
      </c>
      <c r="F21" s="37" t="s">
        <v>68</v>
      </c>
    </row>
    <row r="22" spans="2:6" x14ac:dyDescent="0.3">
      <c r="B22" s="10" t="s">
        <v>204</v>
      </c>
    </row>
    <row r="23" spans="2:6" x14ac:dyDescent="0.3">
      <c r="B23" s="1" t="str">
        <f>Insumos!C74</f>
        <v>CARRETA LLANTA NEUMÁTICA</v>
      </c>
      <c r="C23" s="3" t="str">
        <f>Insumos!D74</f>
        <v>Un</v>
      </c>
      <c r="D23" s="46">
        <v>1</v>
      </c>
      <c r="E23" s="35">
        <f>Insumos!E74</f>
        <v>364684</v>
      </c>
      <c r="F23" s="40">
        <f>ROUND(D23*E23, 2)</f>
        <v>364684</v>
      </c>
    </row>
    <row r="24" spans="2:6" x14ac:dyDescent="0.3">
      <c r="B24" s="1" t="str">
        <f>Insumos!C96</f>
        <v>PALA REDONDA CON CABO</v>
      </c>
      <c r="C24" s="3" t="str">
        <f>Insumos!D96</f>
        <v>Un</v>
      </c>
      <c r="D24" s="46">
        <v>1</v>
      </c>
      <c r="E24" s="35">
        <f>Insumos!E96</f>
        <v>40559</v>
      </c>
      <c r="F24" s="40">
        <f>ROUND(D24*E24, 2)</f>
        <v>40559</v>
      </c>
    </row>
    <row r="25" spans="2:6" x14ac:dyDescent="0.3">
      <c r="B25" s="1" t="str">
        <f>Insumos!C69</f>
        <v>BALDE CONSTRUCCIÓN</v>
      </c>
      <c r="C25" s="3" t="str">
        <f>Insumos!D69</f>
        <v>Un</v>
      </c>
      <c r="D25" s="46">
        <v>2</v>
      </c>
      <c r="E25" s="35">
        <f>Insumos!E69</f>
        <v>7292</v>
      </c>
      <c r="F25" s="40">
        <f>ROUND(D25*E25, 2)</f>
        <v>14584</v>
      </c>
    </row>
    <row r="26" spans="2:6" x14ac:dyDescent="0.3">
      <c r="E26" s="38" t="s">
        <v>205</v>
      </c>
      <c r="F26" s="41">
        <f>SUM(F23:F25)</f>
        <v>419827</v>
      </c>
    </row>
    <row r="28" spans="2:6" x14ac:dyDescent="0.3">
      <c r="E28" s="39" t="s">
        <v>206</v>
      </c>
      <c r="F28" s="42">
        <f>ROUND(SUM(F22:F26)/2, 0)</f>
        <v>419827</v>
      </c>
    </row>
    <row r="31" spans="2:6" x14ac:dyDescent="0.3">
      <c r="B31" s="8" t="s">
        <v>209</v>
      </c>
      <c r="C31" s="6"/>
      <c r="D31" s="44"/>
      <c r="E31" s="36"/>
      <c r="F31" s="50" t="s">
        <v>208</v>
      </c>
    </row>
    <row r="32" spans="2:6" x14ac:dyDescent="0.3">
      <c r="B32" s="9" t="s">
        <v>65</v>
      </c>
      <c r="C32" s="7" t="s">
        <v>66</v>
      </c>
      <c r="D32" s="45" t="s">
        <v>203</v>
      </c>
      <c r="E32" s="37" t="s">
        <v>67</v>
      </c>
      <c r="F32" s="37" t="s">
        <v>68</v>
      </c>
    </row>
    <row r="33" spans="2:6" x14ac:dyDescent="0.3">
      <c r="B33" s="10" t="s">
        <v>204</v>
      </c>
    </row>
    <row r="34" spans="2:6" x14ac:dyDescent="0.3">
      <c r="B34" s="1" t="str">
        <f>Insumos!C65</f>
        <v>ALMADANA 4 lb</v>
      </c>
      <c r="C34" s="3" t="str">
        <f>Insumos!D65</f>
        <v>Un</v>
      </c>
      <c r="D34" s="46">
        <v>1</v>
      </c>
      <c r="E34" s="35">
        <f>Insumos!E65</f>
        <v>57954</v>
      </c>
      <c r="F34" s="40">
        <f t="shared" ref="F34:F44" si="0">ROUND(D34*E34, 2)</f>
        <v>57954</v>
      </c>
    </row>
    <row r="35" spans="2:6" x14ac:dyDescent="0.3">
      <c r="B35" s="1" t="str">
        <f>Insumos!C75</f>
        <v>CINCEL 3/4" ACERO TEMPLADO</v>
      </c>
      <c r="C35" s="3" t="str">
        <f>Insumos!D75</f>
        <v>Un</v>
      </c>
      <c r="D35" s="46">
        <v>1</v>
      </c>
      <c r="E35" s="35">
        <f>Insumos!E75</f>
        <v>35824</v>
      </c>
      <c r="F35" s="40">
        <f t="shared" si="0"/>
        <v>35824</v>
      </c>
    </row>
    <row r="36" spans="2:6" x14ac:dyDescent="0.3">
      <c r="B36" s="1" t="str">
        <f>Insumos!C97</f>
        <v>PALUSTRE</v>
      </c>
      <c r="C36" s="3" t="str">
        <f>Insumos!D97</f>
        <v>Un</v>
      </c>
      <c r="D36" s="46">
        <v>1</v>
      </c>
      <c r="E36" s="35">
        <f>Insumos!E97</f>
        <v>16707</v>
      </c>
      <c r="F36" s="40">
        <f t="shared" si="0"/>
        <v>16707</v>
      </c>
    </row>
    <row r="37" spans="2:6" x14ac:dyDescent="0.3">
      <c r="B37" s="1" t="str">
        <f>Insumos!C76</f>
        <v>CINTA MÉTRICA x 5 m</v>
      </c>
      <c r="C37" s="3" t="str">
        <f>Insumos!D76</f>
        <v>Un</v>
      </c>
      <c r="D37" s="46">
        <v>1</v>
      </c>
      <c r="E37" s="35">
        <f>Insumos!E76</f>
        <v>22753</v>
      </c>
      <c r="F37" s="40">
        <f t="shared" si="0"/>
        <v>22753</v>
      </c>
    </row>
    <row r="38" spans="2:6" x14ac:dyDescent="0.3">
      <c r="B38" s="1" t="str">
        <f>Insumos!C95</f>
        <v>NIVEL DE BURBUJA</v>
      </c>
      <c r="C38" s="3" t="str">
        <f>Insumos!D95</f>
        <v>Un</v>
      </c>
      <c r="D38" s="46">
        <v>1</v>
      </c>
      <c r="E38" s="35">
        <f>Insumos!E95</f>
        <v>52700</v>
      </c>
      <c r="F38" s="40">
        <f t="shared" si="0"/>
        <v>52700</v>
      </c>
    </row>
    <row r="39" spans="2:6" x14ac:dyDescent="0.3">
      <c r="B39" s="1" t="str">
        <f>Insumos!C88</f>
        <v>MANGUERA DE NIVEL x 10 m</v>
      </c>
      <c r="C39" s="3" t="str">
        <f>Insumos!D88</f>
        <v>Un</v>
      </c>
      <c r="D39" s="46">
        <v>1</v>
      </c>
      <c r="E39" s="35">
        <f>Insumos!E88</f>
        <v>5863</v>
      </c>
      <c r="F39" s="40">
        <f t="shared" si="0"/>
        <v>5863</v>
      </c>
    </row>
    <row r="40" spans="2:6" x14ac:dyDescent="0.3">
      <c r="B40" s="1" t="str">
        <f>Insumos!C101</f>
        <v>PLOMADA</v>
      </c>
      <c r="C40" s="3" t="str">
        <f>Insumos!D101</f>
        <v>Un</v>
      </c>
      <c r="D40" s="46">
        <v>1</v>
      </c>
      <c r="E40" s="35">
        <f>Insumos!E101</f>
        <v>22171</v>
      </c>
      <c r="F40" s="40">
        <f t="shared" si="0"/>
        <v>22171</v>
      </c>
    </row>
    <row r="41" spans="2:6" x14ac:dyDescent="0.3">
      <c r="B41" s="1" t="str">
        <f>Insumos!C92</f>
        <v>MARCO SEGUETA FIJO</v>
      </c>
      <c r="C41" s="3" t="str">
        <f>Insumos!D92</f>
        <v>Un</v>
      </c>
      <c r="D41" s="46">
        <v>1</v>
      </c>
      <c r="E41" s="35">
        <f>Insumos!E92</f>
        <v>35467</v>
      </c>
      <c r="F41" s="40">
        <f t="shared" si="0"/>
        <v>35467</v>
      </c>
    </row>
    <row r="42" spans="2:6" x14ac:dyDescent="0.3">
      <c r="B42" s="1" t="str">
        <f>Insumos!C104</f>
        <v>SERRUCHO</v>
      </c>
      <c r="C42" s="3" t="str">
        <f>Insumos!D104</f>
        <v>Un</v>
      </c>
      <c r="D42" s="46">
        <v>1</v>
      </c>
      <c r="E42" s="35">
        <f>Insumos!E104</f>
        <v>44567</v>
      </c>
      <c r="F42" s="40">
        <f t="shared" si="0"/>
        <v>44567</v>
      </c>
    </row>
    <row r="43" spans="2:6" x14ac:dyDescent="0.3">
      <c r="B43" s="1" t="str">
        <f>Insumos!C93</f>
        <v>MARTILLO</v>
      </c>
      <c r="C43" s="3" t="str">
        <f>Insumos!D93</f>
        <v>Un</v>
      </c>
      <c r="D43" s="46">
        <v>1</v>
      </c>
      <c r="E43" s="35">
        <f>Insumos!E93</f>
        <v>41506</v>
      </c>
      <c r="F43" s="40">
        <f t="shared" si="0"/>
        <v>41506</v>
      </c>
    </row>
    <row r="44" spans="2:6" x14ac:dyDescent="0.3">
      <c r="B44" s="1" t="str">
        <f>Insumos!C86</f>
        <v>LIMA PLANA PARA USO GENERAL CON MANGO 8"</v>
      </c>
      <c r="C44" s="3" t="str">
        <f>Insumos!D86</f>
        <v>Un</v>
      </c>
      <c r="D44" s="46">
        <v>1</v>
      </c>
      <c r="E44" s="35">
        <f>Insumos!E86</f>
        <v>26639</v>
      </c>
      <c r="F44" s="40">
        <f t="shared" si="0"/>
        <v>26639</v>
      </c>
    </row>
    <row r="45" spans="2:6" x14ac:dyDescent="0.3">
      <c r="E45" s="38" t="s">
        <v>205</v>
      </c>
      <c r="F45" s="41">
        <f>SUM(F34:F44)</f>
        <v>362151</v>
      </c>
    </row>
    <row r="47" spans="2:6" x14ac:dyDescent="0.3">
      <c r="E47" s="39" t="s">
        <v>206</v>
      </c>
      <c r="F47" s="42">
        <f>ROUND(SUM(F33:F45)/2, 0)</f>
        <v>362151</v>
      </c>
    </row>
    <row r="50" spans="2:6" x14ac:dyDescent="0.3">
      <c r="B50" s="8" t="s">
        <v>210</v>
      </c>
      <c r="C50" s="6"/>
      <c r="D50" s="44"/>
      <c r="E50" s="36"/>
      <c r="F50" s="50" t="s">
        <v>208</v>
      </c>
    </row>
    <row r="51" spans="2:6" x14ac:dyDescent="0.3">
      <c r="B51" s="9" t="s">
        <v>65</v>
      </c>
      <c r="C51" s="7" t="s">
        <v>66</v>
      </c>
      <c r="D51" s="45" t="s">
        <v>203</v>
      </c>
      <c r="E51" s="37" t="s">
        <v>67</v>
      </c>
      <c r="F51" s="37" t="s">
        <v>68</v>
      </c>
    </row>
    <row r="52" spans="2:6" x14ac:dyDescent="0.3">
      <c r="B52" s="10" t="s">
        <v>211</v>
      </c>
    </row>
    <row r="53" spans="2:6" x14ac:dyDescent="0.3">
      <c r="B53" s="1" t="str">
        <f>Insumos!C38</f>
        <v>PANTALÓN DE TRABAJO</v>
      </c>
      <c r="C53" s="3" t="str">
        <f>Insumos!D38</f>
        <v>Un</v>
      </c>
      <c r="D53" s="46">
        <v>1</v>
      </c>
      <c r="E53" s="35">
        <f>Insumos!E38</f>
        <v>62869</v>
      </c>
      <c r="F53" s="40">
        <f>ROUND(D53*E53, 2)</f>
        <v>62869</v>
      </c>
    </row>
    <row r="54" spans="2:6" x14ac:dyDescent="0.3">
      <c r="B54" s="1" t="str">
        <f>Insumos!C18</f>
        <v>CAMISA DE TRABAJO</v>
      </c>
      <c r="C54" s="3" t="str">
        <f>Insumos!D18</f>
        <v>Un</v>
      </c>
      <c r="D54" s="46">
        <v>1</v>
      </c>
      <c r="E54" s="35">
        <f>Insumos!E18</f>
        <v>27337</v>
      </c>
      <c r="F54" s="40">
        <f>ROUND(D54*E54, 2)</f>
        <v>27337</v>
      </c>
    </row>
    <row r="55" spans="2:6" x14ac:dyDescent="0.3">
      <c r="E55" s="38" t="s">
        <v>205</v>
      </c>
      <c r="F55" s="41">
        <f>SUM(F53:F54)</f>
        <v>90206</v>
      </c>
    </row>
    <row r="56" spans="2:6" x14ac:dyDescent="0.3">
      <c r="B56" s="10" t="s">
        <v>212</v>
      </c>
    </row>
    <row r="57" spans="2:6" x14ac:dyDescent="0.3">
      <c r="B57" s="1" t="str">
        <f>Insumos!C17</f>
        <v>BOTAS DE SEGURIDAD</v>
      </c>
      <c r="C57" s="3" t="str">
        <f>Insumos!D17</f>
        <v>Par</v>
      </c>
      <c r="D57" s="46">
        <v>1</v>
      </c>
      <c r="E57" s="35">
        <f>Insumos!E17</f>
        <v>111344</v>
      </c>
      <c r="F57" s="40">
        <f>ROUND(D57*E57, 2)</f>
        <v>111344</v>
      </c>
    </row>
    <row r="58" spans="2:6" x14ac:dyDescent="0.3">
      <c r="E58" s="38" t="s">
        <v>205</v>
      </c>
      <c r="F58" s="41">
        <f>SUM(F57:F57)</f>
        <v>111344</v>
      </c>
    </row>
    <row r="60" spans="2:6" x14ac:dyDescent="0.3">
      <c r="E60" s="39" t="s">
        <v>206</v>
      </c>
      <c r="F60" s="42">
        <f>ROUND(SUM(F52:F58)/2, 0)</f>
        <v>201550</v>
      </c>
    </row>
    <row r="63" spans="2:6" x14ac:dyDescent="0.3">
      <c r="B63" s="8" t="s">
        <v>213</v>
      </c>
      <c r="C63" s="6"/>
      <c r="D63" s="44"/>
      <c r="E63" s="36"/>
      <c r="F63" s="50" t="s">
        <v>208</v>
      </c>
    </row>
    <row r="64" spans="2:6" x14ac:dyDescent="0.3">
      <c r="B64" s="9" t="s">
        <v>65</v>
      </c>
      <c r="C64" s="7" t="s">
        <v>66</v>
      </c>
      <c r="D64" s="45" t="s">
        <v>203</v>
      </c>
      <c r="E64" s="37" t="s">
        <v>67</v>
      </c>
      <c r="F64" s="37" t="s">
        <v>68</v>
      </c>
    </row>
    <row r="65" spans="2:6" x14ac:dyDescent="0.3">
      <c r="B65" s="10" t="s">
        <v>214</v>
      </c>
    </row>
    <row r="66" spans="2:6" x14ac:dyDescent="0.3">
      <c r="B66" s="1" t="str">
        <f>Insumos!C23</f>
        <v>CHALECO REFLECTIVO</v>
      </c>
      <c r="C66" s="3" t="str">
        <f>Insumos!D23</f>
        <v>Un</v>
      </c>
      <c r="D66" s="46">
        <v>1</v>
      </c>
      <c r="E66" s="35">
        <f>Insumos!E23</f>
        <v>35331</v>
      </c>
      <c r="F66" s="40">
        <f t="shared" ref="F66:F71" si="1">ROUND(D66*E66, 2)</f>
        <v>35331</v>
      </c>
    </row>
    <row r="67" spans="2:6" x14ac:dyDescent="0.3">
      <c r="B67" s="1" t="str">
        <f>Insumos!C21</f>
        <v>CASCO DE SEGURIDAD</v>
      </c>
      <c r="C67" s="3" t="str">
        <f>Insumos!D21</f>
        <v>Un</v>
      </c>
      <c r="D67" s="46">
        <v>1</v>
      </c>
      <c r="E67" s="35">
        <f>Insumos!E21</f>
        <v>42768</v>
      </c>
      <c r="F67" s="40">
        <f t="shared" si="1"/>
        <v>42768</v>
      </c>
    </row>
    <row r="68" spans="2:6" x14ac:dyDescent="0.3">
      <c r="B68" s="1" t="str">
        <f>Insumos!C54</f>
        <v>TAPABOCAS</v>
      </c>
      <c r="C68" s="3" t="str">
        <f>Insumos!D54</f>
        <v>Un</v>
      </c>
      <c r="D68" s="46">
        <v>1</v>
      </c>
      <c r="E68" s="35">
        <f>Insumos!E54</f>
        <v>268</v>
      </c>
      <c r="F68" s="40">
        <f t="shared" si="1"/>
        <v>268</v>
      </c>
    </row>
    <row r="69" spans="2:6" x14ac:dyDescent="0.3">
      <c r="B69" s="1" t="str">
        <f>Insumos!C55</f>
        <v>TAPÓN PARA OIDO</v>
      </c>
      <c r="C69" s="3" t="str">
        <f>Insumos!D55</f>
        <v>Un</v>
      </c>
      <c r="D69" s="46">
        <v>1</v>
      </c>
      <c r="E69" s="35">
        <f>Insumos!E55</f>
        <v>2653</v>
      </c>
      <c r="F69" s="40">
        <f t="shared" si="1"/>
        <v>2653</v>
      </c>
    </row>
    <row r="70" spans="2:6" x14ac:dyDescent="0.3">
      <c r="B70" s="1" t="str">
        <f>Insumos!C28</f>
        <v>GAFAS DE SEGURIDAD</v>
      </c>
      <c r="C70" s="3" t="str">
        <f>Insumos!D28</f>
        <v>Un</v>
      </c>
      <c r="D70" s="46">
        <v>1</v>
      </c>
      <c r="E70" s="35">
        <f>Insumos!E28</f>
        <v>8658</v>
      </c>
      <c r="F70" s="40">
        <f t="shared" si="1"/>
        <v>8658</v>
      </c>
    </row>
    <row r="71" spans="2:6" x14ac:dyDescent="0.3">
      <c r="B71" s="1" t="str">
        <f>Insumos!C33</f>
        <v>GUANTES VAQUETA</v>
      </c>
      <c r="C71" s="3" t="str">
        <f>Insumos!D33</f>
        <v>Par</v>
      </c>
      <c r="D71" s="46">
        <v>1</v>
      </c>
      <c r="E71" s="35">
        <f>Insumos!E33</f>
        <v>13703</v>
      </c>
      <c r="F71" s="40">
        <f t="shared" si="1"/>
        <v>13703</v>
      </c>
    </row>
    <row r="72" spans="2:6" x14ac:dyDescent="0.3">
      <c r="E72" s="38" t="s">
        <v>205</v>
      </c>
      <c r="F72" s="41">
        <f>SUM(F66:F71)</f>
        <v>103381</v>
      </c>
    </row>
    <row r="74" spans="2:6" x14ac:dyDescent="0.3">
      <c r="E74" s="39" t="s">
        <v>206</v>
      </c>
      <c r="F74" s="42">
        <f>ROUND(SUM(F65:F72)/2, 0)</f>
        <v>103381</v>
      </c>
    </row>
    <row r="77" spans="2:6" x14ac:dyDescent="0.3">
      <c r="B77" s="8" t="s">
        <v>215</v>
      </c>
      <c r="C77" s="6"/>
      <c r="D77" s="44"/>
      <c r="E77" s="36"/>
      <c r="F77" s="50" t="s">
        <v>208</v>
      </c>
    </row>
    <row r="78" spans="2:6" x14ac:dyDescent="0.3">
      <c r="B78" s="9" t="s">
        <v>65</v>
      </c>
      <c r="C78" s="7" t="s">
        <v>66</v>
      </c>
      <c r="D78" s="45" t="s">
        <v>203</v>
      </c>
      <c r="E78" s="37" t="s">
        <v>67</v>
      </c>
      <c r="F78" s="37" t="s">
        <v>68</v>
      </c>
    </row>
    <row r="79" spans="2:6" x14ac:dyDescent="0.3">
      <c r="B79" s="10" t="s">
        <v>214</v>
      </c>
    </row>
    <row r="80" spans="2:6" x14ac:dyDescent="0.3">
      <c r="B80" s="1" t="str">
        <f>Insumos!C40</f>
        <v>PETO O DELANTAL SOLDADOR</v>
      </c>
      <c r="C80" s="3" t="str">
        <f>Insumos!D40</f>
        <v>Un</v>
      </c>
      <c r="D80" s="46">
        <v>1</v>
      </c>
      <c r="E80" s="35">
        <f>Insumos!E40</f>
        <v>60086</v>
      </c>
      <c r="F80" s="40">
        <f t="shared" ref="F80:F85" si="2">ROUND(D80*E80, 2)</f>
        <v>60086</v>
      </c>
    </row>
    <row r="81" spans="2:6" x14ac:dyDescent="0.3">
      <c r="B81" s="1" t="str">
        <f>Insumos!C36</f>
        <v>MANGAS DE CARNAZA</v>
      </c>
      <c r="C81" s="3" t="str">
        <f>Insumos!D36</f>
        <v>Par</v>
      </c>
      <c r="D81" s="46">
        <v>1</v>
      </c>
      <c r="E81" s="35">
        <f>Insumos!E36</f>
        <v>73377</v>
      </c>
      <c r="F81" s="40">
        <f t="shared" si="2"/>
        <v>73377</v>
      </c>
    </row>
    <row r="82" spans="2:6" x14ac:dyDescent="0.3">
      <c r="B82" s="1" t="str">
        <f>Insumos!C43</f>
        <v>POLAINAS DE CARNAZA</v>
      </c>
      <c r="C82" s="3" t="str">
        <f>Insumos!D43</f>
        <v>Par</v>
      </c>
      <c r="D82" s="46">
        <v>1</v>
      </c>
      <c r="E82" s="35">
        <f>Insumos!E43</f>
        <v>73377</v>
      </c>
      <c r="F82" s="40">
        <f t="shared" si="2"/>
        <v>73377</v>
      </c>
    </row>
    <row r="83" spans="2:6" x14ac:dyDescent="0.3">
      <c r="B83" s="1" t="str">
        <f>Insumos!C29</f>
        <v>GORRO LEGIONARIO SOLDADOR</v>
      </c>
      <c r="C83" s="3" t="str">
        <f>Insumos!D29</f>
        <v>Un</v>
      </c>
      <c r="D83" s="46">
        <v>1</v>
      </c>
      <c r="E83" s="35">
        <f>Insumos!E29</f>
        <v>54604</v>
      </c>
      <c r="F83" s="40">
        <f t="shared" si="2"/>
        <v>54604</v>
      </c>
    </row>
    <row r="84" spans="2:6" x14ac:dyDescent="0.3">
      <c r="B84" s="1" t="str">
        <f>Insumos!C32</f>
        <v>GUANTES SOLDADOR DE CARNAZA</v>
      </c>
      <c r="C84" s="3" t="str">
        <f>Insumos!D32</f>
        <v>Par</v>
      </c>
      <c r="D84" s="46">
        <v>1</v>
      </c>
      <c r="E84" s="35">
        <f>Insumos!E32</f>
        <v>56549</v>
      </c>
      <c r="F84" s="40">
        <f t="shared" si="2"/>
        <v>56549</v>
      </c>
    </row>
    <row r="85" spans="2:6" x14ac:dyDescent="0.3">
      <c r="B85" s="1" t="str">
        <f>Insumos!C20</f>
        <v>CARETA PARA SOLDAR CON VISOR</v>
      </c>
      <c r="C85" s="3" t="str">
        <f>Insumos!D20</f>
        <v>Un</v>
      </c>
      <c r="D85" s="46">
        <v>1</v>
      </c>
      <c r="E85" s="35">
        <f>Insumos!E20</f>
        <v>46051</v>
      </c>
      <c r="F85" s="40">
        <f t="shared" si="2"/>
        <v>46051</v>
      </c>
    </row>
    <row r="86" spans="2:6" x14ac:dyDescent="0.3">
      <c r="E86" s="38" t="s">
        <v>205</v>
      </c>
      <c r="F86" s="41">
        <f>SUM(F80:F85)</f>
        <v>364044</v>
      </c>
    </row>
    <row r="88" spans="2:6" x14ac:dyDescent="0.3">
      <c r="E88" s="39" t="s">
        <v>206</v>
      </c>
      <c r="F88" s="42">
        <f>ROUND(SUM(F79:F86)/2, 0)</f>
        <v>364044</v>
      </c>
    </row>
    <row r="91" spans="2:6" x14ac:dyDescent="0.3">
      <c r="B91" s="8" t="s">
        <v>216</v>
      </c>
      <c r="C91" s="6"/>
      <c r="D91" s="44"/>
      <c r="E91" s="36"/>
      <c r="F91" s="50" t="s">
        <v>202</v>
      </c>
    </row>
    <row r="92" spans="2:6" x14ac:dyDescent="0.3">
      <c r="B92" s="9" t="s">
        <v>65</v>
      </c>
      <c r="C92" s="7" t="s">
        <v>66</v>
      </c>
      <c r="D92" s="45" t="s">
        <v>203</v>
      </c>
      <c r="E92" s="37" t="s">
        <v>67</v>
      </c>
      <c r="F92" s="37" t="s">
        <v>68</v>
      </c>
    </row>
    <row r="93" spans="2:6" x14ac:dyDescent="0.3">
      <c r="B93" s="1" t="str">
        <f>Insumos!C114</f>
        <v>AYUDANTE</v>
      </c>
      <c r="C93" s="3" t="str">
        <f>Insumos!D114</f>
        <v>Mes</v>
      </c>
      <c r="D93" s="46">
        <v>3.3333000000000002E-2</v>
      </c>
      <c r="E93" s="35">
        <f>Insumos!E114</f>
        <v>1750905</v>
      </c>
      <c r="F93" s="40">
        <f>ROUND(D93*E93, 2)</f>
        <v>58362.92</v>
      </c>
    </row>
    <row r="94" spans="2:6" x14ac:dyDescent="0.3">
      <c r="B94" s="1" t="str">
        <f>Insumos!C113</f>
        <v>AUXILIO DE TRANSPORTE</v>
      </c>
      <c r="C94" s="3" t="str">
        <f>Insumos!D113</f>
        <v>Mes</v>
      </c>
      <c r="D94" s="46">
        <v>3.3333000000000002E-2</v>
      </c>
      <c r="E94" s="35">
        <f>Insumos!E113</f>
        <v>249095</v>
      </c>
      <c r="F94" s="40">
        <f>ROUND(D94*E94, 2)</f>
        <v>8303.08</v>
      </c>
    </row>
    <row r="95" spans="2:6" x14ac:dyDescent="0.3">
      <c r="E95" s="38" t="s">
        <v>205</v>
      </c>
      <c r="F95" s="41">
        <f>SUM(F93:F94)</f>
        <v>66666</v>
      </c>
    </row>
    <row r="96" spans="2:6" x14ac:dyDescent="0.3">
      <c r="B96" s="10" t="s">
        <v>217</v>
      </c>
    </row>
    <row r="97" spans="2:6" x14ac:dyDescent="0.3">
      <c r="B97" s="11" t="s">
        <v>218</v>
      </c>
      <c r="C97" s="3" t="s">
        <v>219</v>
      </c>
      <c r="D97" s="46">
        <v>12.5</v>
      </c>
      <c r="E97" s="35">
        <f>F93</f>
        <v>58362.92</v>
      </c>
      <c r="F97" s="40">
        <f>ROUND(D97*E97/100, 2)</f>
        <v>7295.37</v>
      </c>
    </row>
    <row r="98" spans="2:6" x14ac:dyDescent="0.3">
      <c r="B98" s="11" t="s">
        <v>220</v>
      </c>
      <c r="C98" s="3" t="s">
        <v>219</v>
      </c>
      <c r="D98" s="46">
        <v>16</v>
      </c>
      <c r="E98" s="35">
        <f>F93</f>
        <v>58362.92</v>
      </c>
      <c r="F98" s="40">
        <f>ROUND(D98*E98/100, 2)</f>
        <v>9338.07</v>
      </c>
    </row>
    <row r="99" spans="2:6" x14ac:dyDescent="0.3">
      <c r="B99" s="11" t="s">
        <v>221</v>
      </c>
      <c r="C99" s="3" t="s">
        <v>219</v>
      </c>
      <c r="D99" s="46">
        <v>6.96</v>
      </c>
      <c r="E99" s="35">
        <f>F93</f>
        <v>58362.92</v>
      </c>
      <c r="F99" s="40">
        <f>ROUND(D99*E99/100, 2)</f>
        <v>4062.06</v>
      </c>
    </row>
    <row r="100" spans="2:6" x14ac:dyDescent="0.3">
      <c r="E100" s="38" t="s">
        <v>205</v>
      </c>
      <c r="F100" s="41">
        <f>SUM(F97:F99)</f>
        <v>20695.5</v>
      </c>
    </row>
    <row r="101" spans="2:6" x14ac:dyDescent="0.3">
      <c r="B101" s="10" t="s">
        <v>222</v>
      </c>
    </row>
    <row r="102" spans="2:6" x14ac:dyDescent="0.3">
      <c r="B102" s="11" t="s">
        <v>223</v>
      </c>
      <c r="C102" s="3" t="s">
        <v>224</v>
      </c>
      <c r="D102" s="46">
        <v>8.3332999999999995</v>
      </c>
      <c r="E102" s="35">
        <f>F93+F94</f>
        <v>66666</v>
      </c>
      <c r="F102" s="40">
        <f>ROUND(D102*E102/100, 2)</f>
        <v>5555.48</v>
      </c>
    </row>
    <row r="103" spans="2:6" x14ac:dyDescent="0.3">
      <c r="B103" s="11" t="s">
        <v>225</v>
      </c>
      <c r="C103" s="3" t="s">
        <v>224</v>
      </c>
      <c r="D103" s="46">
        <v>3.3300000000000003E-2</v>
      </c>
      <c r="E103" s="35">
        <f>F102</f>
        <v>5555.48</v>
      </c>
      <c r="F103" s="40">
        <f>ROUND(D103*E103/100, 2)</f>
        <v>1.85</v>
      </c>
    </row>
    <row r="104" spans="2:6" x14ac:dyDescent="0.3">
      <c r="B104" s="11" t="s">
        <v>226</v>
      </c>
      <c r="C104" s="3" t="s">
        <v>224</v>
      </c>
      <c r="D104" s="46">
        <v>4.1666999999999996</v>
      </c>
      <c r="E104" s="35">
        <f>F93</f>
        <v>58362.92</v>
      </c>
      <c r="F104" s="40">
        <f>ROUND(D104*E104/100, 2)</f>
        <v>2431.81</v>
      </c>
    </row>
    <row r="105" spans="2:6" x14ac:dyDescent="0.3">
      <c r="B105" s="11" t="s">
        <v>227</v>
      </c>
      <c r="C105" s="3" t="s">
        <v>224</v>
      </c>
      <c r="D105" s="46">
        <v>8.3332999999999995</v>
      </c>
      <c r="E105" s="35">
        <f>F93+F94</f>
        <v>66666</v>
      </c>
      <c r="F105" s="40">
        <f>ROUND(D105*E105/100, 2)</f>
        <v>5555.48</v>
      </c>
    </row>
    <row r="106" spans="2:6" x14ac:dyDescent="0.3">
      <c r="E106" s="38" t="s">
        <v>205</v>
      </c>
      <c r="F106" s="41">
        <f>SUM(F102:F105)</f>
        <v>13544.619999999999</v>
      </c>
    </row>
    <row r="107" spans="2:6" x14ac:dyDescent="0.3">
      <c r="B107" s="10" t="s">
        <v>228</v>
      </c>
    </row>
    <row r="108" spans="2:6" x14ac:dyDescent="0.3">
      <c r="B108" s="11" t="s">
        <v>229</v>
      </c>
      <c r="C108" s="3" t="s">
        <v>219</v>
      </c>
      <c r="D108" s="46">
        <v>4</v>
      </c>
      <c r="E108" s="35">
        <f>F93</f>
        <v>58362.92</v>
      </c>
      <c r="F108" s="40">
        <f>ROUND(D108*E108/100, 2)</f>
        <v>2334.52</v>
      </c>
    </row>
    <row r="109" spans="2:6" x14ac:dyDescent="0.3">
      <c r="B109" s="11" t="s">
        <v>230</v>
      </c>
      <c r="C109" s="3" t="s">
        <v>219</v>
      </c>
      <c r="D109" s="46">
        <v>3</v>
      </c>
      <c r="E109" s="35">
        <f>F93</f>
        <v>58362.92</v>
      </c>
      <c r="F109" s="40">
        <f>ROUND(D109*E109/100, 2)</f>
        <v>1750.89</v>
      </c>
    </row>
    <row r="110" spans="2:6" x14ac:dyDescent="0.3">
      <c r="B110" s="11" t="s">
        <v>231</v>
      </c>
      <c r="C110" s="3" t="s">
        <v>219</v>
      </c>
      <c r="D110" s="46">
        <v>2</v>
      </c>
      <c r="E110" s="35">
        <f>F93</f>
        <v>58362.92</v>
      </c>
      <c r="F110" s="40">
        <f>ROUND(D110*E110/100, 2)</f>
        <v>1167.26</v>
      </c>
    </row>
    <row r="111" spans="2:6" x14ac:dyDescent="0.3">
      <c r="E111" s="38" t="s">
        <v>205</v>
      </c>
      <c r="F111" s="41">
        <f>SUM(F108:F110)</f>
        <v>5252.67</v>
      </c>
    </row>
    <row r="112" spans="2:6" x14ac:dyDescent="0.3">
      <c r="B112" s="10" t="s">
        <v>232</v>
      </c>
    </row>
    <row r="113" spans="2:6" x14ac:dyDescent="0.3">
      <c r="B113" s="11" t="s">
        <v>210</v>
      </c>
      <c r="C113" s="3" t="s">
        <v>84</v>
      </c>
      <c r="D113" s="46">
        <v>8.3330000000000001E-3</v>
      </c>
      <c r="E113" s="35">
        <f>F60</f>
        <v>201550</v>
      </c>
      <c r="F113" s="40">
        <f>ROUND(D113*E113, 2)</f>
        <v>1679.52</v>
      </c>
    </row>
    <row r="114" spans="2:6" x14ac:dyDescent="0.3">
      <c r="B114" s="11" t="s">
        <v>213</v>
      </c>
      <c r="C114" s="3" t="s">
        <v>84</v>
      </c>
      <c r="D114" s="46">
        <v>8.3330000000000001E-3</v>
      </c>
      <c r="E114" s="35">
        <f>F74</f>
        <v>103381</v>
      </c>
      <c r="F114" s="40">
        <f>ROUND(D114*E114, 2)</f>
        <v>861.47</v>
      </c>
    </row>
    <row r="115" spans="2:6" x14ac:dyDescent="0.3">
      <c r="E115" s="38" t="s">
        <v>205</v>
      </c>
      <c r="F115" s="41">
        <f>SUM(F113:F114)</f>
        <v>2540.9899999999998</v>
      </c>
    </row>
    <row r="117" spans="2:6" x14ac:dyDescent="0.3">
      <c r="E117" s="39" t="s">
        <v>206</v>
      </c>
      <c r="F117" s="42">
        <f>ROUND(SUM(F93:F115)/2, 0)</f>
        <v>108700</v>
      </c>
    </row>
    <row r="119" spans="2:6" x14ac:dyDescent="0.3">
      <c r="E119" s="35" t="s">
        <v>233</v>
      </c>
      <c r="F119" s="49">
        <f>F117/F93-1</f>
        <v>0.86248391958455817</v>
      </c>
    </row>
    <row r="122" spans="2:6" x14ac:dyDescent="0.3">
      <c r="B122" s="8" t="s">
        <v>234</v>
      </c>
      <c r="C122" s="6"/>
      <c r="D122" s="44"/>
      <c r="E122" s="36"/>
      <c r="F122" s="50" t="s">
        <v>202</v>
      </c>
    </row>
    <row r="123" spans="2:6" x14ac:dyDescent="0.3">
      <c r="B123" s="9" t="s">
        <v>65</v>
      </c>
      <c r="C123" s="7" t="s">
        <v>66</v>
      </c>
      <c r="D123" s="45" t="s">
        <v>203</v>
      </c>
      <c r="E123" s="37" t="s">
        <v>67</v>
      </c>
      <c r="F123" s="37" t="s">
        <v>68</v>
      </c>
    </row>
    <row r="124" spans="2:6" x14ac:dyDescent="0.3">
      <c r="B124" s="1" t="str">
        <f>Insumos!C115</f>
        <v>AYUDANTE PRÁCTICO</v>
      </c>
      <c r="C124" s="3" t="str">
        <f>Insumos!D115</f>
        <v>Mes</v>
      </c>
      <c r="D124" s="46">
        <v>3.3333000000000002E-2</v>
      </c>
      <c r="E124" s="35">
        <f>Insumos!E115</f>
        <v>2163274</v>
      </c>
      <c r="F124" s="40">
        <f>ROUND(D124*E124, 2)</f>
        <v>72108.41</v>
      </c>
    </row>
    <row r="125" spans="2:6" x14ac:dyDescent="0.3">
      <c r="B125" s="1" t="str">
        <f>Insumos!C113</f>
        <v>AUXILIO DE TRANSPORTE</v>
      </c>
      <c r="C125" s="3" t="str">
        <f>Insumos!D113</f>
        <v>Mes</v>
      </c>
      <c r="D125" s="46">
        <v>3.3333000000000002E-2</v>
      </c>
      <c r="E125" s="35">
        <f>Insumos!E113</f>
        <v>249095</v>
      </c>
      <c r="F125" s="40">
        <f>ROUND(D125*E125, 2)</f>
        <v>8303.08</v>
      </c>
    </row>
    <row r="126" spans="2:6" x14ac:dyDescent="0.3">
      <c r="E126" s="38" t="s">
        <v>205</v>
      </c>
      <c r="F126" s="41">
        <f>SUM(F124:F125)</f>
        <v>80411.490000000005</v>
      </c>
    </row>
    <row r="127" spans="2:6" x14ac:dyDescent="0.3">
      <c r="B127" s="10" t="s">
        <v>217</v>
      </c>
    </row>
    <row r="128" spans="2:6" x14ac:dyDescent="0.3">
      <c r="B128" s="11" t="s">
        <v>218</v>
      </c>
      <c r="C128" s="3" t="s">
        <v>219</v>
      </c>
      <c r="D128" s="46">
        <v>12.5</v>
      </c>
      <c r="E128" s="35">
        <f>F124</f>
        <v>72108.41</v>
      </c>
      <c r="F128" s="40">
        <f>ROUND(D128*E128/100, 2)</f>
        <v>9013.5499999999993</v>
      </c>
    </row>
    <row r="129" spans="2:6" x14ac:dyDescent="0.3">
      <c r="B129" s="11" t="s">
        <v>220</v>
      </c>
      <c r="C129" s="3" t="s">
        <v>219</v>
      </c>
      <c r="D129" s="46">
        <v>16</v>
      </c>
      <c r="E129" s="35">
        <f>F124</f>
        <v>72108.41</v>
      </c>
      <c r="F129" s="40">
        <f>ROUND(D129*E129/100, 2)</f>
        <v>11537.35</v>
      </c>
    </row>
    <row r="130" spans="2:6" x14ac:dyDescent="0.3">
      <c r="B130" s="11" t="s">
        <v>221</v>
      </c>
      <c r="C130" s="3" t="s">
        <v>219</v>
      </c>
      <c r="D130" s="46">
        <v>6.96</v>
      </c>
      <c r="E130" s="35">
        <f>F124</f>
        <v>72108.41</v>
      </c>
      <c r="F130" s="40">
        <f>ROUND(D130*E130/100, 2)</f>
        <v>5018.75</v>
      </c>
    </row>
    <row r="131" spans="2:6" x14ac:dyDescent="0.3">
      <c r="E131" s="38" t="s">
        <v>205</v>
      </c>
      <c r="F131" s="41">
        <f>SUM(F128:F130)</f>
        <v>25569.65</v>
      </c>
    </row>
    <row r="132" spans="2:6" x14ac:dyDescent="0.3">
      <c r="B132" s="10" t="s">
        <v>222</v>
      </c>
    </row>
    <row r="133" spans="2:6" x14ac:dyDescent="0.3">
      <c r="B133" s="11" t="s">
        <v>223</v>
      </c>
      <c r="C133" s="3" t="s">
        <v>224</v>
      </c>
      <c r="D133" s="46">
        <v>8.3332999999999995</v>
      </c>
      <c r="E133" s="35">
        <f>F124+F125</f>
        <v>80411.490000000005</v>
      </c>
      <c r="F133" s="40">
        <f>ROUND(D133*E133/100, 2)</f>
        <v>6700.93</v>
      </c>
    </row>
    <row r="134" spans="2:6" x14ac:dyDescent="0.3">
      <c r="B134" s="11" t="s">
        <v>225</v>
      </c>
      <c r="C134" s="3" t="s">
        <v>224</v>
      </c>
      <c r="D134" s="46">
        <v>3.3300000000000003E-2</v>
      </c>
      <c r="E134" s="35">
        <f>F133</f>
        <v>6700.93</v>
      </c>
      <c r="F134" s="40">
        <f>ROUND(D134*E134/100, 2)</f>
        <v>2.23</v>
      </c>
    </row>
    <row r="135" spans="2:6" x14ac:dyDescent="0.3">
      <c r="B135" s="11" t="s">
        <v>226</v>
      </c>
      <c r="C135" s="3" t="s">
        <v>224</v>
      </c>
      <c r="D135" s="46">
        <v>4.1666999999999996</v>
      </c>
      <c r="E135" s="35">
        <f>F124</f>
        <v>72108.41</v>
      </c>
      <c r="F135" s="40">
        <f>ROUND(D135*E135/100, 2)</f>
        <v>3004.54</v>
      </c>
    </row>
    <row r="136" spans="2:6" x14ac:dyDescent="0.3">
      <c r="B136" s="11" t="s">
        <v>227</v>
      </c>
      <c r="C136" s="3" t="s">
        <v>224</v>
      </c>
      <c r="D136" s="46">
        <v>8.3332999999999995</v>
      </c>
      <c r="E136" s="35">
        <f>F124+F125</f>
        <v>80411.490000000005</v>
      </c>
      <c r="F136" s="40">
        <f>ROUND(D136*E136/100, 2)</f>
        <v>6700.93</v>
      </c>
    </row>
    <row r="137" spans="2:6" x14ac:dyDescent="0.3">
      <c r="E137" s="38" t="s">
        <v>205</v>
      </c>
      <c r="F137" s="41">
        <f>SUM(F133:F136)</f>
        <v>16408.63</v>
      </c>
    </row>
    <row r="138" spans="2:6" x14ac:dyDescent="0.3">
      <c r="B138" s="10" t="s">
        <v>228</v>
      </c>
    </row>
    <row r="139" spans="2:6" x14ac:dyDescent="0.3">
      <c r="B139" s="11" t="s">
        <v>229</v>
      </c>
      <c r="C139" s="3" t="s">
        <v>219</v>
      </c>
      <c r="D139" s="46">
        <v>4</v>
      </c>
      <c r="E139" s="35">
        <f>F124</f>
        <v>72108.41</v>
      </c>
      <c r="F139" s="40">
        <f>ROUND(D139*E139/100, 2)</f>
        <v>2884.34</v>
      </c>
    </row>
    <row r="140" spans="2:6" x14ac:dyDescent="0.3">
      <c r="B140" s="11" t="s">
        <v>230</v>
      </c>
      <c r="C140" s="3" t="s">
        <v>219</v>
      </c>
      <c r="D140" s="46">
        <v>3</v>
      </c>
      <c r="E140" s="35">
        <f>F124</f>
        <v>72108.41</v>
      </c>
      <c r="F140" s="40">
        <f>ROUND(D140*E140/100, 2)</f>
        <v>2163.25</v>
      </c>
    </row>
    <row r="141" spans="2:6" x14ac:dyDescent="0.3">
      <c r="B141" s="11" t="s">
        <v>231</v>
      </c>
      <c r="C141" s="3" t="s">
        <v>219</v>
      </c>
      <c r="D141" s="46">
        <v>2</v>
      </c>
      <c r="E141" s="35">
        <f>F124</f>
        <v>72108.41</v>
      </c>
      <c r="F141" s="40">
        <f>ROUND(D141*E141/100, 2)</f>
        <v>1442.17</v>
      </c>
    </row>
    <row r="142" spans="2:6" x14ac:dyDescent="0.3">
      <c r="E142" s="38" t="s">
        <v>205</v>
      </c>
      <c r="F142" s="41">
        <f>SUM(F139:F141)</f>
        <v>6489.76</v>
      </c>
    </row>
    <row r="143" spans="2:6" x14ac:dyDescent="0.3">
      <c r="B143" s="10" t="s">
        <v>232</v>
      </c>
    </row>
    <row r="144" spans="2:6" x14ac:dyDescent="0.3">
      <c r="B144" s="11" t="s">
        <v>210</v>
      </c>
      <c r="C144" s="3" t="s">
        <v>84</v>
      </c>
      <c r="D144" s="46">
        <v>8.3330000000000001E-3</v>
      </c>
      <c r="E144" s="35">
        <f>F60</f>
        <v>201550</v>
      </c>
      <c r="F144" s="40">
        <f>ROUND(D144*E144, 2)</f>
        <v>1679.52</v>
      </c>
    </row>
    <row r="145" spans="2:6" x14ac:dyDescent="0.3">
      <c r="B145" s="11" t="s">
        <v>213</v>
      </c>
      <c r="C145" s="3" t="s">
        <v>84</v>
      </c>
      <c r="D145" s="46">
        <v>8.3330000000000001E-3</v>
      </c>
      <c r="E145" s="35">
        <f>F74</f>
        <v>103381</v>
      </c>
      <c r="F145" s="40">
        <f>ROUND(D145*E145, 2)</f>
        <v>861.47</v>
      </c>
    </row>
    <row r="146" spans="2:6" x14ac:dyDescent="0.3">
      <c r="E146" s="38" t="s">
        <v>205</v>
      </c>
      <c r="F146" s="41">
        <f>SUM(F144:F145)</f>
        <v>2540.9899999999998</v>
      </c>
    </row>
    <row r="148" spans="2:6" x14ac:dyDescent="0.3">
      <c r="E148" s="39" t="s">
        <v>206</v>
      </c>
      <c r="F148" s="42">
        <f>ROUND(SUM(F124:F146)/2, 0)</f>
        <v>131421</v>
      </c>
    </row>
    <row r="150" spans="2:6" x14ac:dyDescent="0.3">
      <c r="E150" s="35" t="s">
        <v>233</v>
      </c>
      <c r="F150" s="49">
        <f>F148/F124-1</f>
        <v>0.82254746707076176</v>
      </c>
    </row>
    <row r="153" spans="2:6" x14ac:dyDescent="0.3">
      <c r="B153" s="8" t="s">
        <v>235</v>
      </c>
      <c r="C153" s="6"/>
      <c r="D153" s="44"/>
      <c r="E153" s="36"/>
      <c r="F153" s="50" t="s">
        <v>202</v>
      </c>
    </row>
    <row r="154" spans="2:6" x14ac:dyDescent="0.3">
      <c r="B154" s="9" t="s">
        <v>65</v>
      </c>
      <c r="C154" s="7" t="s">
        <v>66</v>
      </c>
      <c r="D154" s="45" t="s">
        <v>203</v>
      </c>
      <c r="E154" s="37" t="s">
        <v>67</v>
      </c>
      <c r="F154" s="37" t="s">
        <v>68</v>
      </c>
    </row>
    <row r="155" spans="2:6" x14ac:dyDescent="0.3">
      <c r="B155" s="1" t="str">
        <f>Insumos!C116</f>
        <v>HERRERO</v>
      </c>
      <c r="C155" s="3" t="str">
        <f>Insumos!D116</f>
        <v>Mes</v>
      </c>
      <c r="D155" s="46">
        <v>3.3333000000000002E-2</v>
      </c>
      <c r="E155" s="35">
        <f>Insumos!E116</f>
        <v>2163274</v>
      </c>
      <c r="F155" s="40">
        <f>ROUND(D155*E155, 2)</f>
        <v>72108.41</v>
      </c>
    </row>
    <row r="156" spans="2:6" x14ac:dyDescent="0.3">
      <c r="B156" s="1" t="str">
        <f>Insumos!C113</f>
        <v>AUXILIO DE TRANSPORTE</v>
      </c>
      <c r="C156" s="3" t="str">
        <f>Insumos!D113</f>
        <v>Mes</v>
      </c>
      <c r="D156" s="46">
        <v>3.3333000000000002E-2</v>
      </c>
      <c r="E156" s="35">
        <f>Insumos!E113</f>
        <v>249095</v>
      </c>
      <c r="F156" s="40">
        <f>ROUND(D156*E156, 2)</f>
        <v>8303.08</v>
      </c>
    </row>
    <row r="157" spans="2:6" x14ac:dyDescent="0.3">
      <c r="E157" s="38" t="s">
        <v>205</v>
      </c>
      <c r="F157" s="41">
        <f>SUM(F155:F156)</f>
        <v>80411.490000000005</v>
      </c>
    </row>
    <row r="158" spans="2:6" x14ac:dyDescent="0.3">
      <c r="B158" s="10" t="s">
        <v>217</v>
      </c>
    </row>
    <row r="159" spans="2:6" x14ac:dyDescent="0.3">
      <c r="B159" s="11" t="s">
        <v>218</v>
      </c>
      <c r="C159" s="3" t="s">
        <v>219</v>
      </c>
      <c r="D159" s="46">
        <v>12.5</v>
      </c>
      <c r="E159" s="35">
        <f>F155</f>
        <v>72108.41</v>
      </c>
      <c r="F159" s="40">
        <f>ROUND(D159*E159/100, 2)</f>
        <v>9013.5499999999993</v>
      </c>
    </row>
    <row r="160" spans="2:6" x14ac:dyDescent="0.3">
      <c r="B160" s="11" t="s">
        <v>220</v>
      </c>
      <c r="C160" s="3" t="s">
        <v>219</v>
      </c>
      <c r="D160" s="46">
        <v>16</v>
      </c>
      <c r="E160" s="35">
        <f>F155</f>
        <v>72108.41</v>
      </c>
      <c r="F160" s="40">
        <f>ROUND(D160*E160/100, 2)</f>
        <v>11537.35</v>
      </c>
    </row>
    <row r="161" spans="2:6" x14ac:dyDescent="0.3">
      <c r="B161" s="11" t="s">
        <v>221</v>
      </c>
      <c r="C161" s="3" t="s">
        <v>219</v>
      </c>
      <c r="D161" s="46">
        <v>6.96</v>
      </c>
      <c r="E161" s="35">
        <f>F155</f>
        <v>72108.41</v>
      </c>
      <c r="F161" s="40">
        <f>ROUND(D161*E161/100, 2)</f>
        <v>5018.75</v>
      </c>
    </row>
    <row r="162" spans="2:6" x14ac:dyDescent="0.3">
      <c r="E162" s="38" t="s">
        <v>205</v>
      </c>
      <c r="F162" s="41">
        <f>SUM(F159:F161)</f>
        <v>25569.65</v>
      </c>
    </row>
    <row r="163" spans="2:6" x14ac:dyDescent="0.3">
      <c r="B163" s="10" t="s">
        <v>222</v>
      </c>
    </row>
    <row r="164" spans="2:6" x14ac:dyDescent="0.3">
      <c r="B164" s="11" t="s">
        <v>223</v>
      </c>
      <c r="C164" s="3" t="s">
        <v>224</v>
      </c>
      <c r="D164" s="46">
        <v>8.3332999999999995</v>
      </c>
      <c r="E164" s="35">
        <f>F155+F156</f>
        <v>80411.490000000005</v>
      </c>
      <c r="F164" s="40">
        <f>ROUND(D164*E164/100, 2)</f>
        <v>6700.93</v>
      </c>
    </row>
    <row r="165" spans="2:6" x14ac:dyDescent="0.3">
      <c r="B165" s="11" t="s">
        <v>225</v>
      </c>
      <c r="C165" s="3" t="s">
        <v>224</v>
      </c>
      <c r="D165" s="46">
        <v>3.3300000000000003E-2</v>
      </c>
      <c r="E165" s="35">
        <f>F164</f>
        <v>6700.93</v>
      </c>
      <c r="F165" s="40">
        <f>ROUND(D165*E165/100, 2)</f>
        <v>2.23</v>
      </c>
    </row>
    <row r="166" spans="2:6" x14ac:dyDescent="0.3">
      <c r="B166" s="11" t="s">
        <v>226</v>
      </c>
      <c r="C166" s="3" t="s">
        <v>224</v>
      </c>
      <c r="D166" s="46">
        <v>4.1666999999999996</v>
      </c>
      <c r="E166" s="35">
        <f>F155</f>
        <v>72108.41</v>
      </c>
      <c r="F166" s="40">
        <f>ROUND(D166*E166/100, 2)</f>
        <v>3004.54</v>
      </c>
    </row>
    <row r="167" spans="2:6" x14ac:dyDescent="0.3">
      <c r="B167" s="11" t="s">
        <v>227</v>
      </c>
      <c r="C167" s="3" t="s">
        <v>224</v>
      </c>
      <c r="D167" s="46">
        <v>8.3332999999999995</v>
      </c>
      <c r="E167" s="35">
        <f>F155+F156</f>
        <v>80411.490000000005</v>
      </c>
      <c r="F167" s="40">
        <f>ROUND(D167*E167/100, 2)</f>
        <v>6700.93</v>
      </c>
    </row>
    <row r="168" spans="2:6" x14ac:dyDescent="0.3">
      <c r="E168" s="38" t="s">
        <v>205</v>
      </c>
      <c r="F168" s="41">
        <f>SUM(F164:F167)</f>
        <v>16408.63</v>
      </c>
    </row>
    <row r="169" spans="2:6" x14ac:dyDescent="0.3">
      <c r="B169" s="10" t="s">
        <v>228</v>
      </c>
    </row>
    <row r="170" spans="2:6" x14ac:dyDescent="0.3">
      <c r="B170" s="11" t="s">
        <v>229</v>
      </c>
      <c r="C170" s="3" t="s">
        <v>219</v>
      </c>
      <c r="D170" s="46">
        <v>4</v>
      </c>
      <c r="E170" s="35">
        <f>F155</f>
        <v>72108.41</v>
      </c>
      <c r="F170" s="40">
        <f>ROUND(D170*E170/100, 2)</f>
        <v>2884.34</v>
      </c>
    </row>
    <row r="171" spans="2:6" x14ac:dyDescent="0.3">
      <c r="B171" s="11" t="s">
        <v>230</v>
      </c>
      <c r="C171" s="3" t="s">
        <v>219</v>
      </c>
      <c r="D171" s="46">
        <v>3</v>
      </c>
      <c r="E171" s="35">
        <f>F155</f>
        <v>72108.41</v>
      </c>
      <c r="F171" s="40">
        <f>ROUND(D171*E171/100, 2)</f>
        <v>2163.25</v>
      </c>
    </row>
    <row r="172" spans="2:6" x14ac:dyDescent="0.3">
      <c r="B172" s="11" t="s">
        <v>231</v>
      </c>
      <c r="C172" s="3" t="s">
        <v>219</v>
      </c>
      <c r="D172" s="46">
        <v>2</v>
      </c>
      <c r="E172" s="35">
        <f>F155</f>
        <v>72108.41</v>
      </c>
      <c r="F172" s="40">
        <f>ROUND(D172*E172/100, 2)</f>
        <v>1442.17</v>
      </c>
    </row>
    <row r="173" spans="2:6" x14ac:dyDescent="0.3">
      <c r="E173" s="38" t="s">
        <v>205</v>
      </c>
      <c r="F173" s="41">
        <f>SUM(F170:F172)</f>
        <v>6489.76</v>
      </c>
    </row>
    <row r="174" spans="2:6" x14ac:dyDescent="0.3">
      <c r="B174" s="10" t="s">
        <v>232</v>
      </c>
    </row>
    <row r="175" spans="2:6" x14ac:dyDescent="0.3">
      <c r="B175" s="11" t="s">
        <v>210</v>
      </c>
      <c r="C175" s="3" t="s">
        <v>84</v>
      </c>
      <c r="D175" s="46">
        <v>8.3330000000000001E-3</v>
      </c>
      <c r="E175" s="35">
        <f>F60</f>
        <v>201550</v>
      </c>
      <c r="F175" s="40">
        <f>ROUND(D175*E175, 2)</f>
        <v>1679.52</v>
      </c>
    </row>
    <row r="176" spans="2:6" x14ac:dyDescent="0.3">
      <c r="B176" s="11" t="s">
        <v>213</v>
      </c>
      <c r="C176" s="3" t="s">
        <v>84</v>
      </c>
      <c r="D176" s="46">
        <v>8.3330000000000001E-3</v>
      </c>
      <c r="E176" s="35">
        <f>F74</f>
        <v>103381</v>
      </c>
      <c r="F176" s="40">
        <f>ROUND(D176*E176, 2)</f>
        <v>861.47</v>
      </c>
    </row>
    <row r="177" spans="2:6" x14ac:dyDescent="0.3">
      <c r="E177" s="38" t="s">
        <v>205</v>
      </c>
      <c r="F177" s="41">
        <f>SUM(F175:F176)</f>
        <v>2540.9899999999998</v>
      </c>
    </row>
    <row r="179" spans="2:6" x14ac:dyDescent="0.3">
      <c r="E179" s="39" t="s">
        <v>206</v>
      </c>
      <c r="F179" s="42">
        <f>ROUND(SUM(F155:F177)/2, 0)</f>
        <v>131421</v>
      </c>
    </row>
    <row r="181" spans="2:6" x14ac:dyDescent="0.3">
      <c r="E181" s="35" t="s">
        <v>233</v>
      </c>
      <c r="F181" s="49">
        <f>F179/F155-1</f>
        <v>0.82254746707076176</v>
      </c>
    </row>
    <row r="184" spans="2:6" x14ac:dyDescent="0.3">
      <c r="B184" s="8" t="s">
        <v>236</v>
      </c>
      <c r="C184" s="6"/>
      <c r="D184" s="44"/>
      <c r="E184" s="36"/>
      <c r="F184" s="50" t="s">
        <v>202</v>
      </c>
    </row>
    <row r="185" spans="2:6" x14ac:dyDescent="0.3">
      <c r="B185" s="9" t="s">
        <v>65</v>
      </c>
      <c r="C185" s="7" t="s">
        <v>66</v>
      </c>
      <c r="D185" s="45" t="s">
        <v>203</v>
      </c>
      <c r="E185" s="37" t="s">
        <v>67</v>
      </c>
      <c r="F185" s="37" t="s">
        <v>68</v>
      </c>
    </row>
    <row r="186" spans="2:6" x14ac:dyDescent="0.3">
      <c r="B186" s="1" t="str">
        <f>Insumos!C117</f>
        <v>OFICIAL</v>
      </c>
      <c r="C186" s="3" t="str">
        <f>Insumos!D117</f>
        <v>Mes</v>
      </c>
      <c r="D186" s="46">
        <v>3.3333000000000002E-2</v>
      </c>
      <c r="E186" s="35">
        <f>Insumos!E117</f>
        <v>2593253</v>
      </c>
      <c r="F186" s="40">
        <f>ROUND(D186*E186, 2)</f>
        <v>86440.9</v>
      </c>
    </row>
    <row r="187" spans="2:6" x14ac:dyDescent="0.3">
      <c r="B187" s="1" t="str">
        <f>Insumos!C113</f>
        <v>AUXILIO DE TRANSPORTE</v>
      </c>
      <c r="C187" s="3" t="str">
        <f>Insumos!D113</f>
        <v>Mes</v>
      </c>
      <c r="D187" s="46">
        <v>3.3333000000000002E-2</v>
      </c>
      <c r="E187" s="35">
        <f>Insumos!E113</f>
        <v>249095</v>
      </c>
      <c r="F187" s="40">
        <f>ROUND(D187*E187, 2)</f>
        <v>8303.08</v>
      </c>
    </row>
    <row r="188" spans="2:6" x14ac:dyDescent="0.3">
      <c r="E188" s="38" t="s">
        <v>205</v>
      </c>
      <c r="F188" s="41">
        <f>SUM(F186:F187)</f>
        <v>94743.98</v>
      </c>
    </row>
    <row r="189" spans="2:6" x14ac:dyDescent="0.3">
      <c r="B189" s="10" t="s">
        <v>217</v>
      </c>
    </row>
    <row r="190" spans="2:6" x14ac:dyDescent="0.3">
      <c r="B190" s="11" t="s">
        <v>218</v>
      </c>
      <c r="C190" s="3" t="s">
        <v>219</v>
      </c>
      <c r="D190" s="46">
        <v>12.5</v>
      </c>
      <c r="E190" s="35">
        <f>F186</f>
        <v>86440.9</v>
      </c>
      <c r="F190" s="40">
        <f>ROUND(D190*E190/100, 2)</f>
        <v>10805.11</v>
      </c>
    </row>
    <row r="191" spans="2:6" x14ac:dyDescent="0.3">
      <c r="B191" s="11" t="s">
        <v>220</v>
      </c>
      <c r="C191" s="3" t="s">
        <v>219</v>
      </c>
      <c r="D191" s="46">
        <v>16</v>
      </c>
      <c r="E191" s="35">
        <f>F186</f>
        <v>86440.9</v>
      </c>
      <c r="F191" s="40">
        <f>ROUND(D191*E191/100, 2)</f>
        <v>13830.54</v>
      </c>
    </row>
    <row r="192" spans="2:6" x14ac:dyDescent="0.3">
      <c r="B192" s="11" t="s">
        <v>221</v>
      </c>
      <c r="C192" s="3" t="s">
        <v>219</v>
      </c>
      <c r="D192" s="46">
        <v>6.96</v>
      </c>
      <c r="E192" s="35">
        <f>F186</f>
        <v>86440.9</v>
      </c>
      <c r="F192" s="40">
        <f>ROUND(D192*E192/100, 2)</f>
        <v>6016.29</v>
      </c>
    </row>
    <row r="193" spans="2:6" x14ac:dyDescent="0.3">
      <c r="E193" s="38" t="s">
        <v>205</v>
      </c>
      <c r="F193" s="41">
        <f>SUM(F190:F192)</f>
        <v>30651.940000000002</v>
      </c>
    </row>
    <row r="194" spans="2:6" x14ac:dyDescent="0.3">
      <c r="B194" s="10" t="s">
        <v>222</v>
      </c>
    </row>
    <row r="195" spans="2:6" x14ac:dyDescent="0.3">
      <c r="B195" s="11" t="s">
        <v>223</v>
      </c>
      <c r="C195" s="3" t="s">
        <v>224</v>
      </c>
      <c r="D195" s="46">
        <v>8.3332999999999995</v>
      </c>
      <c r="E195" s="35">
        <f>F186+F187</f>
        <v>94743.98</v>
      </c>
      <c r="F195" s="40">
        <f>ROUND(D195*E195/100, 2)</f>
        <v>7895.3</v>
      </c>
    </row>
    <row r="196" spans="2:6" x14ac:dyDescent="0.3">
      <c r="B196" s="11" t="s">
        <v>225</v>
      </c>
      <c r="C196" s="3" t="s">
        <v>224</v>
      </c>
      <c r="D196" s="46">
        <v>3.3300000000000003E-2</v>
      </c>
      <c r="E196" s="35">
        <f>F195</f>
        <v>7895.3</v>
      </c>
      <c r="F196" s="40">
        <f>ROUND(D196*E196/100, 2)</f>
        <v>2.63</v>
      </c>
    </row>
    <row r="197" spans="2:6" x14ac:dyDescent="0.3">
      <c r="B197" s="11" t="s">
        <v>226</v>
      </c>
      <c r="C197" s="3" t="s">
        <v>224</v>
      </c>
      <c r="D197" s="46">
        <v>4.1666999999999996</v>
      </c>
      <c r="E197" s="35">
        <f>F186</f>
        <v>86440.9</v>
      </c>
      <c r="F197" s="40">
        <f>ROUND(D197*E197/100, 2)</f>
        <v>3601.73</v>
      </c>
    </row>
    <row r="198" spans="2:6" x14ac:dyDescent="0.3">
      <c r="B198" s="11" t="s">
        <v>227</v>
      </c>
      <c r="C198" s="3" t="s">
        <v>224</v>
      </c>
      <c r="D198" s="46">
        <v>8.3332999999999995</v>
      </c>
      <c r="E198" s="35">
        <f>F186+F187</f>
        <v>94743.98</v>
      </c>
      <c r="F198" s="40">
        <f>ROUND(D198*E198/100, 2)</f>
        <v>7895.3</v>
      </c>
    </row>
    <row r="199" spans="2:6" x14ac:dyDescent="0.3">
      <c r="E199" s="38" t="s">
        <v>205</v>
      </c>
      <c r="F199" s="41">
        <f>SUM(F195:F198)</f>
        <v>19394.96</v>
      </c>
    </row>
    <row r="200" spans="2:6" x14ac:dyDescent="0.3">
      <c r="B200" s="10" t="s">
        <v>228</v>
      </c>
    </row>
    <row r="201" spans="2:6" x14ac:dyDescent="0.3">
      <c r="B201" s="11" t="s">
        <v>229</v>
      </c>
      <c r="C201" s="3" t="s">
        <v>219</v>
      </c>
      <c r="D201" s="46">
        <v>4</v>
      </c>
      <c r="E201" s="35">
        <f>F186</f>
        <v>86440.9</v>
      </c>
      <c r="F201" s="40">
        <f>ROUND(D201*E201/100, 2)</f>
        <v>3457.64</v>
      </c>
    </row>
    <row r="202" spans="2:6" x14ac:dyDescent="0.3">
      <c r="B202" s="11" t="s">
        <v>230</v>
      </c>
      <c r="C202" s="3" t="s">
        <v>219</v>
      </c>
      <c r="D202" s="46">
        <v>3</v>
      </c>
      <c r="E202" s="35">
        <f>F186</f>
        <v>86440.9</v>
      </c>
      <c r="F202" s="40">
        <f>ROUND(D202*E202/100, 2)</f>
        <v>2593.23</v>
      </c>
    </row>
    <row r="203" spans="2:6" x14ac:dyDescent="0.3">
      <c r="B203" s="11" t="s">
        <v>231</v>
      </c>
      <c r="C203" s="3" t="s">
        <v>219</v>
      </c>
      <c r="D203" s="46">
        <v>2</v>
      </c>
      <c r="E203" s="35">
        <f>F186</f>
        <v>86440.9</v>
      </c>
      <c r="F203" s="40">
        <f>ROUND(D203*E203/100, 2)</f>
        <v>1728.82</v>
      </c>
    </row>
    <row r="204" spans="2:6" x14ac:dyDescent="0.3">
      <c r="E204" s="38" t="s">
        <v>205</v>
      </c>
      <c r="F204" s="41">
        <f>SUM(F201:F203)</f>
        <v>7779.69</v>
      </c>
    </row>
    <row r="205" spans="2:6" x14ac:dyDescent="0.3">
      <c r="B205" s="10" t="s">
        <v>232</v>
      </c>
    </row>
    <row r="206" spans="2:6" x14ac:dyDescent="0.3">
      <c r="B206" s="11" t="s">
        <v>210</v>
      </c>
      <c r="C206" s="3" t="s">
        <v>84</v>
      </c>
      <c r="D206" s="46">
        <v>8.3330000000000001E-3</v>
      </c>
      <c r="E206" s="35">
        <f>F60</f>
        <v>201550</v>
      </c>
      <c r="F206" s="40">
        <f>ROUND(D206*E206, 2)</f>
        <v>1679.52</v>
      </c>
    </row>
    <row r="207" spans="2:6" x14ac:dyDescent="0.3">
      <c r="B207" s="11" t="s">
        <v>213</v>
      </c>
      <c r="C207" s="3" t="s">
        <v>84</v>
      </c>
      <c r="D207" s="46">
        <v>8.3330000000000001E-3</v>
      </c>
      <c r="E207" s="35">
        <f>F74</f>
        <v>103381</v>
      </c>
      <c r="F207" s="40">
        <f>ROUND(D207*E207, 2)</f>
        <v>861.47</v>
      </c>
    </row>
    <row r="208" spans="2:6" x14ac:dyDescent="0.3">
      <c r="E208" s="38" t="s">
        <v>205</v>
      </c>
      <c r="F208" s="41">
        <f>SUM(F206:F207)</f>
        <v>2540.9899999999998</v>
      </c>
    </row>
    <row r="210" spans="2:6" x14ac:dyDescent="0.3">
      <c r="E210" s="39" t="s">
        <v>206</v>
      </c>
      <c r="F210" s="42">
        <f>ROUND(SUM(F186:F208)/2, 0)</f>
        <v>155112</v>
      </c>
    </row>
    <row r="212" spans="2:6" x14ac:dyDescent="0.3">
      <c r="E212" s="35" t="s">
        <v>233</v>
      </c>
      <c r="F212" s="49">
        <f>F210/F186-1</f>
        <v>0.79442833195859852</v>
      </c>
    </row>
    <row r="215" spans="2:6" x14ac:dyDescent="0.3">
      <c r="B215" s="8" t="s">
        <v>237</v>
      </c>
      <c r="C215" s="6"/>
      <c r="D215" s="44"/>
      <c r="E215" s="36"/>
      <c r="F215" s="50" t="s">
        <v>202</v>
      </c>
    </row>
    <row r="216" spans="2:6" x14ac:dyDescent="0.3">
      <c r="B216" s="9" t="s">
        <v>65</v>
      </c>
      <c r="C216" s="7" t="s">
        <v>66</v>
      </c>
      <c r="D216" s="45" t="s">
        <v>203</v>
      </c>
      <c r="E216" s="37" t="s">
        <v>67</v>
      </c>
      <c r="F216" s="37" t="s">
        <v>68</v>
      </c>
    </row>
    <row r="217" spans="2:6" x14ac:dyDescent="0.3">
      <c r="B217" s="1" t="str">
        <f>Insumos!C118</f>
        <v>OPERARIO SOLDADOR</v>
      </c>
      <c r="C217" s="3" t="str">
        <f>Insumos!D118</f>
        <v>Mes</v>
      </c>
      <c r="D217" s="46">
        <v>3.3333000000000002E-2</v>
      </c>
      <c r="E217" s="35">
        <f>Insumos!E118</f>
        <v>2360703</v>
      </c>
      <c r="F217" s="40">
        <f>ROUND(D217*E217, 2)</f>
        <v>78689.31</v>
      </c>
    </row>
    <row r="218" spans="2:6" x14ac:dyDescent="0.3">
      <c r="B218" s="1" t="str">
        <f>Insumos!C113</f>
        <v>AUXILIO DE TRANSPORTE</v>
      </c>
      <c r="C218" s="3" t="str">
        <f>Insumos!D113</f>
        <v>Mes</v>
      </c>
      <c r="D218" s="46">
        <v>3.3333000000000002E-2</v>
      </c>
      <c r="E218" s="35">
        <f>Insumos!E113</f>
        <v>249095</v>
      </c>
      <c r="F218" s="40">
        <f>ROUND(D218*E218, 2)</f>
        <v>8303.08</v>
      </c>
    </row>
    <row r="219" spans="2:6" x14ac:dyDescent="0.3">
      <c r="E219" s="38" t="s">
        <v>205</v>
      </c>
      <c r="F219" s="41">
        <f>SUM(F217:F218)</f>
        <v>86992.39</v>
      </c>
    </row>
    <row r="220" spans="2:6" x14ac:dyDescent="0.3">
      <c r="B220" s="10" t="s">
        <v>217</v>
      </c>
    </row>
    <row r="221" spans="2:6" x14ac:dyDescent="0.3">
      <c r="B221" s="11" t="s">
        <v>218</v>
      </c>
      <c r="C221" s="3" t="s">
        <v>219</v>
      </c>
      <c r="D221" s="46">
        <v>12.5</v>
      </c>
      <c r="E221" s="35">
        <f>F217</f>
        <v>78689.31</v>
      </c>
      <c r="F221" s="40">
        <f>ROUND(D221*E221/100, 2)</f>
        <v>9836.16</v>
      </c>
    </row>
    <row r="222" spans="2:6" x14ac:dyDescent="0.3">
      <c r="B222" s="11" t="s">
        <v>220</v>
      </c>
      <c r="C222" s="3" t="s">
        <v>219</v>
      </c>
      <c r="D222" s="46">
        <v>16</v>
      </c>
      <c r="E222" s="35">
        <f>F217</f>
        <v>78689.31</v>
      </c>
      <c r="F222" s="40">
        <f>ROUND(D222*E222/100, 2)</f>
        <v>12590.29</v>
      </c>
    </row>
    <row r="223" spans="2:6" x14ac:dyDescent="0.3">
      <c r="B223" s="11" t="s">
        <v>221</v>
      </c>
      <c r="C223" s="3" t="s">
        <v>219</v>
      </c>
      <c r="D223" s="46">
        <v>6.96</v>
      </c>
      <c r="E223" s="35">
        <f>F217</f>
        <v>78689.31</v>
      </c>
      <c r="F223" s="40">
        <f>ROUND(D223*E223/100, 2)</f>
        <v>5476.78</v>
      </c>
    </row>
    <row r="224" spans="2:6" x14ac:dyDescent="0.3">
      <c r="E224" s="38" t="s">
        <v>205</v>
      </c>
      <c r="F224" s="41">
        <f>SUM(F221:F223)</f>
        <v>27903.23</v>
      </c>
    </row>
    <row r="225" spans="2:6" x14ac:dyDescent="0.3">
      <c r="B225" s="10" t="s">
        <v>222</v>
      </c>
    </row>
    <row r="226" spans="2:6" x14ac:dyDescent="0.3">
      <c r="B226" s="11" t="s">
        <v>223</v>
      </c>
      <c r="C226" s="3" t="s">
        <v>224</v>
      </c>
      <c r="D226" s="46">
        <v>8.3332999999999995</v>
      </c>
      <c r="E226" s="35">
        <f>F217+F218</f>
        <v>86992.39</v>
      </c>
      <c r="F226" s="40">
        <f>ROUND(D226*E226/100, 2)</f>
        <v>7249.34</v>
      </c>
    </row>
    <row r="227" spans="2:6" x14ac:dyDescent="0.3">
      <c r="B227" s="11" t="s">
        <v>225</v>
      </c>
      <c r="C227" s="3" t="s">
        <v>224</v>
      </c>
      <c r="D227" s="46">
        <v>3.3300000000000003E-2</v>
      </c>
      <c r="E227" s="35">
        <f>F226</f>
        <v>7249.34</v>
      </c>
      <c r="F227" s="40">
        <f>ROUND(D227*E227/100, 2)</f>
        <v>2.41</v>
      </c>
    </row>
    <row r="228" spans="2:6" x14ac:dyDescent="0.3">
      <c r="B228" s="11" t="s">
        <v>226</v>
      </c>
      <c r="C228" s="3" t="s">
        <v>224</v>
      </c>
      <c r="D228" s="46">
        <v>4.1666999999999996</v>
      </c>
      <c r="E228" s="35">
        <f>F217</f>
        <v>78689.31</v>
      </c>
      <c r="F228" s="40">
        <f>ROUND(D228*E228/100, 2)</f>
        <v>3278.75</v>
      </c>
    </row>
    <row r="229" spans="2:6" x14ac:dyDescent="0.3">
      <c r="B229" s="11" t="s">
        <v>227</v>
      </c>
      <c r="C229" s="3" t="s">
        <v>224</v>
      </c>
      <c r="D229" s="46">
        <v>8.3332999999999995</v>
      </c>
      <c r="E229" s="35">
        <f>F217+F218</f>
        <v>86992.39</v>
      </c>
      <c r="F229" s="40">
        <f>ROUND(D229*E229/100, 2)</f>
        <v>7249.34</v>
      </c>
    </row>
    <row r="230" spans="2:6" x14ac:dyDescent="0.3">
      <c r="E230" s="38" t="s">
        <v>205</v>
      </c>
      <c r="F230" s="41">
        <f>SUM(F226:F229)</f>
        <v>17779.84</v>
      </c>
    </row>
    <row r="231" spans="2:6" x14ac:dyDescent="0.3">
      <c r="B231" s="10" t="s">
        <v>228</v>
      </c>
    </row>
    <row r="232" spans="2:6" x14ac:dyDescent="0.3">
      <c r="B232" s="11" t="s">
        <v>229</v>
      </c>
      <c r="C232" s="3" t="s">
        <v>219</v>
      </c>
      <c r="D232" s="46">
        <v>4</v>
      </c>
      <c r="E232" s="35">
        <f>F217</f>
        <v>78689.31</v>
      </c>
      <c r="F232" s="40">
        <f>ROUND(D232*E232/100, 2)</f>
        <v>3147.57</v>
      </c>
    </row>
    <row r="233" spans="2:6" x14ac:dyDescent="0.3">
      <c r="B233" s="11" t="s">
        <v>230</v>
      </c>
      <c r="C233" s="3" t="s">
        <v>219</v>
      </c>
      <c r="D233" s="46">
        <v>3</v>
      </c>
      <c r="E233" s="35">
        <f>F217</f>
        <v>78689.31</v>
      </c>
      <c r="F233" s="40">
        <f>ROUND(D233*E233/100, 2)</f>
        <v>2360.6799999999998</v>
      </c>
    </row>
    <row r="234" spans="2:6" x14ac:dyDescent="0.3">
      <c r="B234" s="11" t="s">
        <v>231</v>
      </c>
      <c r="C234" s="3" t="s">
        <v>219</v>
      </c>
      <c r="D234" s="46">
        <v>2</v>
      </c>
      <c r="E234" s="35">
        <f>F217</f>
        <v>78689.31</v>
      </c>
      <c r="F234" s="40">
        <f>ROUND(D234*E234/100, 2)</f>
        <v>1573.79</v>
      </c>
    </row>
    <row r="235" spans="2:6" x14ac:dyDescent="0.3">
      <c r="E235" s="38" t="s">
        <v>205</v>
      </c>
      <c r="F235" s="41">
        <f>SUM(F232:F234)</f>
        <v>7082.04</v>
      </c>
    </row>
    <row r="236" spans="2:6" x14ac:dyDescent="0.3">
      <c r="B236" s="10" t="s">
        <v>232</v>
      </c>
    </row>
    <row r="237" spans="2:6" x14ac:dyDescent="0.3">
      <c r="B237" s="11" t="s">
        <v>210</v>
      </c>
      <c r="C237" s="3" t="s">
        <v>84</v>
      </c>
      <c r="D237" s="46">
        <v>8.3330000000000001E-3</v>
      </c>
      <c r="E237" s="35">
        <f>F60</f>
        <v>201550</v>
      </c>
      <c r="F237" s="40">
        <f>ROUND(D237*E237, 2)</f>
        <v>1679.52</v>
      </c>
    </row>
    <row r="238" spans="2:6" x14ac:dyDescent="0.3">
      <c r="B238" s="11" t="s">
        <v>215</v>
      </c>
      <c r="C238" s="3" t="s">
        <v>84</v>
      </c>
      <c r="D238" s="46">
        <v>8.3330000000000001E-3</v>
      </c>
      <c r="E238" s="35">
        <f>F88</f>
        <v>364044</v>
      </c>
      <c r="F238" s="40">
        <f>ROUND(D238*E238, 2)</f>
        <v>3033.58</v>
      </c>
    </row>
    <row r="239" spans="2:6" x14ac:dyDescent="0.3">
      <c r="E239" s="38" t="s">
        <v>205</v>
      </c>
      <c r="F239" s="41">
        <f>SUM(F237:F238)</f>
        <v>4713.1000000000004</v>
      </c>
    </row>
    <row r="241" spans="2:6" x14ac:dyDescent="0.3">
      <c r="E241" s="39" t="s">
        <v>206</v>
      </c>
      <c r="F241" s="42">
        <f>ROUND(SUM(F217:F239)/2, 0)</f>
        <v>144471</v>
      </c>
    </row>
    <row r="243" spans="2:6" x14ac:dyDescent="0.3">
      <c r="E243" s="35" t="s">
        <v>233</v>
      </c>
      <c r="F243" s="49">
        <f>F241/F217-1</f>
        <v>0.83596729975138939</v>
      </c>
    </row>
    <row r="246" spans="2:6" x14ac:dyDescent="0.3">
      <c r="B246" s="8" t="s">
        <v>238</v>
      </c>
      <c r="C246" s="6"/>
      <c r="D246" s="44"/>
      <c r="E246" s="36"/>
      <c r="F246" s="50" t="s">
        <v>202</v>
      </c>
    </row>
    <row r="247" spans="2:6" x14ac:dyDescent="0.3">
      <c r="B247" s="9" t="s">
        <v>65</v>
      </c>
      <c r="C247" s="7" t="s">
        <v>66</v>
      </c>
      <c r="D247" s="45" t="s">
        <v>203</v>
      </c>
      <c r="E247" s="37" t="s">
        <v>67</v>
      </c>
      <c r="F247" s="37" t="s">
        <v>68</v>
      </c>
    </row>
    <row r="248" spans="2:6" x14ac:dyDescent="0.3">
      <c r="B248" s="1" t="str">
        <f>Insumos!C119</f>
        <v>PINTOR</v>
      </c>
      <c r="C248" s="3" t="str">
        <f>Insumos!D119</f>
        <v>Mes</v>
      </c>
      <c r="D248" s="46">
        <v>3.3333000000000002E-2</v>
      </c>
      <c r="E248" s="35">
        <f>Insumos!E119</f>
        <v>2163274</v>
      </c>
      <c r="F248" s="40">
        <f>ROUND(D248*E248, 2)</f>
        <v>72108.41</v>
      </c>
    </row>
    <row r="249" spans="2:6" x14ac:dyDescent="0.3">
      <c r="B249" s="1" t="str">
        <f>Insumos!C113</f>
        <v>AUXILIO DE TRANSPORTE</v>
      </c>
      <c r="C249" s="3" t="str">
        <f>Insumos!D113</f>
        <v>Mes</v>
      </c>
      <c r="D249" s="46">
        <v>3.3333000000000002E-2</v>
      </c>
      <c r="E249" s="35">
        <f>Insumos!E113</f>
        <v>249095</v>
      </c>
      <c r="F249" s="40">
        <f>ROUND(D249*E249, 2)</f>
        <v>8303.08</v>
      </c>
    </row>
    <row r="250" spans="2:6" x14ac:dyDescent="0.3">
      <c r="E250" s="38" t="s">
        <v>205</v>
      </c>
      <c r="F250" s="41">
        <f>SUM(F248:F249)</f>
        <v>80411.490000000005</v>
      </c>
    </row>
    <row r="251" spans="2:6" x14ac:dyDescent="0.3">
      <c r="B251" s="10" t="s">
        <v>217</v>
      </c>
    </row>
    <row r="252" spans="2:6" x14ac:dyDescent="0.3">
      <c r="B252" s="11" t="s">
        <v>218</v>
      </c>
      <c r="C252" s="3" t="s">
        <v>219</v>
      </c>
      <c r="D252" s="46">
        <v>12.5</v>
      </c>
      <c r="E252" s="35">
        <f>F248</f>
        <v>72108.41</v>
      </c>
      <c r="F252" s="40">
        <f>ROUND(D252*E252/100, 2)</f>
        <v>9013.5499999999993</v>
      </c>
    </row>
    <row r="253" spans="2:6" x14ac:dyDescent="0.3">
      <c r="B253" s="11" t="s">
        <v>220</v>
      </c>
      <c r="C253" s="3" t="s">
        <v>219</v>
      </c>
      <c r="D253" s="46">
        <v>16</v>
      </c>
      <c r="E253" s="35">
        <f>F248</f>
        <v>72108.41</v>
      </c>
      <c r="F253" s="40">
        <f>ROUND(D253*E253/100, 2)</f>
        <v>11537.35</v>
      </c>
    </row>
    <row r="254" spans="2:6" x14ac:dyDescent="0.3">
      <c r="B254" s="11" t="s">
        <v>221</v>
      </c>
      <c r="C254" s="3" t="s">
        <v>219</v>
      </c>
      <c r="D254" s="46">
        <v>6.96</v>
      </c>
      <c r="E254" s="35">
        <f>F248</f>
        <v>72108.41</v>
      </c>
      <c r="F254" s="40">
        <f>ROUND(D254*E254/100, 2)</f>
        <v>5018.75</v>
      </c>
    </row>
    <row r="255" spans="2:6" x14ac:dyDescent="0.3">
      <c r="E255" s="38" t="s">
        <v>205</v>
      </c>
      <c r="F255" s="41">
        <f>SUM(F252:F254)</f>
        <v>25569.65</v>
      </c>
    </row>
    <row r="256" spans="2:6" x14ac:dyDescent="0.3">
      <c r="B256" s="10" t="s">
        <v>222</v>
      </c>
    </row>
    <row r="257" spans="2:6" x14ac:dyDescent="0.3">
      <c r="B257" s="11" t="s">
        <v>223</v>
      </c>
      <c r="C257" s="3" t="s">
        <v>224</v>
      </c>
      <c r="D257" s="46">
        <v>8.3332999999999995</v>
      </c>
      <c r="E257" s="35">
        <f>F248+F249</f>
        <v>80411.490000000005</v>
      </c>
      <c r="F257" s="40">
        <f>ROUND(D257*E257/100, 2)</f>
        <v>6700.93</v>
      </c>
    </row>
    <row r="258" spans="2:6" x14ac:dyDescent="0.3">
      <c r="B258" s="11" t="s">
        <v>225</v>
      </c>
      <c r="C258" s="3" t="s">
        <v>224</v>
      </c>
      <c r="D258" s="46">
        <v>3.3300000000000003E-2</v>
      </c>
      <c r="E258" s="35">
        <f>F257</f>
        <v>6700.93</v>
      </c>
      <c r="F258" s="40">
        <f>ROUND(D258*E258/100, 2)</f>
        <v>2.23</v>
      </c>
    </row>
    <row r="259" spans="2:6" x14ac:dyDescent="0.3">
      <c r="B259" s="11" t="s">
        <v>226</v>
      </c>
      <c r="C259" s="3" t="s">
        <v>224</v>
      </c>
      <c r="D259" s="46">
        <v>4.1666999999999996</v>
      </c>
      <c r="E259" s="35">
        <f>F248</f>
        <v>72108.41</v>
      </c>
      <c r="F259" s="40">
        <f>ROUND(D259*E259/100, 2)</f>
        <v>3004.54</v>
      </c>
    </row>
    <row r="260" spans="2:6" x14ac:dyDescent="0.3">
      <c r="B260" s="11" t="s">
        <v>227</v>
      </c>
      <c r="C260" s="3" t="s">
        <v>224</v>
      </c>
      <c r="D260" s="46">
        <v>8.3332999999999995</v>
      </c>
      <c r="E260" s="35">
        <f>F248+F249</f>
        <v>80411.490000000005</v>
      </c>
      <c r="F260" s="40">
        <f>ROUND(D260*E260/100, 2)</f>
        <v>6700.93</v>
      </c>
    </row>
    <row r="261" spans="2:6" x14ac:dyDescent="0.3">
      <c r="E261" s="38" t="s">
        <v>205</v>
      </c>
      <c r="F261" s="41">
        <f>SUM(F257:F260)</f>
        <v>16408.63</v>
      </c>
    </row>
    <row r="262" spans="2:6" x14ac:dyDescent="0.3">
      <c r="B262" s="10" t="s">
        <v>228</v>
      </c>
    </row>
    <row r="263" spans="2:6" x14ac:dyDescent="0.3">
      <c r="B263" s="11" t="s">
        <v>229</v>
      </c>
      <c r="C263" s="3" t="s">
        <v>219</v>
      </c>
      <c r="D263" s="46">
        <v>4</v>
      </c>
      <c r="E263" s="35">
        <f>F248</f>
        <v>72108.41</v>
      </c>
      <c r="F263" s="40">
        <f>ROUND(D263*E263/100, 2)</f>
        <v>2884.34</v>
      </c>
    </row>
    <row r="264" spans="2:6" x14ac:dyDescent="0.3">
      <c r="B264" s="11" t="s">
        <v>230</v>
      </c>
      <c r="C264" s="3" t="s">
        <v>219</v>
      </c>
      <c r="D264" s="46">
        <v>3</v>
      </c>
      <c r="E264" s="35">
        <f>F248</f>
        <v>72108.41</v>
      </c>
      <c r="F264" s="40">
        <f>ROUND(D264*E264/100, 2)</f>
        <v>2163.25</v>
      </c>
    </row>
    <row r="265" spans="2:6" x14ac:dyDescent="0.3">
      <c r="B265" s="11" t="s">
        <v>231</v>
      </c>
      <c r="C265" s="3" t="s">
        <v>219</v>
      </c>
      <c r="D265" s="46">
        <v>2</v>
      </c>
      <c r="E265" s="35">
        <f>F248</f>
        <v>72108.41</v>
      </c>
      <c r="F265" s="40">
        <f>ROUND(D265*E265/100, 2)</f>
        <v>1442.17</v>
      </c>
    </row>
    <row r="266" spans="2:6" x14ac:dyDescent="0.3">
      <c r="E266" s="38" t="s">
        <v>205</v>
      </c>
      <c r="F266" s="41">
        <f>SUM(F263:F265)</f>
        <v>6489.76</v>
      </c>
    </row>
    <row r="267" spans="2:6" x14ac:dyDescent="0.3">
      <c r="B267" s="10" t="s">
        <v>232</v>
      </c>
    </row>
    <row r="268" spans="2:6" x14ac:dyDescent="0.3">
      <c r="B268" s="11" t="s">
        <v>210</v>
      </c>
      <c r="C268" s="3" t="s">
        <v>84</v>
      </c>
      <c r="D268" s="46">
        <v>8.3330000000000001E-3</v>
      </c>
      <c r="E268" s="35">
        <f>F60</f>
        <v>201550</v>
      </c>
      <c r="F268" s="40">
        <f>ROUND(D268*E268, 2)</f>
        <v>1679.52</v>
      </c>
    </row>
    <row r="269" spans="2:6" x14ac:dyDescent="0.3">
      <c r="B269" s="11" t="s">
        <v>213</v>
      </c>
      <c r="C269" s="3" t="s">
        <v>84</v>
      </c>
      <c r="D269" s="46">
        <v>8.3330000000000001E-3</v>
      </c>
      <c r="E269" s="35">
        <f>F74</f>
        <v>103381</v>
      </c>
      <c r="F269" s="40">
        <f>ROUND(D269*E269, 2)</f>
        <v>861.47</v>
      </c>
    </row>
    <row r="270" spans="2:6" x14ac:dyDescent="0.3">
      <c r="E270" s="38" t="s">
        <v>205</v>
      </c>
      <c r="F270" s="41">
        <f>SUM(F268:F269)</f>
        <v>2540.9899999999998</v>
      </c>
    </row>
    <row r="272" spans="2:6" x14ac:dyDescent="0.3">
      <c r="E272" s="39" t="s">
        <v>206</v>
      </c>
      <c r="F272" s="42">
        <f>ROUND(SUM(F248:F270)/2, 0)</f>
        <v>131421</v>
      </c>
    </row>
    <row r="274" spans="2:6" x14ac:dyDescent="0.3">
      <c r="E274" s="35" t="s">
        <v>233</v>
      </c>
      <c r="F274" s="49">
        <f>F272/F248-1</f>
        <v>0.82254746707076176</v>
      </c>
    </row>
    <row r="277" spans="2:6" x14ac:dyDescent="0.3">
      <c r="B277" s="8" t="s">
        <v>239</v>
      </c>
      <c r="C277" s="6"/>
      <c r="D277" s="44"/>
      <c r="E277" s="36"/>
      <c r="F277" s="50" t="s">
        <v>202</v>
      </c>
    </row>
    <row r="278" spans="2:6" x14ac:dyDescent="0.3">
      <c r="B278" s="9" t="s">
        <v>65</v>
      </c>
      <c r="C278" s="7" t="s">
        <v>66</v>
      </c>
      <c r="D278" s="45" t="s">
        <v>203</v>
      </c>
      <c r="E278" s="37" t="s">
        <v>67</v>
      </c>
      <c r="F278" s="37" t="s">
        <v>68</v>
      </c>
    </row>
    <row r="279" spans="2:6" x14ac:dyDescent="0.3">
      <c r="B279" s="10" t="s">
        <v>240</v>
      </c>
    </row>
    <row r="280" spans="2:6" x14ac:dyDescent="0.3">
      <c r="B280" s="11" t="s">
        <v>236</v>
      </c>
      <c r="C280" s="3" t="s">
        <v>140</v>
      </c>
      <c r="D280" s="46">
        <v>1</v>
      </c>
      <c r="E280" s="35">
        <f>F210</f>
        <v>155112</v>
      </c>
      <c r="F280" s="40">
        <f>ROUND(D280*E280, 2)</f>
        <v>155112</v>
      </c>
    </row>
    <row r="281" spans="2:6" x14ac:dyDescent="0.3">
      <c r="B281" s="11" t="s">
        <v>216</v>
      </c>
      <c r="C281" s="3" t="s">
        <v>140</v>
      </c>
      <c r="D281" s="46">
        <v>1</v>
      </c>
      <c r="E281" s="35">
        <f>F117</f>
        <v>108700</v>
      </c>
      <c r="F281" s="40">
        <f>ROUND(D281*E281, 2)</f>
        <v>108700</v>
      </c>
    </row>
    <row r="282" spans="2:6" x14ac:dyDescent="0.3">
      <c r="E282" s="38" t="s">
        <v>205</v>
      </c>
      <c r="F282" s="41">
        <f>SUM(F280:F281)</f>
        <v>263812</v>
      </c>
    </row>
    <row r="284" spans="2:6" x14ac:dyDescent="0.3">
      <c r="E284" s="39" t="s">
        <v>206</v>
      </c>
      <c r="F284" s="42">
        <f>ROUND(SUM(F279:F282)/2, 0)</f>
        <v>263812</v>
      </c>
    </row>
    <row r="287" spans="2:6" x14ac:dyDescent="0.3">
      <c r="B287" s="8" t="s">
        <v>241</v>
      </c>
      <c r="C287" s="6"/>
      <c r="D287" s="44"/>
      <c r="E287" s="36"/>
      <c r="F287" s="50" t="s">
        <v>202</v>
      </c>
    </row>
    <row r="288" spans="2:6" x14ac:dyDescent="0.3">
      <c r="B288" s="9" t="s">
        <v>65</v>
      </c>
      <c r="C288" s="7" t="s">
        <v>66</v>
      </c>
      <c r="D288" s="45" t="s">
        <v>203</v>
      </c>
      <c r="E288" s="37" t="s">
        <v>67</v>
      </c>
      <c r="F288" s="37" t="s">
        <v>68</v>
      </c>
    </row>
    <row r="289" spans="2:6" x14ac:dyDescent="0.3">
      <c r="B289" s="10" t="s">
        <v>240</v>
      </c>
    </row>
    <row r="290" spans="2:6" x14ac:dyDescent="0.3">
      <c r="B290" s="11" t="s">
        <v>236</v>
      </c>
      <c r="C290" s="3" t="s">
        <v>140</v>
      </c>
      <c r="D290" s="46">
        <v>1</v>
      </c>
      <c r="E290" s="35">
        <f>F210</f>
        <v>155112</v>
      </c>
      <c r="F290" s="40">
        <f>ROUND(D290*E290, 2)</f>
        <v>155112</v>
      </c>
    </row>
    <row r="291" spans="2:6" x14ac:dyDescent="0.3">
      <c r="B291" s="11" t="s">
        <v>216</v>
      </c>
      <c r="C291" s="3" t="s">
        <v>140</v>
      </c>
      <c r="D291" s="46">
        <v>2</v>
      </c>
      <c r="E291" s="35">
        <f>F117</f>
        <v>108700</v>
      </c>
      <c r="F291" s="40">
        <f>ROUND(D291*E291, 2)</f>
        <v>217400</v>
      </c>
    </row>
    <row r="292" spans="2:6" x14ac:dyDescent="0.3">
      <c r="E292" s="38" t="s">
        <v>205</v>
      </c>
      <c r="F292" s="41">
        <f>SUM(F290:F291)</f>
        <v>372512</v>
      </c>
    </row>
    <row r="294" spans="2:6" x14ac:dyDescent="0.3">
      <c r="E294" s="39" t="s">
        <v>206</v>
      </c>
      <c r="F294" s="42">
        <f>ROUND(SUM(F289:F292)/2, 0)</f>
        <v>372512</v>
      </c>
    </row>
    <row r="297" spans="2:6" x14ac:dyDescent="0.3">
      <c r="B297" s="8" t="s">
        <v>242</v>
      </c>
      <c r="C297" s="6"/>
      <c r="D297" s="44"/>
      <c r="E297" s="36"/>
      <c r="F297" s="50" t="s">
        <v>202</v>
      </c>
    </row>
    <row r="298" spans="2:6" x14ac:dyDescent="0.3">
      <c r="B298" s="9" t="s">
        <v>65</v>
      </c>
      <c r="C298" s="7" t="s">
        <v>66</v>
      </c>
      <c r="D298" s="45" t="s">
        <v>203</v>
      </c>
      <c r="E298" s="37" t="s">
        <v>67</v>
      </c>
      <c r="F298" s="37" t="s">
        <v>68</v>
      </c>
    </row>
    <row r="299" spans="2:6" x14ac:dyDescent="0.3">
      <c r="B299" s="10" t="s">
        <v>240</v>
      </c>
    </row>
    <row r="300" spans="2:6" x14ac:dyDescent="0.3">
      <c r="B300" s="11" t="s">
        <v>236</v>
      </c>
      <c r="C300" s="3" t="s">
        <v>140</v>
      </c>
      <c r="D300" s="46">
        <v>1</v>
      </c>
      <c r="E300" s="35">
        <f>F210</f>
        <v>155112</v>
      </c>
      <c r="F300" s="40">
        <f>ROUND(D300*E300, 2)</f>
        <v>155112</v>
      </c>
    </row>
    <row r="301" spans="2:6" x14ac:dyDescent="0.3">
      <c r="B301" s="11" t="s">
        <v>216</v>
      </c>
      <c r="C301" s="3" t="s">
        <v>140</v>
      </c>
      <c r="D301" s="46">
        <v>3</v>
      </c>
      <c r="E301" s="35">
        <f>F117</f>
        <v>108700</v>
      </c>
      <c r="F301" s="40">
        <f>ROUND(D301*E301, 2)</f>
        <v>326100</v>
      </c>
    </row>
    <row r="302" spans="2:6" x14ac:dyDescent="0.3">
      <c r="E302" s="38" t="s">
        <v>205</v>
      </c>
      <c r="F302" s="41">
        <f>SUM(F300:F301)</f>
        <v>481212</v>
      </c>
    </row>
    <row r="304" spans="2:6" x14ac:dyDescent="0.3">
      <c r="E304" s="39" t="s">
        <v>206</v>
      </c>
      <c r="F304" s="42">
        <f>ROUND(SUM(F299:F302)/2, 0)</f>
        <v>481212</v>
      </c>
    </row>
    <row r="307" spans="2:6" x14ac:dyDescent="0.3">
      <c r="B307" s="8" t="s">
        <v>243</v>
      </c>
      <c r="C307" s="6"/>
      <c r="D307" s="44"/>
      <c r="E307" s="36"/>
      <c r="F307" s="50" t="s">
        <v>202</v>
      </c>
    </row>
    <row r="308" spans="2:6" x14ac:dyDescent="0.3">
      <c r="B308" s="9" t="s">
        <v>65</v>
      </c>
      <c r="C308" s="7" t="s">
        <v>66</v>
      </c>
      <c r="D308" s="45" t="s">
        <v>203</v>
      </c>
      <c r="E308" s="37" t="s">
        <v>67</v>
      </c>
      <c r="F308" s="37" t="s">
        <v>68</v>
      </c>
    </row>
    <row r="309" spans="2:6" x14ac:dyDescent="0.3">
      <c r="B309" s="10" t="s">
        <v>240</v>
      </c>
    </row>
    <row r="310" spans="2:6" x14ac:dyDescent="0.3">
      <c r="B310" s="11" t="s">
        <v>236</v>
      </c>
      <c r="C310" s="3" t="s">
        <v>140</v>
      </c>
      <c r="D310" s="46">
        <v>1</v>
      </c>
      <c r="E310" s="35">
        <f>F210</f>
        <v>155112</v>
      </c>
      <c r="F310" s="40">
        <f>ROUND(D310*E310, 2)</f>
        <v>155112</v>
      </c>
    </row>
    <row r="311" spans="2:6" x14ac:dyDescent="0.3">
      <c r="B311" s="11" t="s">
        <v>216</v>
      </c>
      <c r="C311" s="3" t="s">
        <v>140</v>
      </c>
      <c r="D311" s="46">
        <v>4</v>
      </c>
      <c r="E311" s="35">
        <f>F117</f>
        <v>108700</v>
      </c>
      <c r="F311" s="40">
        <f>ROUND(D311*E311, 2)</f>
        <v>434800</v>
      </c>
    </row>
    <row r="312" spans="2:6" x14ac:dyDescent="0.3">
      <c r="E312" s="38" t="s">
        <v>205</v>
      </c>
      <c r="F312" s="41">
        <f>SUM(F310:F311)</f>
        <v>589912</v>
      </c>
    </row>
    <row r="314" spans="2:6" x14ac:dyDescent="0.3">
      <c r="E314" s="39" t="s">
        <v>206</v>
      </c>
      <c r="F314" s="42">
        <f>ROUND(SUM(F309:F312)/2, 0)</f>
        <v>589912</v>
      </c>
    </row>
    <row r="317" spans="2:6" x14ac:dyDescent="0.3">
      <c r="B317" s="8" t="s">
        <v>244</v>
      </c>
      <c r="C317" s="6"/>
      <c r="D317" s="44"/>
      <c r="E317" s="36"/>
      <c r="F317" s="50" t="s">
        <v>202</v>
      </c>
    </row>
    <row r="318" spans="2:6" x14ac:dyDescent="0.3">
      <c r="B318" s="9" t="s">
        <v>65</v>
      </c>
      <c r="C318" s="7" t="s">
        <v>66</v>
      </c>
      <c r="D318" s="45" t="s">
        <v>203</v>
      </c>
      <c r="E318" s="37" t="s">
        <v>67</v>
      </c>
      <c r="F318" s="37" t="s">
        <v>68</v>
      </c>
    </row>
    <row r="319" spans="2:6" x14ac:dyDescent="0.3">
      <c r="B319" s="10" t="s">
        <v>240</v>
      </c>
    </row>
    <row r="320" spans="2:6" x14ac:dyDescent="0.3">
      <c r="B320" s="11" t="s">
        <v>216</v>
      </c>
      <c r="C320" s="3" t="s">
        <v>140</v>
      </c>
      <c r="D320" s="46">
        <v>2</v>
      </c>
      <c r="E320" s="35">
        <f>F117</f>
        <v>108700</v>
      </c>
      <c r="F320" s="40">
        <f>ROUND(D320*E320, 2)</f>
        <v>217400</v>
      </c>
    </row>
    <row r="321" spans="2:6" x14ac:dyDescent="0.3">
      <c r="E321" s="38" t="s">
        <v>205</v>
      </c>
      <c r="F321" s="41">
        <f>SUM(F320:F320)</f>
        <v>217400</v>
      </c>
    </row>
    <row r="323" spans="2:6" x14ac:dyDescent="0.3">
      <c r="E323" s="39" t="s">
        <v>206</v>
      </c>
      <c r="F323" s="42">
        <f>ROUND(SUM(F319:F321)/2, 0)</f>
        <v>217400</v>
      </c>
    </row>
    <row r="326" spans="2:6" x14ac:dyDescent="0.3">
      <c r="B326" s="8" t="s">
        <v>245</v>
      </c>
      <c r="C326" s="6"/>
      <c r="D326" s="44"/>
      <c r="E326" s="36"/>
      <c r="F326" s="50" t="s">
        <v>202</v>
      </c>
    </row>
    <row r="327" spans="2:6" x14ac:dyDescent="0.3">
      <c r="B327" s="9" t="s">
        <v>65</v>
      </c>
      <c r="C327" s="7" t="s">
        <v>66</v>
      </c>
      <c r="D327" s="45" t="s">
        <v>203</v>
      </c>
      <c r="E327" s="37" t="s">
        <v>67</v>
      </c>
      <c r="F327" s="37" t="s">
        <v>68</v>
      </c>
    </row>
    <row r="328" spans="2:6" x14ac:dyDescent="0.3">
      <c r="B328" s="10" t="s">
        <v>240</v>
      </c>
    </row>
    <row r="329" spans="2:6" x14ac:dyDescent="0.3">
      <c r="B329" s="11" t="s">
        <v>235</v>
      </c>
      <c r="C329" s="3" t="s">
        <v>140</v>
      </c>
      <c r="D329" s="46">
        <v>2</v>
      </c>
      <c r="E329" s="35">
        <f>F179</f>
        <v>131421</v>
      </c>
      <c r="F329" s="40">
        <f>ROUND(D329*E329, 2)</f>
        <v>262842</v>
      </c>
    </row>
    <row r="330" spans="2:6" x14ac:dyDescent="0.3">
      <c r="B330" s="11" t="s">
        <v>216</v>
      </c>
      <c r="C330" s="3" t="s">
        <v>140</v>
      </c>
      <c r="D330" s="46">
        <v>5</v>
      </c>
      <c r="E330" s="35">
        <f>F117</f>
        <v>108700</v>
      </c>
      <c r="F330" s="40">
        <f>ROUND(D330*E330, 2)</f>
        <v>543500</v>
      </c>
    </row>
    <row r="331" spans="2:6" x14ac:dyDescent="0.3">
      <c r="E331" s="38" t="s">
        <v>205</v>
      </c>
      <c r="F331" s="41">
        <f>SUM(F329:F330)</f>
        <v>806342</v>
      </c>
    </row>
    <row r="333" spans="2:6" x14ac:dyDescent="0.3">
      <c r="E333" s="39" t="s">
        <v>206</v>
      </c>
      <c r="F333" s="42">
        <f>ROUND(SUM(F328:F331)/2, 0)</f>
        <v>806342</v>
      </c>
    </row>
    <row r="336" spans="2:6" x14ac:dyDescent="0.3">
      <c r="B336" s="8" t="s">
        <v>246</v>
      </c>
      <c r="C336" s="6"/>
      <c r="D336" s="44"/>
      <c r="E336" s="36"/>
      <c r="F336" s="50" t="s">
        <v>202</v>
      </c>
    </row>
    <row r="337" spans="2:6" x14ac:dyDescent="0.3">
      <c r="B337" s="9" t="s">
        <v>65</v>
      </c>
      <c r="C337" s="7" t="s">
        <v>66</v>
      </c>
      <c r="D337" s="45" t="s">
        <v>203</v>
      </c>
      <c r="E337" s="37" t="s">
        <v>67</v>
      </c>
      <c r="F337" s="37" t="s">
        <v>68</v>
      </c>
    </row>
    <row r="338" spans="2:6" x14ac:dyDescent="0.3">
      <c r="B338" s="10" t="s">
        <v>240</v>
      </c>
    </row>
    <row r="339" spans="2:6" x14ac:dyDescent="0.3">
      <c r="B339" s="11" t="s">
        <v>238</v>
      </c>
      <c r="C339" s="3" t="s">
        <v>140</v>
      </c>
      <c r="D339" s="46">
        <v>1</v>
      </c>
      <c r="E339" s="35">
        <f>F272</f>
        <v>131421</v>
      </c>
      <c r="F339" s="40">
        <f>ROUND(D339*E339, 2)</f>
        <v>131421</v>
      </c>
    </row>
    <row r="340" spans="2:6" x14ac:dyDescent="0.3">
      <c r="B340" s="11" t="s">
        <v>234</v>
      </c>
      <c r="C340" s="3" t="s">
        <v>140</v>
      </c>
      <c r="D340" s="46">
        <v>1</v>
      </c>
      <c r="E340" s="35">
        <f>F148</f>
        <v>131421</v>
      </c>
      <c r="F340" s="40">
        <f>ROUND(D340*E340, 2)</f>
        <v>131421</v>
      </c>
    </row>
    <row r="341" spans="2:6" x14ac:dyDescent="0.3">
      <c r="E341" s="38" t="s">
        <v>205</v>
      </c>
      <c r="F341" s="41">
        <f>SUM(F339:F340)</f>
        <v>262842</v>
      </c>
    </row>
    <row r="343" spans="2:6" x14ac:dyDescent="0.3">
      <c r="E343" s="39" t="s">
        <v>206</v>
      </c>
      <c r="F343" s="42">
        <f>ROUND(SUM(F338:F341)/2, 0)</f>
        <v>262842</v>
      </c>
    </row>
    <row r="346" spans="2:6" x14ac:dyDescent="0.3">
      <c r="B346" s="8" t="s">
        <v>247</v>
      </c>
      <c r="C346" s="6"/>
      <c r="D346" s="44"/>
      <c r="E346" s="36"/>
      <c r="F346" s="50" t="s">
        <v>202</v>
      </c>
    </row>
    <row r="347" spans="2:6" x14ac:dyDescent="0.3">
      <c r="B347" s="9" t="s">
        <v>65</v>
      </c>
      <c r="C347" s="7" t="s">
        <v>66</v>
      </c>
      <c r="D347" s="45" t="s">
        <v>203</v>
      </c>
      <c r="E347" s="37" t="s">
        <v>67</v>
      </c>
      <c r="F347" s="37" t="s">
        <v>68</v>
      </c>
    </row>
    <row r="348" spans="2:6" x14ac:dyDescent="0.3">
      <c r="B348" s="10" t="s">
        <v>240</v>
      </c>
    </row>
    <row r="349" spans="2:6" x14ac:dyDescent="0.3">
      <c r="B349" s="11" t="s">
        <v>237</v>
      </c>
      <c r="C349" s="3" t="s">
        <v>140</v>
      </c>
      <c r="D349" s="46">
        <v>1</v>
      </c>
      <c r="E349" s="35">
        <f>F241</f>
        <v>144471</v>
      </c>
      <c r="F349" s="40">
        <f>ROUND(D349*E349, 2)</f>
        <v>144471</v>
      </c>
    </row>
    <row r="350" spans="2:6" x14ac:dyDescent="0.3">
      <c r="B350" s="11" t="s">
        <v>234</v>
      </c>
      <c r="C350" s="3" t="s">
        <v>140</v>
      </c>
      <c r="D350" s="46">
        <v>1</v>
      </c>
      <c r="E350" s="35">
        <f>F148</f>
        <v>131421</v>
      </c>
      <c r="F350" s="40">
        <f>ROUND(D350*E350, 2)</f>
        <v>131421</v>
      </c>
    </row>
    <row r="351" spans="2:6" x14ac:dyDescent="0.3">
      <c r="E351" s="38" t="s">
        <v>205</v>
      </c>
      <c r="F351" s="41">
        <f>SUM(F349:F350)</f>
        <v>275892</v>
      </c>
    </row>
    <row r="353" spans="2:6" x14ac:dyDescent="0.3">
      <c r="E353" s="39" t="s">
        <v>206</v>
      </c>
      <c r="F353" s="42">
        <f>ROUND(SUM(F348:F351)/2, 0)</f>
        <v>275892</v>
      </c>
    </row>
    <row r="356" spans="2:6" x14ac:dyDescent="0.3">
      <c r="B356" s="8" t="s">
        <v>248</v>
      </c>
      <c r="C356" s="6"/>
      <c r="D356" s="44"/>
      <c r="E356" s="36"/>
      <c r="F356" s="50" t="s">
        <v>202</v>
      </c>
    </row>
    <row r="357" spans="2:6" x14ac:dyDescent="0.3">
      <c r="B357" s="9" t="s">
        <v>65</v>
      </c>
      <c r="C357" s="7" t="s">
        <v>66</v>
      </c>
      <c r="D357" s="45" t="s">
        <v>203</v>
      </c>
      <c r="E357" s="37" t="s">
        <v>67</v>
      </c>
      <c r="F357" s="37" t="s">
        <v>68</v>
      </c>
    </row>
    <row r="358" spans="2:6" x14ac:dyDescent="0.3">
      <c r="B358" s="10" t="s">
        <v>240</v>
      </c>
    </row>
    <row r="359" spans="2:6" x14ac:dyDescent="0.3">
      <c r="B359" s="11" t="s">
        <v>236</v>
      </c>
      <c r="C359" s="3" t="s">
        <v>140</v>
      </c>
      <c r="D359" s="46">
        <v>1</v>
      </c>
      <c r="E359" s="35">
        <f>F210</f>
        <v>155112</v>
      </c>
      <c r="F359" s="40">
        <f>ROUND(D359*E359, 2)</f>
        <v>155112</v>
      </c>
    </row>
    <row r="360" spans="2:6" x14ac:dyDescent="0.3">
      <c r="B360" s="11" t="s">
        <v>216</v>
      </c>
      <c r="C360" s="3" t="s">
        <v>140</v>
      </c>
      <c r="D360" s="46">
        <v>1</v>
      </c>
      <c r="E360" s="35">
        <f>F117</f>
        <v>108700</v>
      </c>
      <c r="F360" s="40">
        <f>ROUND(D360*E360, 2)</f>
        <v>108700</v>
      </c>
    </row>
    <row r="361" spans="2:6" x14ac:dyDescent="0.3">
      <c r="E361" s="38" t="s">
        <v>205</v>
      </c>
      <c r="F361" s="41">
        <f>SUM(F359:F360)</f>
        <v>263812</v>
      </c>
    </row>
    <row r="363" spans="2:6" x14ac:dyDescent="0.3">
      <c r="E363" s="39" t="s">
        <v>206</v>
      </c>
      <c r="F363" s="42">
        <f>ROUND(SUM(F358:F361)/2, 0)</f>
        <v>263812</v>
      </c>
    </row>
    <row r="366" spans="2:6" x14ac:dyDescent="0.3">
      <c r="B366" s="8" t="s">
        <v>249</v>
      </c>
      <c r="C366" s="6"/>
      <c r="D366" s="44"/>
      <c r="E366" s="36"/>
      <c r="F366" s="50" t="s">
        <v>16</v>
      </c>
    </row>
    <row r="367" spans="2:6" x14ac:dyDescent="0.3">
      <c r="B367" s="9" t="s">
        <v>65</v>
      </c>
      <c r="C367" s="7" t="s">
        <v>66</v>
      </c>
      <c r="D367" s="45" t="s">
        <v>203</v>
      </c>
      <c r="E367" s="37" t="s">
        <v>67</v>
      </c>
      <c r="F367" s="37" t="s">
        <v>68</v>
      </c>
    </row>
    <row r="368" spans="2:6" x14ac:dyDescent="0.3">
      <c r="B368" s="10" t="s">
        <v>250</v>
      </c>
    </row>
    <row r="369" spans="2:6" x14ac:dyDescent="0.3">
      <c r="B369" s="1" t="str">
        <f>Insumos!C22</f>
        <v>CEMENTO GRIS</v>
      </c>
      <c r="C369" s="3" t="str">
        <f>Insumos!D22</f>
        <v>Kg</v>
      </c>
      <c r="D369" s="46">
        <v>313.3</v>
      </c>
      <c r="E369" s="35">
        <f>Insumos!E22</f>
        <v>652</v>
      </c>
      <c r="F369" s="40">
        <f>ROUND(D369*E369, 2)</f>
        <v>204271.6</v>
      </c>
    </row>
    <row r="370" spans="2:6" x14ac:dyDescent="0.3">
      <c r="B370" s="1" t="str">
        <f>Insumos!C16</f>
        <v>ARENA</v>
      </c>
      <c r="C370" s="3" t="str">
        <f>Insumos!D16</f>
        <v>m3</v>
      </c>
      <c r="D370" s="46">
        <v>0.67</v>
      </c>
      <c r="E370" s="35">
        <f>Insumos!E16</f>
        <v>83300</v>
      </c>
      <c r="F370" s="40">
        <f>ROUND(D370*E370, 2)</f>
        <v>55811</v>
      </c>
    </row>
    <row r="371" spans="2:6" x14ac:dyDescent="0.3">
      <c r="B371" s="1" t="str">
        <f>Insumos!C58</f>
        <v>TRITURADO DE 3/4"</v>
      </c>
      <c r="C371" s="3" t="str">
        <f>Insumos!D58</f>
        <v>m3</v>
      </c>
      <c r="D371" s="46">
        <v>0.7</v>
      </c>
      <c r="E371" s="35">
        <f>Insumos!E58</f>
        <v>113050</v>
      </c>
      <c r="F371" s="40">
        <f>ROUND(D371*E371, 2)</f>
        <v>79135</v>
      </c>
    </row>
    <row r="372" spans="2:6" x14ac:dyDescent="0.3">
      <c r="B372" s="1" t="str">
        <f>Insumos!C12</f>
        <v>AGUA</v>
      </c>
      <c r="C372" s="3" t="str">
        <f>Insumos!D12</f>
        <v>Lt</v>
      </c>
      <c r="D372" s="46">
        <v>211.03</v>
      </c>
      <c r="E372" s="35">
        <f>Insumos!E12</f>
        <v>81</v>
      </c>
      <c r="F372" s="40">
        <f>ROUND(D372*E372, 2)</f>
        <v>17093.43</v>
      </c>
    </row>
    <row r="373" spans="2:6" x14ac:dyDescent="0.3">
      <c r="E373" s="38" t="s">
        <v>205</v>
      </c>
      <c r="F373" s="41">
        <f>SUM(F369:F372)</f>
        <v>356311.02999999997</v>
      </c>
    </row>
    <row r="374" spans="2:6" x14ac:dyDescent="0.3">
      <c r="B374" s="10" t="s">
        <v>204</v>
      </c>
    </row>
    <row r="375" spans="2:6" x14ac:dyDescent="0.3">
      <c r="B375" s="1" t="str">
        <f>Insumos!C72</f>
        <v>CANECA METÁLICA DE 55 Gal</v>
      </c>
      <c r="C375" s="3" t="str">
        <f>Insumos!D72</f>
        <v>Un</v>
      </c>
      <c r="D375" s="46">
        <v>1.6000000000000001E-3</v>
      </c>
      <c r="E375" s="35">
        <f>Insumos!E72</f>
        <v>59708</v>
      </c>
      <c r="F375" s="40">
        <f t="shared" ref="F375:F380" si="3">ROUND(D375*E375, 2)</f>
        <v>95.53</v>
      </c>
    </row>
    <row r="376" spans="2:6" x14ac:dyDescent="0.3">
      <c r="B376" s="1" t="str">
        <f>Insumos!C89</f>
        <v>MANGUERA PARA AGUA Ø= 1/2" x 50 m</v>
      </c>
      <c r="C376" s="3" t="str">
        <f>Insumos!D89</f>
        <v>Un</v>
      </c>
      <c r="D376" s="46">
        <v>1.6000000000000001E-3</v>
      </c>
      <c r="E376" s="35">
        <f>Insumos!E89</f>
        <v>66269</v>
      </c>
      <c r="F376" s="40">
        <f t="shared" si="3"/>
        <v>106.03</v>
      </c>
    </row>
    <row r="377" spans="2:6" x14ac:dyDescent="0.3">
      <c r="B377" s="1" t="str">
        <f>Insumos!C96</f>
        <v>PALA REDONDA CON CABO</v>
      </c>
      <c r="C377" s="3" t="str">
        <f>Insumos!D96</f>
        <v>Un</v>
      </c>
      <c r="D377" s="46">
        <v>4.7999999999999996E-3</v>
      </c>
      <c r="E377" s="35">
        <f>Insumos!E96</f>
        <v>40559</v>
      </c>
      <c r="F377" s="40">
        <f t="shared" si="3"/>
        <v>194.68</v>
      </c>
    </row>
    <row r="378" spans="2:6" x14ac:dyDescent="0.3">
      <c r="B378" s="1" t="str">
        <f>Insumos!C69</f>
        <v>BALDE CONSTRUCCIÓN</v>
      </c>
      <c r="C378" s="3" t="str">
        <f>Insumos!D69</f>
        <v>Un</v>
      </c>
      <c r="D378" s="46">
        <v>3.2000000000000001E-2</v>
      </c>
      <c r="E378" s="35">
        <f>Insumos!E69</f>
        <v>7292</v>
      </c>
      <c r="F378" s="40">
        <f t="shared" si="3"/>
        <v>233.34</v>
      </c>
    </row>
    <row r="379" spans="2:6" x14ac:dyDescent="0.3">
      <c r="B379" s="1" t="str">
        <f>Insumos!C82</f>
        <v>EXTENSIÓN ELÉCTRICA ENCAUCHETADA 3x12 x 10 m</v>
      </c>
      <c r="C379" s="3" t="str">
        <f>Insumos!D82</f>
        <v>Un</v>
      </c>
      <c r="D379" s="46">
        <v>1.6000000000000001E-3</v>
      </c>
      <c r="E379" s="35">
        <f>Insumos!E82</f>
        <v>65384</v>
      </c>
      <c r="F379" s="40">
        <f t="shared" si="3"/>
        <v>104.61</v>
      </c>
    </row>
    <row r="380" spans="2:6" x14ac:dyDescent="0.3">
      <c r="B380" s="1" t="str">
        <f>Insumos!C80</f>
        <v>CONCRETADORA ELÉCTRICA DE 1 SACO</v>
      </c>
      <c r="C380" s="3" t="str">
        <f>Insumos!D80</f>
        <v>Día</v>
      </c>
      <c r="D380" s="46">
        <v>0.2</v>
      </c>
      <c r="E380" s="35">
        <f>Insumos!E80</f>
        <v>49253</v>
      </c>
      <c r="F380" s="40">
        <f t="shared" si="3"/>
        <v>9850.6</v>
      </c>
    </row>
    <row r="381" spans="2:6" x14ac:dyDescent="0.3">
      <c r="B381" s="1"/>
    </row>
    <row r="382" spans="2:6" x14ac:dyDescent="0.3">
      <c r="B382" s="109" t="s">
        <v>276</v>
      </c>
    </row>
    <row r="383" spans="2:6" x14ac:dyDescent="0.3">
      <c r="B383" s="1" t="s">
        <v>274</v>
      </c>
      <c r="C383" s="3" t="s">
        <v>277</v>
      </c>
      <c r="D383" s="46">
        <f>(D370+D371)*$C$6</f>
        <v>0</v>
      </c>
      <c r="E383" s="110">
        <f>F519</f>
        <v>1404</v>
      </c>
      <c r="F383" s="40">
        <f>ROUND(D383*E383, 2)</f>
        <v>0</v>
      </c>
    </row>
    <row r="384" spans="2:6" x14ac:dyDescent="0.3">
      <c r="E384" s="38" t="s">
        <v>205</v>
      </c>
      <c r="F384" s="41">
        <f>SUM(F383)</f>
        <v>0</v>
      </c>
    </row>
    <row r="385" spans="2:6" x14ac:dyDescent="0.3">
      <c r="B385" s="10" t="s">
        <v>240</v>
      </c>
    </row>
    <row r="386" spans="2:6" x14ac:dyDescent="0.3">
      <c r="B386" s="11" t="s">
        <v>242</v>
      </c>
      <c r="C386" s="3" t="s">
        <v>140</v>
      </c>
      <c r="D386" s="46">
        <v>0.16</v>
      </c>
      <c r="E386" s="35">
        <f>F304</f>
        <v>481212</v>
      </c>
      <c r="F386" s="40">
        <f>ROUND(D386*E386, 2)</f>
        <v>76993.919999999998</v>
      </c>
    </row>
    <row r="387" spans="2:6" x14ac:dyDescent="0.3">
      <c r="E387" s="38" t="s">
        <v>205</v>
      </c>
      <c r="F387" s="41">
        <f>SUM(F386:F386)</f>
        <v>76993.919999999998</v>
      </c>
    </row>
    <row r="389" spans="2:6" x14ac:dyDescent="0.3">
      <c r="E389" s="39" t="s">
        <v>206</v>
      </c>
      <c r="F389" s="42">
        <f>ROUND(SUM(F368:F387)/2, 0)</f>
        <v>438597</v>
      </c>
    </row>
    <row r="392" spans="2:6" x14ac:dyDescent="0.3">
      <c r="B392" s="8" t="s">
        <v>251</v>
      </c>
      <c r="C392" s="6"/>
      <c r="D392" s="44"/>
      <c r="E392" s="36"/>
      <c r="F392" s="50" t="s">
        <v>16</v>
      </c>
    </row>
    <row r="393" spans="2:6" x14ac:dyDescent="0.3">
      <c r="B393" s="9" t="s">
        <v>65</v>
      </c>
      <c r="C393" s="7" t="s">
        <v>66</v>
      </c>
      <c r="D393" s="45" t="s">
        <v>203</v>
      </c>
      <c r="E393" s="37" t="s">
        <v>67</v>
      </c>
      <c r="F393" s="37" t="s">
        <v>68</v>
      </c>
    </row>
    <row r="394" spans="2:6" x14ac:dyDescent="0.3">
      <c r="B394" s="10" t="s">
        <v>250</v>
      </c>
    </row>
    <row r="395" spans="2:6" x14ac:dyDescent="0.3">
      <c r="B395" s="1" t="str">
        <f>Insumos!C22</f>
        <v>CEMENTO GRIS</v>
      </c>
      <c r="C395" s="3" t="str">
        <f>Insumos!D22</f>
        <v>Kg</v>
      </c>
      <c r="D395" s="46">
        <v>427.52</v>
      </c>
      <c r="E395" s="35">
        <f>Insumos!E22</f>
        <v>652</v>
      </c>
      <c r="F395" s="40">
        <f>ROUND(D395*E395, 2)</f>
        <v>278743.03999999998</v>
      </c>
    </row>
    <row r="396" spans="2:6" x14ac:dyDescent="0.3">
      <c r="B396" s="1" t="str">
        <f>Insumos!C16</f>
        <v>ARENA</v>
      </c>
      <c r="C396" s="3" t="str">
        <f>Insumos!D16</f>
        <v>m3</v>
      </c>
      <c r="D396" s="46">
        <v>0.59</v>
      </c>
      <c r="E396" s="35">
        <f>Insumos!E16</f>
        <v>83300</v>
      </c>
      <c r="F396" s="40">
        <f>ROUND(D396*E396, 2)</f>
        <v>49147</v>
      </c>
    </row>
    <row r="397" spans="2:6" x14ac:dyDescent="0.3">
      <c r="B397" s="1" t="str">
        <f>Insumos!C58</f>
        <v>TRITURADO DE 3/4"</v>
      </c>
      <c r="C397" s="3" t="str">
        <f>Insumos!D58</f>
        <v>m3</v>
      </c>
      <c r="D397" s="46">
        <v>0.7</v>
      </c>
      <c r="E397" s="35">
        <f>Insumos!E58</f>
        <v>113050</v>
      </c>
      <c r="F397" s="40">
        <f>ROUND(D397*E397, 2)</f>
        <v>79135</v>
      </c>
    </row>
    <row r="398" spans="2:6" x14ac:dyDescent="0.3">
      <c r="B398" s="1" t="str">
        <f>Insumos!C12</f>
        <v>AGUA</v>
      </c>
      <c r="C398" s="3" t="str">
        <f>Insumos!D12</f>
        <v>Lt</v>
      </c>
      <c r="D398" s="46">
        <v>209.34</v>
      </c>
      <c r="E398" s="35">
        <f>Insumos!E12</f>
        <v>81</v>
      </c>
      <c r="F398" s="40">
        <f>ROUND(D398*E398, 2)</f>
        <v>16956.54</v>
      </c>
    </row>
    <row r="399" spans="2:6" x14ac:dyDescent="0.3">
      <c r="E399" s="38" t="s">
        <v>205</v>
      </c>
      <c r="F399" s="41">
        <f>SUM(F395:F398)</f>
        <v>423981.57999999996</v>
      </c>
    </row>
    <row r="400" spans="2:6" x14ac:dyDescent="0.3">
      <c r="B400" s="10" t="s">
        <v>204</v>
      </c>
    </row>
    <row r="401" spans="2:6" x14ac:dyDescent="0.3">
      <c r="B401" s="1" t="str">
        <f>Insumos!C72</f>
        <v>CANECA METÁLICA DE 55 Gal</v>
      </c>
      <c r="C401" s="3" t="str">
        <f>Insumos!D72</f>
        <v>Un</v>
      </c>
      <c r="D401" s="46">
        <v>2.2000000000000001E-3</v>
      </c>
      <c r="E401" s="35">
        <f>Insumos!E72</f>
        <v>59708</v>
      </c>
      <c r="F401" s="40">
        <f t="shared" ref="F401:F406" si="4">ROUND(D401*E401, 2)</f>
        <v>131.36000000000001</v>
      </c>
    </row>
    <row r="402" spans="2:6" x14ac:dyDescent="0.3">
      <c r="B402" s="1" t="str">
        <f>Insumos!C89</f>
        <v>MANGUERA PARA AGUA Ø= 1/2" x 50 m</v>
      </c>
      <c r="C402" s="3" t="str">
        <f>Insumos!D89</f>
        <v>Un</v>
      </c>
      <c r="D402" s="46">
        <v>2.2000000000000001E-3</v>
      </c>
      <c r="E402" s="35">
        <f>Insumos!E89</f>
        <v>66269</v>
      </c>
      <c r="F402" s="40">
        <f t="shared" si="4"/>
        <v>145.79</v>
      </c>
    </row>
    <row r="403" spans="2:6" x14ac:dyDescent="0.3">
      <c r="B403" s="1" t="str">
        <f>Insumos!C96</f>
        <v>PALA REDONDA CON CABO</v>
      </c>
      <c r="C403" s="3" t="str">
        <f>Insumos!D96</f>
        <v>Un</v>
      </c>
      <c r="D403" s="46">
        <v>6.4999999999999997E-3</v>
      </c>
      <c r="E403" s="35">
        <f>Insumos!E96</f>
        <v>40559</v>
      </c>
      <c r="F403" s="40">
        <f t="shared" si="4"/>
        <v>263.63</v>
      </c>
    </row>
    <row r="404" spans="2:6" x14ac:dyDescent="0.3">
      <c r="B404" s="1" t="str">
        <f>Insumos!C69</f>
        <v>BALDE CONSTRUCCIÓN</v>
      </c>
      <c r="C404" s="3" t="str">
        <f>Insumos!D69</f>
        <v>Un</v>
      </c>
      <c r="D404" s="46">
        <v>4.3200000000000002E-2</v>
      </c>
      <c r="E404" s="35">
        <f>Insumos!E69</f>
        <v>7292</v>
      </c>
      <c r="F404" s="40">
        <f t="shared" si="4"/>
        <v>315.01</v>
      </c>
    </row>
    <row r="405" spans="2:6" x14ac:dyDescent="0.3">
      <c r="B405" s="1" t="str">
        <f>Insumos!C82</f>
        <v>EXTENSIÓN ELÉCTRICA ENCAUCHETADA 3x12 x 10 m</v>
      </c>
      <c r="C405" s="3" t="str">
        <f>Insumos!D82</f>
        <v>Un</v>
      </c>
      <c r="D405" s="46">
        <v>2.2000000000000001E-3</v>
      </c>
      <c r="E405" s="35">
        <f>Insumos!E82</f>
        <v>65384</v>
      </c>
      <c r="F405" s="40">
        <f t="shared" si="4"/>
        <v>143.84</v>
      </c>
    </row>
    <row r="406" spans="2:6" x14ac:dyDescent="0.3">
      <c r="B406" s="1" t="str">
        <f>Insumos!C80</f>
        <v>CONCRETADORA ELÉCTRICA DE 1 SACO</v>
      </c>
      <c r="C406" s="3" t="str">
        <f>Insumos!D80</f>
        <v>Día</v>
      </c>
      <c r="D406" s="46">
        <v>0.27</v>
      </c>
      <c r="E406" s="35">
        <f>Insumos!E80</f>
        <v>49253</v>
      </c>
      <c r="F406" s="40">
        <f t="shared" si="4"/>
        <v>13298.31</v>
      </c>
    </row>
    <row r="407" spans="2:6" x14ac:dyDescent="0.3">
      <c r="E407" s="38" t="s">
        <v>205</v>
      </c>
      <c r="F407" s="41">
        <f>SUM(F401:F406)</f>
        <v>14297.939999999999</v>
      </c>
    </row>
    <row r="408" spans="2:6" x14ac:dyDescent="0.3">
      <c r="B408" s="109" t="s">
        <v>276</v>
      </c>
    </row>
    <row r="409" spans="2:6" x14ac:dyDescent="0.3">
      <c r="B409" s="1" t="s">
        <v>274</v>
      </c>
      <c r="C409" s="3" t="s">
        <v>277</v>
      </c>
      <c r="D409" s="46">
        <f>(D396+D397)*$C$6</f>
        <v>0</v>
      </c>
      <c r="E409" s="110">
        <f>E383</f>
        <v>1404</v>
      </c>
      <c r="F409" s="40">
        <f>ROUND(D409*E409, 2)</f>
        <v>0</v>
      </c>
    </row>
    <row r="410" spans="2:6" x14ac:dyDescent="0.3">
      <c r="E410" s="38" t="s">
        <v>205</v>
      </c>
      <c r="F410" s="41">
        <f>SUM(F409)</f>
        <v>0</v>
      </c>
    </row>
    <row r="411" spans="2:6" x14ac:dyDescent="0.3">
      <c r="B411" s="10" t="s">
        <v>240</v>
      </c>
    </row>
    <row r="412" spans="2:6" x14ac:dyDescent="0.3">
      <c r="B412" s="11" t="s">
        <v>242</v>
      </c>
      <c r="C412" s="3" t="s">
        <v>140</v>
      </c>
      <c r="D412" s="46">
        <v>0.216</v>
      </c>
      <c r="E412" s="35">
        <f>F304</f>
        <v>481212</v>
      </c>
      <c r="F412" s="40">
        <f>ROUND(D412*E412, 2)</f>
        <v>103941.79</v>
      </c>
    </row>
    <row r="413" spans="2:6" x14ac:dyDescent="0.3">
      <c r="E413" s="38" t="s">
        <v>205</v>
      </c>
      <c r="F413" s="41">
        <f>SUM(F412:F412)</f>
        <v>103941.79</v>
      </c>
    </row>
    <row r="415" spans="2:6" x14ac:dyDescent="0.3">
      <c r="E415" s="39" t="s">
        <v>206</v>
      </c>
      <c r="F415" s="42">
        <f>ROUND(SUM(F394:F413)/2, 0)</f>
        <v>542221</v>
      </c>
    </row>
    <row r="418" spans="2:6" x14ac:dyDescent="0.3">
      <c r="B418" s="8" t="s">
        <v>252</v>
      </c>
      <c r="C418" s="6"/>
      <c r="D418" s="44"/>
      <c r="E418" s="36"/>
      <c r="F418" s="50" t="s">
        <v>202</v>
      </c>
    </row>
    <row r="419" spans="2:6" x14ac:dyDescent="0.3">
      <c r="B419" s="9" t="s">
        <v>65</v>
      </c>
      <c r="C419" s="7" t="s">
        <v>66</v>
      </c>
      <c r="D419" s="45" t="s">
        <v>203</v>
      </c>
      <c r="E419" s="37" t="s">
        <v>67</v>
      </c>
      <c r="F419" s="37" t="s">
        <v>68</v>
      </c>
    </row>
    <row r="420" spans="2:6" x14ac:dyDescent="0.3">
      <c r="B420" s="10" t="s">
        <v>204</v>
      </c>
    </row>
    <row r="421" spans="2:6" x14ac:dyDescent="0.3">
      <c r="B421" s="1" t="str">
        <f>Insumos!C106</f>
        <v>SOLDADOR ELÉCTRICO MONOFÁSICO</v>
      </c>
      <c r="C421" s="3" t="str">
        <f>Insumos!D106</f>
        <v>Día</v>
      </c>
      <c r="D421" s="46">
        <v>1</v>
      </c>
      <c r="E421" s="35">
        <f>Insumos!E106</f>
        <v>76324</v>
      </c>
      <c r="F421" s="40">
        <f>ROUND(D421*E421, 2)</f>
        <v>76324</v>
      </c>
    </row>
    <row r="422" spans="2:6" x14ac:dyDescent="0.3">
      <c r="B422" s="1" t="str">
        <f>Insumos!C71</f>
        <v>CABLE PARA PORTA ELECTRODO x 10 m</v>
      </c>
      <c r="C422" s="3" t="str">
        <f>Insumos!D71</f>
        <v>Día</v>
      </c>
      <c r="D422" s="46">
        <v>1</v>
      </c>
      <c r="E422" s="35">
        <f>Insumos!E71</f>
        <v>7589</v>
      </c>
      <c r="F422" s="40">
        <f>ROUND(D422*E422, 2)</f>
        <v>7589</v>
      </c>
    </row>
    <row r="423" spans="2:6" x14ac:dyDescent="0.3">
      <c r="B423" s="1" t="str">
        <f>Insumos!C98</f>
        <v>PINZA MASA</v>
      </c>
      <c r="C423" s="3" t="str">
        <f>Insumos!D98</f>
        <v>Día</v>
      </c>
      <c r="D423" s="46">
        <v>1</v>
      </c>
      <c r="E423" s="35">
        <f>Insumos!E98</f>
        <v>1065</v>
      </c>
      <c r="F423" s="40">
        <f>ROUND(D423*E423, 2)</f>
        <v>1065</v>
      </c>
    </row>
    <row r="424" spans="2:6" x14ac:dyDescent="0.3">
      <c r="E424" s="38" t="s">
        <v>205</v>
      </c>
      <c r="F424" s="41">
        <f>SUM(F421:F423)</f>
        <v>84978</v>
      </c>
    </row>
    <row r="426" spans="2:6" x14ac:dyDescent="0.3">
      <c r="E426" s="39" t="s">
        <v>206</v>
      </c>
      <c r="F426" s="42">
        <f>ROUND(SUM(F420:F424)/2, 0)</f>
        <v>84978</v>
      </c>
    </row>
    <row r="429" spans="2:6" x14ac:dyDescent="0.3">
      <c r="B429" s="8" t="s">
        <v>253</v>
      </c>
      <c r="C429" s="6"/>
      <c r="D429" s="44"/>
      <c r="E429" s="36"/>
      <c r="F429" s="50" t="s">
        <v>202</v>
      </c>
    </row>
    <row r="430" spans="2:6" x14ac:dyDescent="0.3">
      <c r="B430" s="9" t="s">
        <v>65</v>
      </c>
      <c r="C430" s="7" t="s">
        <v>66</v>
      </c>
      <c r="D430" s="45" t="s">
        <v>203</v>
      </c>
      <c r="E430" s="37" t="s">
        <v>67</v>
      </c>
      <c r="F430" s="37" t="s">
        <v>68</v>
      </c>
    </row>
    <row r="431" spans="2:6" x14ac:dyDescent="0.3">
      <c r="B431" s="10" t="s">
        <v>204</v>
      </c>
    </row>
    <row r="432" spans="2:6" x14ac:dyDescent="0.3">
      <c r="B432" s="1" t="str">
        <f>Insumos!C94</f>
        <v>MASCARILLA CON RESPIRADOR DOBLE FILTRO</v>
      </c>
      <c r="C432" s="3" t="str">
        <f>Insumos!D94</f>
        <v>Un</v>
      </c>
      <c r="D432" s="46">
        <v>0.02</v>
      </c>
      <c r="E432" s="35">
        <f>Insumos!E94</f>
        <v>26508</v>
      </c>
      <c r="F432" s="40">
        <f>ROUND(D432*E432, 2)</f>
        <v>530.16</v>
      </c>
    </row>
    <row r="433" spans="2:6" x14ac:dyDescent="0.3">
      <c r="B433" s="1" t="str">
        <f>Insumos!C82</f>
        <v>EXTENSIÓN ELÉCTRICA ENCAUCHETADA 3x12 x 10 m</v>
      </c>
      <c r="C433" s="3" t="str">
        <f>Insumos!D82</f>
        <v>Un</v>
      </c>
      <c r="D433" s="46">
        <v>0.02</v>
      </c>
      <c r="E433" s="35">
        <f>Insumos!E82</f>
        <v>65384</v>
      </c>
      <c r="F433" s="40">
        <f>ROUND(D433*E433, 2)</f>
        <v>1307.68</v>
      </c>
    </row>
    <row r="434" spans="2:6" x14ac:dyDescent="0.3">
      <c r="B434" s="1" t="str">
        <f>Insumos!C78</f>
        <v>COMPRESOR DE 120 lb</v>
      </c>
      <c r="C434" s="3" t="str">
        <f>Insumos!D78</f>
        <v>Día</v>
      </c>
      <c r="D434" s="46">
        <v>1</v>
      </c>
      <c r="E434" s="35">
        <f>Insumos!E78</f>
        <v>79866</v>
      </c>
      <c r="F434" s="40">
        <f>ROUND(D434*E434, 2)</f>
        <v>79866</v>
      </c>
    </row>
    <row r="435" spans="2:6" x14ac:dyDescent="0.3">
      <c r="B435" s="1" t="str">
        <f>Insumos!C90</f>
        <v>MANGUERA PARA COMPRESOR DE AIRE x 10 m</v>
      </c>
      <c r="C435" s="3" t="str">
        <f>Insumos!D90</f>
        <v>Día</v>
      </c>
      <c r="D435" s="46">
        <v>1</v>
      </c>
      <c r="E435" s="35">
        <f>Insumos!E90</f>
        <v>2118</v>
      </c>
      <c r="F435" s="40">
        <f>ROUND(D435*E435, 2)</f>
        <v>2118</v>
      </c>
    </row>
    <row r="436" spans="2:6" x14ac:dyDescent="0.3">
      <c r="B436" s="1" t="str">
        <f>Insumos!C99</f>
        <v>PISTÓLA COMPRESOR DE AIRE</v>
      </c>
      <c r="C436" s="3" t="str">
        <f>Insumos!D99</f>
        <v>Día</v>
      </c>
      <c r="D436" s="46">
        <v>1</v>
      </c>
      <c r="E436" s="35">
        <f>Insumos!E99</f>
        <v>12141</v>
      </c>
      <c r="F436" s="40">
        <f>ROUND(D436*E436, 2)</f>
        <v>12141</v>
      </c>
    </row>
    <row r="437" spans="2:6" x14ac:dyDescent="0.3">
      <c r="E437" s="38" t="s">
        <v>205</v>
      </c>
      <c r="F437" s="41">
        <f>SUM(F432:F436)</f>
        <v>95962.84</v>
      </c>
    </row>
    <row r="439" spans="2:6" x14ac:dyDescent="0.3">
      <c r="E439" s="39" t="s">
        <v>206</v>
      </c>
      <c r="F439" s="42">
        <f>ROUND(SUM(F431:F437)/2, 0)</f>
        <v>95963</v>
      </c>
    </row>
    <row r="442" spans="2:6" x14ac:dyDescent="0.3">
      <c r="B442" s="8" t="s">
        <v>254</v>
      </c>
      <c r="C442" s="6"/>
      <c r="D442" s="44"/>
      <c r="E442" s="36"/>
      <c r="F442" s="50" t="s">
        <v>16</v>
      </c>
    </row>
    <row r="443" spans="2:6" x14ac:dyDescent="0.3">
      <c r="B443" s="9" t="s">
        <v>65</v>
      </c>
      <c r="C443" s="7" t="s">
        <v>66</v>
      </c>
      <c r="D443" s="45" t="s">
        <v>203</v>
      </c>
      <c r="E443" s="37" t="s">
        <v>67</v>
      </c>
      <c r="F443" s="37" t="s">
        <v>68</v>
      </c>
    </row>
    <row r="444" spans="2:6" x14ac:dyDescent="0.3">
      <c r="B444" s="10" t="s">
        <v>250</v>
      </c>
    </row>
    <row r="445" spans="2:6" x14ac:dyDescent="0.3">
      <c r="B445" s="1" t="str">
        <f>Insumos!C22</f>
        <v>CEMENTO GRIS</v>
      </c>
      <c r="C445" s="3" t="str">
        <f>Insumos!D22</f>
        <v>Kg</v>
      </c>
      <c r="D445" s="46">
        <v>363</v>
      </c>
      <c r="E445" s="35">
        <f>Insumos!E22</f>
        <v>652</v>
      </c>
      <c r="F445" s="40">
        <f>ROUND(D445*E445, 2)</f>
        <v>236676</v>
      </c>
    </row>
    <row r="446" spans="2:6" x14ac:dyDescent="0.3">
      <c r="B446" s="1" t="str">
        <f>Insumos!C16</f>
        <v>ARENA</v>
      </c>
      <c r="C446" s="3" t="str">
        <f>Insumos!D16</f>
        <v>m3</v>
      </c>
      <c r="D446" s="46">
        <v>1.1599999999999999</v>
      </c>
      <c r="E446" s="35">
        <f>Insumos!E16</f>
        <v>83300</v>
      </c>
      <c r="F446" s="40">
        <f>ROUND(D446*E446, 2)</f>
        <v>96628</v>
      </c>
    </row>
    <row r="447" spans="2:6" x14ac:dyDescent="0.3">
      <c r="B447" s="1" t="str">
        <f>Insumos!C12</f>
        <v>AGUA</v>
      </c>
      <c r="C447" s="3" t="str">
        <f>Insumos!D12</f>
        <v>Lt</v>
      </c>
      <c r="D447" s="46">
        <v>185</v>
      </c>
      <c r="E447" s="35">
        <f>Insumos!E12</f>
        <v>81</v>
      </c>
      <c r="F447" s="40">
        <f>ROUND(D447*E447, 2)</f>
        <v>14985</v>
      </c>
    </row>
    <row r="448" spans="2:6" x14ac:dyDescent="0.3">
      <c r="E448" s="38" t="s">
        <v>205</v>
      </c>
      <c r="F448" s="41">
        <f>SUM(F445:F447)</f>
        <v>348289</v>
      </c>
    </row>
    <row r="449" spans="2:6" x14ac:dyDescent="0.3">
      <c r="B449" s="10" t="s">
        <v>204</v>
      </c>
    </row>
    <row r="450" spans="2:6" x14ac:dyDescent="0.3">
      <c r="B450" s="1" t="str">
        <f>Insumos!C72</f>
        <v>CANECA METÁLICA DE 55 Gal</v>
      </c>
      <c r="C450" s="3" t="str">
        <f>Insumos!D72</f>
        <v>Un</v>
      </c>
      <c r="D450" s="46">
        <v>5.9999999999999995E-4</v>
      </c>
      <c r="E450" s="35">
        <f>Insumos!E72</f>
        <v>59708</v>
      </c>
      <c r="F450" s="40">
        <f>ROUND(D450*E450, 2)</f>
        <v>35.82</v>
      </c>
    </row>
    <row r="451" spans="2:6" x14ac:dyDescent="0.3">
      <c r="B451" s="1" t="str">
        <f>Insumos!C89</f>
        <v>MANGUERA PARA AGUA Ø= 1/2" x 50 m</v>
      </c>
      <c r="C451" s="3" t="str">
        <f>Insumos!D89</f>
        <v>Un</v>
      </c>
      <c r="D451" s="46">
        <v>5.9999999999999995E-4</v>
      </c>
      <c r="E451" s="35">
        <f>Insumos!E89</f>
        <v>66269</v>
      </c>
      <c r="F451" s="40">
        <f>ROUND(D451*E451, 2)</f>
        <v>39.76</v>
      </c>
    </row>
    <row r="452" spans="2:6" x14ac:dyDescent="0.3">
      <c r="B452" s="1" t="str">
        <f>Insumos!C96</f>
        <v>PALA REDONDA CON CABO</v>
      </c>
      <c r="C452" s="3" t="str">
        <f>Insumos!D96</f>
        <v>Un</v>
      </c>
      <c r="D452" s="46">
        <v>1.8E-3</v>
      </c>
      <c r="E452" s="35">
        <f>Insumos!E96</f>
        <v>40559</v>
      </c>
      <c r="F452" s="40">
        <f>ROUND(D452*E452, 2)</f>
        <v>73.010000000000005</v>
      </c>
    </row>
    <row r="453" spans="2:6" x14ac:dyDescent="0.3">
      <c r="B453" s="1" t="str">
        <f>Insumos!C69</f>
        <v>BALDE CONSTRUCCIÓN</v>
      </c>
      <c r="C453" s="3" t="str">
        <f>Insumos!D69</f>
        <v>Un</v>
      </c>
      <c r="D453" s="46">
        <v>4.7999999999999996E-3</v>
      </c>
      <c r="E453" s="35">
        <f>Insumos!E69</f>
        <v>7292</v>
      </c>
      <c r="F453" s="40">
        <f>ROUND(D453*E453, 2)</f>
        <v>35</v>
      </c>
    </row>
    <row r="454" spans="2:6" x14ac:dyDescent="0.3">
      <c r="E454" s="38" t="s">
        <v>205</v>
      </c>
      <c r="F454" s="41">
        <f>SUM(F450:F453)</f>
        <v>183.59</v>
      </c>
    </row>
    <row r="455" spans="2:6" x14ac:dyDescent="0.3">
      <c r="E455" s="38"/>
      <c r="F455" s="41"/>
    </row>
    <row r="456" spans="2:6" x14ac:dyDescent="0.3">
      <c r="B456" s="109" t="s">
        <v>276</v>
      </c>
    </row>
    <row r="457" spans="2:6" x14ac:dyDescent="0.3">
      <c r="B457" s="1" t="s">
        <v>274</v>
      </c>
      <c r="C457" s="3" t="s">
        <v>277</v>
      </c>
      <c r="D457" s="46">
        <f>(D446)*$C$6</f>
        <v>0</v>
      </c>
      <c r="E457" s="110">
        <f>E409</f>
        <v>1404</v>
      </c>
      <c r="F457" s="40">
        <f>ROUND(D457*E457, 2)</f>
        <v>0</v>
      </c>
    </row>
    <row r="458" spans="2:6" x14ac:dyDescent="0.3">
      <c r="E458" s="38" t="s">
        <v>205</v>
      </c>
      <c r="F458" s="41">
        <f>SUM(F457)</f>
        <v>0</v>
      </c>
    </row>
    <row r="459" spans="2:6" x14ac:dyDescent="0.3">
      <c r="E459" s="38"/>
      <c r="F459" s="41"/>
    </row>
    <row r="460" spans="2:6" x14ac:dyDescent="0.3">
      <c r="B460" s="11" t="s">
        <v>241</v>
      </c>
      <c r="C460" s="3" t="s">
        <v>140</v>
      </c>
      <c r="D460" s="46">
        <v>0.06</v>
      </c>
      <c r="E460" s="35">
        <f>F294</f>
        <v>372512</v>
      </c>
      <c r="F460" s="40">
        <f>ROUND(D460*E460, 2)</f>
        <v>22350.720000000001</v>
      </c>
    </row>
    <row r="461" spans="2:6" x14ac:dyDescent="0.3">
      <c r="E461" s="38" t="s">
        <v>205</v>
      </c>
      <c r="F461" s="41">
        <f>SUM(F460:F460)</f>
        <v>22350.720000000001</v>
      </c>
    </row>
    <row r="463" spans="2:6" x14ac:dyDescent="0.3">
      <c r="E463" s="39" t="s">
        <v>206</v>
      </c>
      <c r="F463" s="42">
        <f>ROUND(SUM(F444:F461)/2, 0)</f>
        <v>370823</v>
      </c>
    </row>
    <row r="466" spans="2:6" x14ac:dyDescent="0.3">
      <c r="B466" s="8" t="s">
        <v>255</v>
      </c>
      <c r="C466" s="6"/>
      <c r="D466" s="44"/>
      <c r="E466" s="36"/>
      <c r="F466" s="50" t="s">
        <v>16</v>
      </c>
    </row>
    <row r="467" spans="2:6" x14ac:dyDescent="0.3">
      <c r="B467" s="9" t="s">
        <v>65</v>
      </c>
      <c r="C467" s="7" t="s">
        <v>66</v>
      </c>
      <c r="D467" s="45" t="s">
        <v>203</v>
      </c>
      <c r="E467" s="37" t="s">
        <v>67</v>
      </c>
      <c r="F467" s="37" t="s">
        <v>68</v>
      </c>
    </row>
    <row r="468" spans="2:6" x14ac:dyDescent="0.3">
      <c r="B468" s="10" t="s">
        <v>250</v>
      </c>
    </row>
    <row r="469" spans="2:6" x14ac:dyDescent="0.3">
      <c r="B469" s="11" t="s">
        <v>254</v>
      </c>
      <c r="C469" s="3" t="s">
        <v>80</v>
      </c>
      <c r="D469" s="46">
        <v>1</v>
      </c>
      <c r="E469" s="35">
        <f>F463</f>
        <v>370823</v>
      </c>
      <c r="F469" s="40">
        <f>ROUND(D469*E469, 2)</f>
        <v>370823</v>
      </c>
    </row>
    <row r="470" spans="2:6" x14ac:dyDescent="0.3">
      <c r="B470" s="1" t="str">
        <f>Insumos!C46</f>
        <v>SIKA 1 (Impermeabilizante integral para morteros)</v>
      </c>
      <c r="C470" s="3" t="str">
        <f>Insumos!D46</f>
        <v>Kg</v>
      </c>
      <c r="D470" s="46">
        <v>10.89</v>
      </c>
      <c r="E470" s="35">
        <f>Insumos!E46</f>
        <v>20930</v>
      </c>
      <c r="F470" s="40">
        <f>ROUND(D470*E470, 2)</f>
        <v>227927.7</v>
      </c>
    </row>
    <row r="471" spans="2:6" x14ac:dyDescent="0.3">
      <c r="E471" s="38" t="s">
        <v>205</v>
      </c>
      <c r="F471" s="41">
        <f>SUM(F469:F470)</f>
        <v>598750.69999999995</v>
      </c>
    </row>
    <row r="473" spans="2:6" x14ac:dyDescent="0.3">
      <c r="E473" s="39" t="s">
        <v>206</v>
      </c>
      <c r="F473" s="42">
        <f>ROUND(SUM(F468:F471)/2, 0)</f>
        <v>598751</v>
      </c>
    </row>
    <row r="476" spans="2:6" ht="28.8" x14ac:dyDescent="0.3">
      <c r="B476" s="8" t="s">
        <v>256</v>
      </c>
      <c r="C476" s="6"/>
      <c r="D476" s="44"/>
      <c r="E476" s="36"/>
      <c r="F476" s="50" t="s">
        <v>208</v>
      </c>
    </row>
    <row r="477" spans="2:6" x14ac:dyDescent="0.3">
      <c r="B477" s="9" t="s">
        <v>65</v>
      </c>
      <c r="C477" s="7" t="s">
        <v>66</v>
      </c>
      <c r="D477" s="45" t="s">
        <v>203</v>
      </c>
      <c r="E477" s="37" t="s">
        <v>67</v>
      </c>
      <c r="F477" s="37" t="s">
        <v>68</v>
      </c>
    </row>
    <row r="478" spans="2:6" x14ac:dyDescent="0.3">
      <c r="B478" s="10" t="s">
        <v>250</v>
      </c>
    </row>
    <row r="479" spans="2:6" x14ac:dyDescent="0.3">
      <c r="B479" s="1" t="str">
        <f>Insumos!C30</f>
        <v>GUADUA SOBRE BASA</v>
      </c>
      <c r="C479" s="3" t="str">
        <f>Insumos!D30</f>
        <v>Un</v>
      </c>
      <c r="D479" s="46">
        <v>0.3</v>
      </c>
      <c r="E479" s="35">
        <f>Insumos!E30</f>
        <v>6040</v>
      </c>
      <c r="F479" s="40">
        <f t="shared" ref="F479:F486" si="5">ROUND(D479*E479, 2)</f>
        <v>1812</v>
      </c>
    </row>
    <row r="480" spans="2:6" x14ac:dyDescent="0.3">
      <c r="B480" s="1" t="str">
        <f>Insumos!C52</f>
        <v>TABLA 1" x 10"</v>
      </c>
      <c r="C480" s="3" t="str">
        <f>Insumos!D52</f>
        <v>m</v>
      </c>
      <c r="D480" s="46">
        <v>0.43</v>
      </c>
      <c r="E480" s="35">
        <f>Insumos!E52</f>
        <v>8645</v>
      </c>
      <c r="F480" s="40">
        <f t="shared" si="5"/>
        <v>3717.35</v>
      </c>
    </row>
    <row r="481" spans="2:6" x14ac:dyDescent="0.3">
      <c r="B481" s="1" t="str">
        <f>Insumos!C34</f>
        <v>LISTÓN 1" x 2"</v>
      </c>
      <c r="C481" s="3" t="str">
        <f>Insumos!D34</f>
        <v>m</v>
      </c>
      <c r="D481" s="46">
        <v>0.67</v>
      </c>
      <c r="E481" s="35">
        <f>Insumos!E34</f>
        <v>1482</v>
      </c>
      <c r="F481" s="40">
        <f t="shared" si="5"/>
        <v>992.94</v>
      </c>
    </row>
    <row r="482" spans="2:6" x14ac:dyDescent="0.3">
      <c r="B482" s="1" t="str">
        <f>Insumos!C44</f>
        <v>PUNTILLA 1 1/2" a 3"</v>
      </c>
      <c r="C482" s="3" t="str">
        <f>Insumos!D44</f>
        <v>Lb</v>
      </c>
      <c r="D482" s="46">
        <v>0.2</v>
      </c>
      <c r="E482" s="35">
        <f>Insumos!E44</f>
        <v>4360</v>
      </c>
      <c r="F482" s="40">
        <f t="shared" si="5"/>
        <v>872</v>
      </c>
    </row>
    <row r="483" spans="2:6" x14ac:dyDescent="0.3">
      <c r="B483" s="1" t="str">
        <f>Insumos!C11</f>
        <v>ACPM</v>
      </c>
      <c r="C483" s="3" t="str">
        <f>Insumos!D11</f>
        <v>Gal</v>
      </c>
      <c r="D483" s="46">
        <v>0.05</v>
      </c>
      <c r="E483" s="35">
        <f>Insumos!E11</f>
        <v>11064</v>
      </c>
      <c r="F483" s="40">
        <f t="shared" si="5"/>
        <v>553.20000000000005</v>
      </c>
    </row>
    <row r="484" spans="2:6" x14ac:dyDescent="0.3">
      <c r="B484" s="11" t="s">
        <v>249</v>
      </c>
      <c r="C484" s="3" t="s">
        <v>80</v>
      </c>
      <c r="D484" s="46">
        <v>6.1999999999999998E-3</v>
      </c>
      <c r="E484" s="35">
        <f>F389</f>
        <v>438597</v>
      </c>
      <c r="F484" s="40">
        <f t="shared" si="5"/>
        <v>2719.3</v>
      </c>
    </row>
    <row r="485" spans="2:6" x14ac:dyDescent="0.3">
      <c r="B485" s="1" t="str">
        <f>Insumos!C26</f>
        <v>DISOLVENTE</v>
      </c>
      <c r="C485" s="3" t="str">
        <f>Insumos!D26</f>
        <v>Gal</v>
      </c>
      <c r="D485" s="46">
        <v>3.1E-2</v>
      </c>
      <c r="E485" s="35">
        <f>Insumos!E26</f>
        <v>65158</v>
      </c>
      <c r="F485" s="40">
        <f t="shared" si="5"/>
        <v>2019.9</v>
      </c>
    </row>
    <row r="486" spans="2:6" x14ac:dyDescent="0.3">
      <c r="B486" s="1" t="str">
        <f>Insumos!C42</f>
        <v>PINTURA ESMALTE PINTULUX</v>
      </c>
      <c r="C486" s="3" t="str">
        <f>Insumos!D42</f>
        <v>Gal</v>
      </c>
      <c r="D486" s="46">
        <v>3.1E-2</v>
      </c>
      <c r="E486" s="35">
        <f>Insumos!E42</f>
        <v>109808</v>
      </c>
      <c r="F486" s="40">
        <f t="shared" si="5"/>
        <v>3404.05</v>
      </c>
    </row>
    <row r="487" spans="2:6" x14ac:dyDescent="0.3">
      <c r="E487" s="38" t="s">
        <v>205</v>
      </c>
      <c r="F487" s="41">
        <f>SUM(F479:F486)</f>
        <v>16090.740000000002</v>
      </c>
    </row>
    <row r="488" spans="2:6" x14ac:dyDescent="0.3">
      <c r="B488" s="10" t="s">
        <v>204</v>
      </c>
    </row>
    <row r="489" spans="2:6" x14ac:dyDescent="0.3">
      <c r="B489" s="1" t="str">
        <f>Insumos!C70</f>
        <v>BROCHA 2"</v>
      </c>
      <c r="C489" s="3" t="str">
        <f>Insumos!D70</f>
        <v>Un</v>
      </c>
      <c r="D489" s="46">
        <v>2.0000000000000001E-4</v>
      </c>
      <c r="E489" s="35">
        <f>Insumos!E70</f>
        <v>9369</v>
      </c>
      <c r="F489" s="40">
        <f>ROUND(D489*E489, 2)</f>
        <v>1.87</v>
      </c>
    </row>
    <row r="490" spans="2:6" x14ac:dyDescent="0.3">
      <c r="B490" s="1" t="str">
        <f>Insumos!C69</f>
        <v>BALDE CONSTRUCCIÓN</v>
      </c>
      <c r="C490" s="3" t="str">
        <f>Insumos!D69</f>
        <v>Un</v>
      </c>
      <c r="D490" s="46">
        <v>2.0000000000000001E-4</v>
      </c>
      <c r="E490" s="35">
        <f>Insumos!E69</f>
        <v>7292</v>
      </c>
      <c r="F490" s="40">
        <f>ROUND(D490*E490, 2)</f>
        <v>1.46</v>
      </c>
    </row>
    <row r="491" spans="2:6" x14ac:dyDescent="0.3">
      <c r="B491" s="11" t="s">
        <v>209</v>
      </c>
      <c r="C491" s="3" t="s">
        <v>84</v>
      </c>
      <c r="D491" s="46">
        <v>2.0000000000000001E-4</v>
      </c>
      <c r="E491" s="35">
        <f>F47</f>
        <v>362151</v>
      </c>
      <c r="F491" s="40">
        <f>ROUND(D491*E491, 2)</f>
        <v>72.430000000000007</v>
      </c>
    </row>
    <row r="492" spans="2:6" x14ac:dyDescent="0.3">
      <c r="E492" s="38" t="s">
        <v>205</v>
      </c>
      <c r="F492" s="41">
        <f>SUM(F489:F491)</f>
        <v>75.760000000000005</v>
      </c>
    </row>
    <row r="493" spans="2:6" x14ac:dyDescent="0.3">
      <c r="B493" s="10" t="s">
        <v>257</v>
      </c>
    </row>
    <row r="494" spans="2:6" x14ac:dyDescent="0.3">
      <c r="B494" s="1" t="str">
        <f>Insumos!C111</f>
        <v>CAMIONETA</v>
      </c>
      <c r="C494" s="3" t="str">
        <f>Insumos!D111</f>
        <v>Hr</v>
      </c>
      <c r="D494" s="46">
        <v>0.1</v>
      </c>
      <c r="E494" s="35">
        <f>Insumos!E111</f>
        <v>41652</v>
      </c>
      <c r="F494" s="40">
        <f>ROUND(D494*E494, 2)</f>
        <v>4165.2</v>
      </c>
    </row>
    <row r="495" spans="2:6" x14ac:dyDescent="0.3">
      <c r="E495" s="38" t="s">
        <v>205</v>
      </c>
      <c r="F495" s="41">
        <f>SUM(F494:F494)</f>
        <v>4165.2</v>
      </c>
    </row>
    <row r="496" spans="2:6" x14ac:dyDescent="0.3">
      <c r="B496" s="10" t="s">
        <v>240</v>
      </c>
    </row>
    <row r="497" spans="2:6" x14ac:dyDescent="0.3">
      <c r="B497" s="11" t="s">
        <v>239</v>
      </c>
      <c r="C497" s="3" t="s">
        <v>140</v>
      </c>
      <c r="D497" s="46">
        <v>1.7999999999999999E-2</v>
      </c>
      <c r="E497" s="35">
        <f>F284</f>
        <v>263812</v>
      </c>
      <c r="F497" s="40">
        <f>ROUND(D497*E497, 2)</f>
        <v>4748.62</v>
      </c>
    </row>
    <row r="498" spans="2:6" x14ac:dyDescent="0.3">
      <c r="E498" s="38" t="s">
        <v>205</v>
      </c>
      <c r="F498" s="41">
        <f>SUM(F497:F497)</f>
        <v>4748.62</v>
      </c>
    </row>
    <row r="500" spans="2:6" x14ac:dyDescent="0.3">
      <c r="E500" s="39" t="s">
        <v>206</v>
      </c>
      <c r="F500" s="42">
        <f>ROUND(SUM(F478:F498)/2, 0)</f>
        <v>25080</v>
      </c>
    </row>
    <row r="503" spans="2:6" ht="28.8" x14ac:dyDescent="0.3">
      <c r="B503" s="8" t="s">
        <v>258</v>
      </c>
      <c r="C503" s="6"/>
      <c r="D503" s="44"/>
      <c r="E503" s="36"/>
      <c r="F503" s="50" t="s">
        <v>208</v>
      </c>
    </row>
    <row r="504" spans="2:6" x14ac:dyDescent="0.3">
      <c r="B504" s="9" t="s">
        <v>65</v>
      </c>
      <c r="C504" s="7" t="s">
        <v>66</v>
      </c>
      <c r="D504" s="45" t="s">
        <v>203</v>
      </c>
      <c r="E504" s="37" t="s">
        <v>67</v>
      </c>
      <c r="F504" s="37" t="s">
        <v>68</v>
      </c>
    </row>
    <row r="505" spans="2:6" x14ac:dyDescent="0.3">
      <c r="B505" s="10" t="s">
        <v>204</v>
      </c>
    </row>
    <row r="506" spans="2:6" x14ac:dyDescent="0.3">
      <c r="B506" s="1" t="str">
        <f>Insumos!C102</f>
        <v>PULIDORA MANUAL ELÉCTRICA</v>
      </c>
      <c r="C506" s="3" t="str">
        <f>Insumos!D102</f>
        <v>Un</v>
      </c>
      <c r="D506" s="46">
        <v>1</v>
      </c>
      <c r="E506" s="35">
        <f>Insumos!E102</f>
        <v>1060318</v>
      </c>
      <c r="F506" s="40">
        <f>ROUND(D506*E506, 2)</f>
        <v>1060318</v>
      </c>
    </row>
    <row r="507" spans="2:6" x14ac:dyDescent="0.3">
      <c r="B507" s="1" t="str">
        <f>Insumos!C73</f>
        <v>CARETA VISOR POLICARBONATO Y RIBETE</v>
      </c>
      <c r="C507" s="3" t="str">
        <f>Insumos!D73</f>
        <v>Un</v>
      </c>
      <c r="D507" s="46">
        <v>1</v>
      </c>
      <c r="E507" s="35">
        <f>Insumos!E73</f>
        <v>60764</v>
      </c>
      <c r="F507" s="40">
        <f>ROUND(D507*E507, 2)</f>
        <v>60764</v>
      </c>
    </row>
    <row r="508" spans="2:6" x14ac:dyDescent="0.3">
      <c r="B508" s="1" t="str">
        <f>Insumos!C82</f>
        <v>EXTENSIÓN ELÉCTRICA ENCAUCHETADA 3x12 x 10 m</v>
      </c>
      <c r="C508" s="3" t="str">
        <f>Insumos!D82</f>
        <v>Un</v>
      </c>
      <c r="D508" s="46">
        <v>1</v>
      </c>
      <c r="E508" s="35">
        <f>Insumos!E82</f>
        <v>65384</v>
      </c>
      <c r="F508" s="40">
        <f>ROUND(D508*E508, 2)</f>
        <v>65384</v>
      </c>
    </row>
    <row r="509" spans="2:6" x14ac:dyDescent="0.3">
      <c r="E509" s="38" t="s">
        <v>205</v>
      </c>
      <c r="F509" s="41">
        <f>SUM(F506:F508)</f>
        <v>1186466</v>
      </c>
    </row>
    <row r="511" spans="2:6" x14ac:dyDescent="0.3">
      <c r="E511" s="39" t="s">
        <v>206</v>
      </c>
      <c r="F511" s="42">
        <f>ROUND(SUM(F505:F509)/2, 0)</f>
        <v>1186466</v>
      </c>
    </row>
    <row r="513" spans="2:6" x14ac:dyDescent="0.3">
      <c r="B513" s="108" t="s">
        <v>274</v>
      </c>
      <c r="C513" s="6"/>
      <c r="D513" s="98"/>
      <c r="E513" s="99"/>
      <c r="F513" s="97" t="s">
        <v>273</v>
      </c>
    </row>
    <row r="514" spans="2:6" x14ac:dyDescent="0.3">
      <c r="B514" s="9" t="s">
        <v>65</v>
      </c>
      <c r="C514" s="7" t="s">
        <v>66</v>
      </c>
      <c r="D514" s="7" t="s">
        <v>203</v>
      </c>
      <c r="E514" s="7" t="s">
        <v>67</v>
      </c>
      <c r="F514" s="100" t="s">
        <v>68</v>
      </c>
    </row>
    <row r="515" spans="2:6" x14ac:dyDescent="0.3">
      <c r="B515" s="10" t="s">
        <v>257</v>
      </c>
      <c r="C515"/>
      <c r="D515"/>
      <c r="E515"/>
      <c r="F515"/>
    </row>
    <row r="516" spans="2:6" x14ac:dyDescent="0.3">
      <c r="B516" s="1" t="s">
        <v>188</v>
      </c>
      <c r="C516" s="3" t="s">
        <v>142</v>
      </c>
      <c r="D516" s="101">
        <v>1.4500000000000001E-2</v>
      </c>
      <c r="E516" s="103">
        <f>Insumos!E112</f>
        <v>96839</v>
      </c>
      <c r="F516" s="102">
        <v>1404.17</v>
      </c>
    </row>
    <row r="517" spans="2:6" x14ac:dyDescent="0.3">
      <c r="B517"/>
      <c r="C517"/>
      <c r="D517"/>
      <c r="E517" s="104" t="s">
        <v>205</v>
      </c>
      <c r="F517" s="105">
        <v>1404.17</v>
      </c>
    </row>
    <row r="519" spans="2:6" x14ac:dyDescent="0.3">
      <c r="B519"/>
      <c r="C519"/>
      <c r="D519"/>
      <c r="E519" s="106" t="s">
        <v>262</v>
      </c>
      <c r="F519" s="107">
        <v>1404</v>
      </c>
    </row>
  </sheetData>
  <mergeCells count="2">
    <mergeCell ref="B8:F8"/>
    <mergeCell ref="C3:F3"/>
  </mergeCells>
  <printOptions horizontalCentered="1"/>
  <pageMargins left="0.59055118110236227" right="0.59055118110236227" top="0.39370078740157483" bottom="0.74803149606299213" header="0.19685039370078741" footer="0.31496062992125984"/>
  <pageSetup scale="74" fitToHeight="0" orientation="portrait" r:id="rId1"/>
  <headerFooter>
    <oddFooter>&amp;C
&amp;R&amp;P/&amp;N</oddFooter>
  </headerFooter>
  <rowBreaks count="12" manualBreakCount="12">
    <brk id="61" max="6" man="1"/>
    <brk id="89" max="6" man="1"/>
    <brk id="120" max="6" man="1"/>
    <brk id="151" max="6" man="1"/>
    <brk id="182" max="6" man="1"/>
    <brk id="213" max="6" man="1"/>
    <brk id="244" max="6" man="1"/>
    <brk id="295" max="6" man="1"/>
    <brk id="344" max="6" man="1"/>
    <brk id="390" max="6" man="1"/>
    <brk id="440" max="6" man="1"/>
    <brk id="47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C705-486D-40D5-BFA7-8F2F0F80E39F}">
  <sheetPr>
    <tabColor theme="3" tint="9.9978637043366805E-2"/>
    <pageSetUpPr fitToPage="1"/>
  </sheetPr>
  <dimension ref="B1:J120"/>
  <sheetViews>
    <sheetView showGridLines="0" view="pageBreakPreview" topLeftCell="A87" zoomScale="80" zoomScaleNormal="100" zoomScaleSheetLayoutView="80" workbookViewId="0">
      <selection activeCell="F22" sqref="F22"/>
    </sheetView>
  </sheetViews>
  <sheetFormatPr baseColWidth="10" defaultRowHeight="14.4" x14ac:dyDescent="0.3"/>
  <cols>
    <col min="1" max="1" width="4.44140625" customWidth="1"/>
    <col min="2" max="2" width="18.77734375" style="2" customWidth="1"/>
    <col min="3" max="3" width="60.77734375" style="4" customWidth="1"/>
    <col min="4" max="4" width="7.33203125" style="3" bestFit="1" customWidth="1"/>
    <col min="5" max="5" width="15.77734375" style="35" bestFit="1" customWidth="1"/>
    <col min="6" max="6" width="11.5546875" style="46" customWidth="1"/>
    <col min="7" max="7" width="16.21875" style="35" bestFit="1" customWidth="1"/>
    <col min="8" max="8" width="3.88671875" customWidth="1"/>
  </cols>
  <sheetData>
    <row r="1" spans="2:10" s="12" customFormat="1" ht="13.8" x14ac:dyDescent="0.25">
      <c r="B1" s="17"/>
      <c r="C1" s="25"/>
      <c r="D1" s="18"/>
      <c r="E1" s="21"/>
      <c r="F1" s="19"/>
      <c r="G1" s="23"/>
    </row>
    <row r="2" spans="2:10" s="12" customFormat="1" ht="13.8" x14ac:dyDescent="0.25">
      <c r="B2" s="16" t="s">
        <v>268</v>
      </c>
      <c r="C2" s="16" t="s">
        <v>283</v>
      </c>
      <c r="D2" s="16"/>
      <c r="E2" s="22"/>
      <c r="F2" s="120"/>
      <c r="G2" s="24"/>
    </row>
    <row r="3" spans="2:10" s="12" customFormat="1" ht="30.15" customHeight="1" x14ac:dyDescent="0.25">
      <c r="B3" s="15" t="s">
        <v>264</v>
      </c>
      <c r="C3" s="124" t="s">
        <v>267</v>
      </c>
      <c r="D3" s="124"/>
      <c r="E3" s="124"/>
      <c r="F3" s="124"/>
      <c r="G3" s="124"/>
    </row>
    <row r="4" spans="2:10" s="12" customFormat="1" ht="13.8" x14ac:dyDescent="0.25">
      <c r="B4" s="16" t="s">
        <v>265</v>
      </c>
      <c r="C4" s="16" t="s">
        <v>266</v>
      </c>
      <c r="D4" s="16"/>
      <c r="E4" s="22"/>
      <c r="F4" s="120"/>
      <c r="G4" s="24"/>
    </row>
    <row r="5" spans="2:10" s="12" customFormat="1" ht="13.8" x14ac:dyDescent="0.25">
      <c r="B5" s="16" t="s">
        <v>269</v>
      </c>
      <c r="C5" s="16" t="s">
        <v>270</v>
      </c>
      <c r="D5" s="16"/>
      <c r="E5" s="22"/>
      <c r="F5" s="120"/>
      <c r="G5" s="24"/>
    </row>
    <row r="6" spans="2:10" x14ac:dyDescent="0.3">
      <c r="J6" s="5"/>
    </row>
    <row r="7" spans="2:10" x14ac:dyDescent="0.3">
      <c r="B7" s="132" t="s">
        <v>64</v>
      </c>
      <c r="C7" s="133"/>
      <c r="D7" s="133"/>
      <c r="E7" s="133"/>
      <c r="F7" s="133"/>
      <c r="G7" s="134"/>
      <c r="J7" s="5"/>
    </row>
    <row r="8" spans="2:10" ht="21" customHeight="1" x14ac:dyDescent="0.3">
      <c r="B8" s="69" t="s">
        <v>6</v>
      </c>
      <c r="C8" s="70" t="s">
        <v>65</v>
      </c>
      <c r="D8" s="71" t="s">
        <v>66</v>
      </c>
      <c r="E8" s="72" t="s">
        <v>67</v>
      </c>
      <c r="F8" s="73" t="s">
        <v>11</v>
      </c>
      <c r="G8" s="72" t="s">
        <v>68</v>
      </c>
      <c r="J8" s="5"/>
    </row>
    <row r="9" spans="2:10" x14ac:dyDescent="0.3">
      <c r="B9" s="135" t="s">
        <v>137</v>
      </c>
      <c r="C9" s="115" t="s">
        <v>69</v>
      </c>
      <c r="D9" s="116" t="s">
        <v>70</v>
      </c>
      <c r="E9" s="117">
        <v>4380</v>
      </c>
      <c r="F9" s="118">
        <v>1123.1999588012695</v>
      </c>
      <c r="G9" s="117">
        <f t="shared" ref="G9:G40" si="0">ROUND(E9*F9, 2)</f>
        <v>4919615.82</v>
      </c>
      <c r="J9" s="123" t="s">
        <v>279</v>
      </c>
    </row>
    <row r="10" spans="2:10" x14ac:dyDescent="0.3">
      <c r="B10" s="130"/>
      <c r="C10" s="111" t="s">
        <v>71</v>
      </c>
      <c r="D10" s="112" t="s">
        <v>70</v>
      </c>
      <c r="E10" s="113">
        <v>7782</v>
      </c>
      <c r="F10" s="114">
        <v>4163.4598109245298</v>
      </c>
      <c r="G10" s="113">
        <f t="shared" si="0"/>
        <v>32400044.25</v>
      </c>
      <c r="J10" s="123" t="s">
        <v>280</v>
      </c>
    </row>
    <row r="11" spans="2:10" x14ac:dyDescent="0.3">
      <c r="B11" s="130"/>
      <c r="C11" s="57" t="s">
        <v>72</v>
      </c>
      <c r="D11" s="58" t="s">
        <v>73</v>
      </c>
      <c r="E11" s="59">
        <v>11064</v>
      </c>
      <c r="F11" s="60">
        <v>3.3750001005828388E-2</v>
      </c>
      <c r="G11" s="59">
        <f t="shared" si="0"/>
        <v>373.41</v>
      </c>
      <c r="J11" s="5" t="s">
        <v>281</v>
      </c>
    </row>
    <row r="12" spans="2:10" x14ac:dyDescent="0.3">
      <c r="B12" s="130"/>
      <c r="C12" s="57" t="s">
        <v>74</v>
      </c>
      <c r="D12" s="58" t="s">
        <v>75</v>
      </c>
      <c r="E12" s="59">
        <v>81</v>
      </c>
      <c r="F12" s="60">
        <v>2176.4883171501742</v>
      </c>
      <c r="G12" s="59">
        <f t="shared" si="0"/>
        <v>176295.55</v>
      </c>
      <c r="J12" s="5"/>
    </row>
    <row r="13" spans="2:10" x14ac:dyDescent="0.3">
      <c r="B13" s="130"/>
      <c r="C13" s="57" t="s">
        <v>76</v>
      </c>
      <c r="D13" s="58" t="s">
        <v>70</v>
      </c>
      <c r="E13" s="59">
        <v>6500</v>
      </c>
      <c r="F13" s="60">
        <v>32.399999275803566</v>
      </c>
      <c r="G13" s="59">
        <f t="shared" si="0"/>
        <v>210600</v>
      </c>
      <c r="J13" s="5"/>
    </row>
    <row r="14" spans="2:10" x14ac:dyDescent="0.3">
      <c r="B14" s="130"/>
      <c r="C14" s="57" t="s">
        <v>77</v>
      </c>
      <c r="D14" s="58" t="s">
        <v>70</v>
      </c>
      <c r="E14" s="59">
        <v>61090</v>
      </c>
      <c r="F14" s="60">
        <v>0.41250000614672899</v>
      </c>
      <c r="G14" s="59">
        <f t="shared" si="0"/>
        <v>25199.63</v>
      </c>
      <c r="J14" s="5"/>
    </row>
    <row r="15" spans="2:10" x14ac:dyDescent="0.3">
      <c r="B15" s="130"/>
      <c r="C15" s="57" t="s">
        <v>78</v>
      </c>
      <c r="D15" s="58" t="s">
        <v>70</v>
      </c>
      <c r="E15" s="59">
        <v>10481</v>
      </c>
      <c r="F15" s="60">
        <v>16.467999792695046</v>
      </c>
      <c r="G15" s="59">
        <f t="shared" si="0"/>
        <v>172601.11</v>
      </c>
      <c r="J15" s="5"/>
    </row>
    <row r="16" spans="2:10" x14ac:dyDescent="0.3">
      <c r="B16" s="130"/>
      <c r="C16" s="111" t="s">
        <v>79</v>
      </c>
      <c r="D16" s="112" t="s">
        <v>80</v>
      </c>
      <c r="E16" s="113">
        <f>70000*1.19</f>
        <v>83300</v>
      </c>
      <c r="F16" s="114">
        <v>6.1815955851624995</v>
      </c>
      <c r="G16" s="113">
        <f t="shared" si="0"/>
        <v>514926.91</v>
      </c>
      <c r="J16" s="119" t="s">
        <v>278</v>
      </c>
    </row>
    <row r="17" spans="2:10" x14ac:dyDescent="0.3">
      <c r="B17" s="130"/>
      <c r="C17" s="57" t="s">
        <v>81</v>
      </c>
      <c r="D17" s="58" t="s">
        <v>82</v>
      </c>
      <c r="E17" s="59">
        <v>111344</v>
      </c>
      <c r="F17" s="60">
        <v>4.3377670548886336</v>
      </c>
      <c r="G17" s="59">
        <f t="shared" si="0"/>
        <v>482984.33</v>
      </c>
      <c r="J17" s="5"/>
    </row>
    <row r="18" spans="2:10" x14ac:dyDescent="0.3">
      <c r="B18" s="130"/>
      <c r="C18" s="57" t="s">
        <v>83</v>
      </c>
      <c r="D18" s="58" t="s">
        <v>84</v>
      </c>
      <c r="E18" s="59">
        <v>27337</v>
      </c>
      <c r="F18" s="60">
        <v>4.3377670548886336</v>
      </c>
      <c r="G18" s="59">
        <f t="shared" si="0"/>
        <v>118581.54</v>
      </c>
      <c r="J18" s="5"/>
    </row>
    <row r="19" spans="2:10" x14ac:dyDescent="0.3">
      <c r="B19" s="130"/>
      <c r="C19" s="57" t="s">
        <v>85</v>
      </c>
      <c r="D19" s="58" t="s">
        <v>84</v>
      </c>
      <c r="E19" s="59">
        <v>9560</v>
      </c>
      <c r="F19" s="60">
        <v>11.968000125885011</v>
      </c>
      <c r="G19" s="59">
        <f t="shared" si="0"/>
        <v>114414.08</v>
      </c>
      <c r="J19" s="5"/>
    </row>
    <row r="20" spans="2:10" x14ac:dyDescent="0.3">
      <c r="B20" s="130"/>
      <c r="C20" s="57" t="s">
        <v>86</v>
      </c>
      <c r="D20" s="58" t="s">
        <v>84</v>
      </c>
      <c r="E20" s="59">
        <v>46051</v>
      </c>
      <c r="F20" s="60">
        <v>0.66084024533986463</v>
      </c>
      <c r="G20" s="59">
        <f t="shared" si="0"/>
        <v>30432.35</v>
      </c>
      <c r="J20" s="5"/>
    </row>
    <row r="21" spans="2:10" x14ac:dyDescent="0.3">
      <c r="B21" s="130"/>
      <c r="C21" s="57" t="s">
        <v>87</v>
      </c>
      <c r="D21" s="58" t="s">
        <v>84</v>
      </c>
      <c r="E21" s="59">
        <v>42768</v>
      </c>
      <c r="F21" s="60">
        <v>3.6769268095487693</v>
      </c>
      <c r="G21" s="59">
        <f t="shared" si="0"/>
        <v>157254.81</v>
      </c>
      <c r="J21" s="5"/>
    </row>
    <row r="22" spans="2:10" x14ac:dyDescent="0.3">
      <c r="B22" s="130"/>
      <c r="C22" s="111" t="s">
        <v>89</v>
      </c>
      <c r="D22" s="112" t="s">
        <v>70</v>
      </c>
      <c r="E22" s="113">
        <v>652</v>
      </c>
      <c r="F22" s="114">
        <v>3825.5532227190401</v>
      </c>
      <c r="G22" s="113">
        <f t="shared" si="0"/>
        <v>2494260.7000000002</v>
      </c>
      <c r="J22" s="123" t="s">
        <v>282</v>
      </c>
    </row>
    <row r="23" spans="2:10" x14ac:dyDescent="0.3">
      <c r="B23" s="130"/>
      <c r="C23" s="57" t="s">
        <v>90</v>
      </c>
      <c r="D23" s="58" t="s">
        <v>84</v>
      </c>
      <c r="E23" s="59">
        <v>35331</v>
      </c>
      <c r="F23" s="60">
        <v>3.6769268095487693</v>
      </c>
      <c r="G23" s="59">
        <f t="shared" si="0"/>
        <v>129909.5</v>
      </c>
      <c r="J23" s="5"/>
    </row>
    <row r="24" spans="2:10" x14ac:dyDescent="0.3">
      <c r="B24" s="130"/>
      <c r="C24" s="57" t="s">
        <v>91</v>
      </c>
      <c r="D24" s="58" t="s">
        <v>84</v>
      </c>
      <c r="E24" s="59">
        <v>788</v>
      </c>
      <c r="F24" s="60">
        <v>54</v>
      </c>
      <c r="G24" s="59">
        <f t="shared" si="0"/>
        <v>42552</v>
      </c>
      <c r="J24" s="5"/>
    </row>
    <row r="25" spans="2:10" x14ac:dyDescent="0.3">
      <c r="B25" s="130"/>
      <c r="C25" s="57" t="s">
        <v>92</v>
      </c>
      <c r="D25" s="58" t="s">
        <v>93</v>
      </c>
      <c r="E25" s="59">
        <v>203</v>
      </c>
      <c r="F25" s="60">
        <v>13.5</v>
      </c>
      <c r="G25" s="59">
        <f t="shared" si="0"/>
        <v>2740.5</v>
      </c>
      <c r="J25" s="5"/>
    </row>
    <row r="26" spans="2:10" x14ac:dyDescent="0.3">
      <c r="B26" s="130"/>
      <c r="C26" s="57" t="s">
        <v>94</v>
      </c>
      <c r="D26" s="58" t="s">
        <v>73</v>
      </c>
      <c r="E26" s="59">
        <v>65158</v>
      </c>
      <c r="F26" s="60">
        <v>3.986125188306719</v>
      </c>
      <c r="G26" s="59">
        <f t="shared" si="0"/>
        <v>259727.95</v>
      </c>
      <c r="J26" s="5"/>
    </row>
    <row r="27" spans="2:10" x14ac:dyDescent="0.3">
      <c r="B27" s="130"/>
      <c r="C27" s="57" t="s">
        <v>95</v>
      </c>
      <c r="D27" s="58" t="s">
        <v>84</v>
      </c>
      <c r="E27" s="59">
        <v>736</v>
      </c>
      <c r="F27" s="60">
        <v>162.00000643730164</v>
      </c>
      <c r="G27" s="59">
        <f t="shared" si="0"/>
        <v>119232</v>
      </c>
      <c r="J27" s="5"/>
    </row>
    <row r="28" spans="2:10" x14ac:dyDescent="0.3">
      <c r="B28" s="130"/>
      <c r="C28" s="57" t="s">
        <v>96</v>
      </c>
      <c r="D28" s="58" t="s">
        <v>84</v>
      </c>
      <c r="E28" s="59">
        <v>8658</v>
      </c>
      <c r="F28" s="60">
        <v>3.6769268095487693</v>
      </c>
      <c r="G28" s="59">
        <f t="shared" si="0"/>
        <v>31834.83</v>
      </c>
    </row>
    <row r="29" spans="2:10" x14ac:dyDescent="0.3">
      <c r="B29" s="130"/>
      <c r="C29" s="57" t="s">
        <v>97</v>
      </c>
      <c r="D29" s="58" t="s">
        <v>84</v>
      </c>
      <c r="E29" s="59">
        <v>54604</v>
      </c>
      <c r="F29" s="60">
        <v>0.66084024533986463</v>
      </c>
      <c r="G29" s="59">
        <f t="shared" si="0"/>
        <v>36084.519999999997</v>
      </c>
    </row>
    <row r="30" spans="2:10" x14ac:dyDescent="0.3">
      <c r="B30" s="130"/>
      <c r="C30" s="57" t="s">
        <v>98</v>
      </c>
      <c r="D30" s="58" t="s">
        <v>84</v>
      </c>
      <c r="E30" s="59">
        <v>6040</v>
      </c>
      <c r="F30" s="60">
        <v>0.20250001106411231</v>
      </c>
      <c r="G30" s="59">
        <f t="shared" si="0"/>
        <v>1223.0999999999999</v>
      </c>
    </row>
    <row r="31" spans="2:10" x14ac:dyDescent="0.3">
      <c r="B31" s="130"/>
      <c r="C31" s="57" t="s">
        <v>99</v>
      </c>
      <c r="D31" s="58" t="s">
        <v>82</v>
      </c>
      <c r="E31" s="59">
        <v>955</v>
      </c>
      <c r="F31" s="60">
        <v>1.1895600565010682</v>
      </c>
      <c r="G31" s="59">
        <f t="shared" si="0"/>
        <v>1136.03</v>
      </c>
    </row>
    <row r="32" spans="2:10" x14ac:dyDescent="0.3">
      <c r="B32" s="130"/>
      <c r="C32" s="57" t="s">
        <v>100</v>
      </c>
      <c r="D32" s="58" t="s">
        <v>82</v>
      </c>
      <c r="E32" s="59">
        <v>56549</v>
      </c>
      <c r="F32" s="60">
        <v>0.66084024533986463</v>
      </c>
      <c r="G32" s="59">
        <f t="shared" si="0"/>
        <v>37369.86</v>
      </c>
    </row>
    <row r="33" spans="2:7" x14ac:dyDescent="0.3">
      <c r="B33" s="130"/>
      <c r="C33" s="57" t="s">
        <v>101</v>
      </c>
      <c r="D33" s="58" t="s">
        <v>82</v>
      </c>
      <c r="E33" s="59">
        <v>13703</v>
      </c>
      <c r="F33" s="60">
        <v>3.6769268095487693</v>
      </c>
      <c r="G33" s="59">
        <f t="shared" si="0"/>
        <v>50384.93</v>
      </c>
    </row>
    <row r="34" spans="2:7" x14ac:dyDescent="0.3">
      <c r="B34" s="130"/>
      <c r="C34" s="57" t="s">
        <v>102</v>
      </c>
      <c r="D34" s="58" t="s">
        <v>93</v>
      </c>
      <c r="E34" s="59">
        <v>1482</v>
      </c>
      <c r="F34" s="60">
        <v>0.45225001800432818</v>
      </c>
      <c r="G34" s="59">
        <f t="shared" si="0"/>
        <v>670.23</v>
      </c>
    </row>
    <row r="35" spans="2:7" x14ac:dyDescent="0.3">
      <c r="B35" s="130"/>
      <c r="C35" s="57" t="s">
        <v>103</v>
      </c>
      <c r="D35" s="58" t="s">
        <v>93</v>
      </c>
      <c r="E35" s="59">
        <v>657</v>
      </c>
      <c r="F35" s="60">
        <v>51.39200134277344</v>
      </c>
      <c r="G35" s="59">
        <f t="shared" si="0"/>
        <v>33764.54</v>
      </c>
    </row>
    <row r="36" spans="2:7" x14ac:dyDescent="0.3">
      <c r="B36" s="130"/>
      <c r="C36" s="57" t="s">
        <v>104</v>
      </c>
      <c r="D36" s="58" t="s">
        <v>82</v>
      </c>
      <c r="E36" s="59">
        <v>73377</v>
      </c>
      <c r="F36" s="60">
        <v>0.66084024533986463</v>
      </c>
      <c r="G36" s="59">
        <f t="shared" si="0"/>
        <v>48490.47</v>
      </c>
    </row>
    <row r="37" spans="2:7" x14ac:dyDescent="0.3">
      <c r="B37" s="130"/>
      <c r="C37" s="57" t="s">
        <v>105</v>
      </c>
      <c r="D37" s="58" t="s">
        <v>73</v>
      </c>
      <c r="E37" s="59">
        <v>17145</v>
      </c>
      <c r="F37" s="60">
        <v>11.61600046157837</v>
      </c>
      <c r="G37" s="59">
        <f t="shared" si="0"/>
        <v>199156.33</v>
      </c>
    </row>
    <row r="38" spans="2:7" x14ac:dyDescent="0.3">
      <c r="B38" s="130"/>
      <c r="C38" s="57" t="s">
        <v>106</v>
      </c>
      <c r="D38" s="58" t="s">
        <v>84</v>
      </c>
      <c r="E38" s="59">
        <v>62869</v>
      </c>
      <c r="F38" s="60">
        <v>4.3377670548886336</v>
      </c>
      <c r="G38" s="59">
        <f t="shared" si="0"/>
        <v>272711.08</v>
      </c>
    </row>
    <row r="39" spans="2:7" x14ac:dyDescent="0.3">
      <c r="B39" s="130"/>
      <c r="C39" s="57" t="s">
        <v>107</v>
      </c>
      <c r="D39" s="58" t="s">
        <v>84</v>
      </c>
      <c r="E39" s="59">
        <v>11294</v>
      </c>
      <c r="F39" s="60">
        <v>26.751999664306641</v>
      </c>
      <c r="G39" s="59">
        <f t="shared" si="0"/>
        <v>302137.08</v>
      </c>
    </row>
    <row r="40" spans="2:7" x14ac:dyDescent="0.3">
      <c r="B40" s="130"/>
      <c r="C40" s="57" t="s">
        <v>108</v>
      </c>
      <c r="D40" s="58" t="s">
        <v>84</v>
      </c>
      <c r="E40" s="59">
        <v>60086</v>
      </c>
      <c r="F40" s="60">
        <v>0.66084024533986463</v>
      </c>
      <c r="G40" s="59">
        <f t="shared" si="0"/>
        <v>39707.25</v>
      </c>
    </row>
    <row r="41" spans="2:7" x14ac:dyDescent="0.3">
      <c r="B41" s="130"/>
      <c r="C41" s="57" t="s">
        <v>109</v>
      </c>
      <c r="D41" s="58" t="s">
        <v>73</v>
      </c>
      <c r="E41" s="59">
        <v>95926</v>
      </c>
      <c r="F41" s="60">
        <v>7.9304003766737878</v>
      </c>
      <c r="G41" s="59">
        <f t="shared" ref="G41:G72" si="1">ROUND(E41*F41, 2)</f>
        <v>760731.59</v>
      </c>
    </row>
    <row r="42" spans="2:7" x14ac:dyDescent="0.3">
      <c r="B42" s="130"/>
      <c r="C42" s="57" t="s">
        <v>110</v>
      </c>
      <c r="D42" s="58" t="s">
        <v>73</v>
      </c>
      <c r="E42" s="59">
        <v>109808</v>
      </c>
      <c r="F42" s="60">
        <v>7.9513253766436129</v>
      </c>
      <c r="G42" s="59">
        <f t="shared" si="1"/>
        <v>873119.14</v>
      </c>
    </row>
    <row r="43" spans="2:7" x14ac:dyDescent="0.3">
      <c r="B43" s="130"/>
      <c r="C43" s="57" t="s">
        <v>111</v>
      </c>
      <c r="D43" s="58" t="s">
        <v>82</v>
      </c>
      <c r="E43" s="59">
        <v>73377</v>
      </c>
      <c r="F43" s="60">
        <v>0.66084024533986463</v>
      </c>
      <c r="G43" s="59">
        <f t="shared" si="1"/>
        <v>48490.47</v>
      </c>
    </row>
    <row r="44" spans="2:7" x14ac:dyDescent="0.3">
      <c r="B44" s="130"/>
      <c r="C44" s="57" t="s">
        <v>112</v>
      </c>
      <c r="D44" s="58" t="s">
        <v>113</v>
      </c>
      <c r="E44" s="59">
        <v>4360</v>
      </c>
      <c r="F44" s="60">
        <v>0.13500000402331355</v>
      </c>
      <c r="G44" s="59">
        <f t="shared" si="1"/>
        <v>588.6</v>
      </c>
    </row>
    <row r="45" spans="2:7" x14ac:dyDescent="0.3">
      <c r="B45" s="130"/>
      <c r="C45" s="57" t="s">
        <v>114</v>
      </c>
      <c r="D45" s="58" t="s">
        <v>70</v>
      </c>
      <c r="E45" s="59">
        <v>14745</v>
      </c>
      <c r="F45" s="60">
        <v>2.148000057414174</v>
      </c>
      <c r="G45" s="59">
        <f t="shared" si="1"/>
        <v>31672.26</v>
      </c>
    </row>
    <row r="46" spans="2:7" x14ac:dyDescent="0.3">
      <c r="B46" s="130"/>
      <c r="C46" s="57" t="s">
        <v>115</v>
      </c>
      <c r="D46" s="58" t="s">
        <v>70</v>
      </c>
      <c r="E46" s="59">
        <v>20930</v>
      </c>
      <c r="F46" s="60">
        <v>4.2879375013075727</v>
      </c>
      <c r="G46" s="59">
        <f t="shared" si="1"/>
        <v>89746.53</v>
      </c>
    </row>
    <row r="47" spans="2:7" x14ac:dyDescent="0.3">
      <c r="B47" s="130"/>
      <c r="C47" s="57" t="s">
        <v>116</v>
      </c>
      <c r="D47" s="58" t="s">
        <v>84</v>
      </c>
      <c r="E47" s="59">
        <v>74763</v>
      </c>
      <c r="F47" s="60">
        <v>2.7000000402331352</v>
      </c>
      <c r="G47" s="59">
        <f t="shared" si="1"/>
        <v>201860.1</v>
      </c>
    </row>
    <row r="48" spans="2:7" x14ac:dyDescent="0.3">
      <c r="B48" s="130"/>
      <c r="C48" s="57" t="s">
        <v>117</v>
      </c>
      <c r="D48" s="58" t="s">
        <v>84</v>
      </c>
      <c r="E48" s="59">
        <v>41509</v>
      </c>
      <c r="F48" s="60">
        <v>6.3782399177551277</v>
      </c>
      <c r="G48" s="59">
        <f t="shared" si="1"/>
        <v>264754.36</v>
      </c>
    </row>
    <row r="49" spans="2:10" ht="28.8" x14ac:dyDescent="0.3">
      <c r="B49" s="130"/>
      <c r="C49" s="57" t="s">
        <v>118</v>
      </c>
      <c r="D49" s="58" t="s">
        <v>119</v>
      </c>
      <c r="E49" s="59">
        <v>41018</v>
      </c>
      <c r="F49" s="60">
        <v>9.0750001966953278</v>
      </c>
      <c r="G49" s="59">
        <f t="shared" si="1"/>
        <v>372238.36</v>
      </c>
    </row>
    <row r="50" spans="2:10" x14ac:dyDescent="0.3">
      <c r="B50" s="130"/>
      <c r="C50" s="57" t="s">
        <v>120</v>
      </c>
      <c r="D50" s="58" t="s">
        <v>70</v>
      </c>
      <c r="E50" s="59">
        <v>29182</v>
      </c>
      <c r="F50" s="60">
        <v>103.09520212709903</v>
      </c>
      <c r="G50" s="59">
        <f t="shared" si="1"/>
        <v>3008524.19</v>
      </c>
    </row>
    <row r="51" spans="2:10" x14ac:dyDescent="0.3">
      <c r="B51" s="130"/>
      <c r="C51" s="57" t="s">
        <v>121</v>
      </c>
      <c r="D51" s="58" t="s">
        <v>84</v>
      </c>
      <c r="E51" s="59">
        <v>101768</v>
      </c>
      <c r="F51" s="60">
        <v>24.287999916076661</v>
      </c>
      <c r="G51" s="59">
        <f t="shared" si="1"/>
        <v>2471741.1800000002</v>
      </c>
    </row>
    <row r="52" spans="2:10" x14ac:dyDescent="0.3">
      <c r="B52" s="130"/>
      <c r="C52" s="57" t="s">
        <v>122</v>
      </c>
      <c r="D52" s="58" t="s">
        <v>93</v>
      </c>
      <c r="E52" s="59">
        <v>8645</v>
      </c>
      <c r="F52" s="60">
        <v>0.29025000915303834</v>
      </c>
      <c r="G52" s="59">
        <f t="shared" si="1"/>
        <v>2509.21</v>
      </c>
    </row>
    <row r="53" spans="2:10" x14ac:dyDescent="0.3">
      <c r="B53" s="130"/>
      <c r="C53" s="57" t="s">
        <v>123</v>
      </c>
      <c r="D53" s="58" t="s">
        <v>84</v>
      </c>
      <c r="E53" s="59">
        <v>76558</v>
      </c>
      <c r="F53" s="60">
        <v>4.1249999077990651E-2</v>
      </c>
      <c r="G53" s="59">
        <f t="shared" si="1"/>
        <v>3158.02</v>
      </c>
    </row>
    <row r="54" spans="2:10" x14ac:dyDescent="0.3">
      <c r="B54" s="130"/>
      <c r="C54" s="57" t="s">
        <v>124</v>
      </c>
      <c r="D54" s="58" t="s">
        <v>84</v>
      </c>
      <c r="E54" s="59">
        <v>268</v>
      </c>
      <c r="F54" s="60">
        <v>3.6769268095487693</v>
      </c>
      <c r="G54" s="59">
        <f t="shared" si="1"/>
        <v>985.42</v>
      </c>
    </row>
    <row r="55" spans="2:10" x14ac:dyDescent="0.3">
      <c r="B55" s="130"/>
      <c r="C55" s="57" t="s">
        <v>125</v>
      </c>
      <c r="D55" s="58" t="s">
        <v>84</v>
      </c>
      <c r="E55" s="59">
        <v>2653</v>
      </c>
      <c r="F55" s="60">
        <v>3.6769268095487693</v>
      </c>
      <c r="G55" s="59">
        <f t="shared" si="1"/>
        <v>9754.89</v>
      </c>
    </row>
    <row r="56" spans="2:10" x14ac:dyDescent="0.3">
      <c r="B56" s="130"/>
      <c r="C56" s="57" t="s">
        <v>126</v>
      </c>
      <c r="D56" s="58" t="s">
        <v>84</v>
      </c>
      <c r="E56" s="59">
        <v>89</v>
      </c>
      <c r="F56" s="60">
        <v>98.559998321533214</v>
      </c>
      <c r="G56" s="59">
        <f t="shared" si="1"/>
        <v>8771.84</v>
      </c>
    </row>
    <row r="57" spans="2:10" x14ac:dyDescent="0.3">
      <c r="B57" s="130"/>
      <c r="C57" s="57" t="s">
        <v>127</v>
      </c>
      <c r="D57" s="58" t="s">
        <v>84</v>
      </c>
      <c r="E57" s="59">
        <v>289</v>
      </c>
      <c r="F57" s="60">
        <v>809.6</v>
      </c>
      <c r="G57" s="59">
        <f t="shared" si="1"/>
        <v>233974.39999999999</v>
      </c>
    </row>
    <row r="58" spans="2:10" x14ac:dyDescent="0.3">
      <c r="B58" s="130"/>
      <c r="C58" s="111" t="s">
        <v>128</v>
      </c>
      <c r="D58" s="112" t="s">
        <v>80</v>
      </c>
      <c r="E58" s="113">
        <f>95000*1.19</f>
        <v>113050</v>
      </c>
      <c r="F58" s="114">
        <v>5.8267892587553858</v>
      </c>
      <c r="G58" s="113">
        <f t="shared" si="1"/>
        <v>658718.53</v>
      </c>
      <c r="J58" s="119" t="s">
        <v>278</v>
      </c>
    </row>
    <row r="59" spans="2:10" ht="28.8" x14ac:dyDescent="0.3">
      <c r="B59" s="130"/>
      <c r="C59" s="57" t="s">
        <v>129</v>
      </c>
      <c r="D59" s="58" t="s">
        <v>84</v>
      </c>
      <c r="E59" s="59">
        <v>102600000</v>
      </c>
      <c r="F59" s="60">
        <v>1</v>
      </c>
      <c r="G59" s="59">
        <f t="shared" si="1"/>
        <v>102600000</v>
      </c>
    </row>
    <row r="60" spans="2:10" x14ac:dyDescent="0.3">
      <c r="B60" s="130"/>
      <c r="C60" s="57" t="s">
        <v>130</v>
      </c>
      <c r="D60" s="58" t="s">
        <v>131</v>
      </c>
      <c r="E60" s="59">
        <v>50000</v>
      </c>
      <c r="F60" s="60">
        <v>9.8948156356811516</v>
      </c>
      <c r="G60" s="59">
        <f t="shared" si="1"/>
        <v>494740.78</v>
      </c>
    </row>
    <row r="61" spans="2:10" x14ac:dyDescent="0.3">
      <c r="B61" s="130"/>
      <c r="C61" s="57" t="s">
        <v>132</v>
      </c>
      <c r="D61" s="58" t="s">
        <v>119</v>
      </c>
      <c r="E61" s="59">
        <v>750000</v>
      </c>
      <c r="F61" s="60">
        <v>21.839999008178712</v>
      </c>
      <c r="G61" s="59">
        <f t="shared" si="1"/>
        <v>16379999.26</v>
      </c>
    </row>
    <row r="62" spans="2:10" x14ac:dyDescent="0.3">
      <c r="B62" s="130"/>
      <c r="C62" s="57" t="s">
        <v>133</v>
      </c>
      <c r="D62" s="58" t="s">
        <v>93</v>
      </c>
      <c r="E62" s="59">
        <v>3000</v>
      </c>
      <c r="F62" s="60">
        <v>10.4</v>
      </c>
      <c r="G62" s="59">
        <f t="shared" si="1"/>
        <v>31200</v>
      </c>
    </row>
    <row r="63" spans="2:10" x14ac:dyDescent="0.3">
      <c r="B63" s="130"/>
      <c r="C63" s="57" t="s">
        <v>134</v>
      </c>
      <c r="D63" s="58" t="s">
        <v>135</v>
      </c>
      <c r="E63" s="59">
        <v>700039</v>
      </c>
      <c r="F63" s="60">
        <v>54</v>
      </c>
      <c r="G63" s="59">
        <f t="shared" si="1"/>
        <v>37802106</v>
      </c>
    </row>
    <row r="64" spans="2:10" x14ac:dyDescent="0.3">
      <c r="B64" s="131"/>
      <c r="C64" s="61" t="s">
        <v>136</v>
      </c>
      <c r="D64" s="62" t="s">
        <v>70</v>
      </c>
      <c r="E64" s="63">
        <v>9500</v>
      </c>
      <c r="F64" s="64">
        <v>0.45000001788139343</v>
      </c>
      <c r="G64" s="63">
        <f t="shared" si="1"/>
        <v>4275</v>
      </c>
    </row>
    <row r="65" spans="2:7" x14ac:dyDescent="0.3">
      <c r="B65" s="136" t="s">
        <v>185</v>
      </c>
      <c r="C65" s="53" t="s">
        <v>138</v>
      </c>
      <c r="D65" s="54" t="s">
        <v>84</v>
      </c>
      <c r="E65" s="55">
        <v>57954</v>
      </c>
      <c r="F65" s="56">
        <v>1.3499999860126986E-4</v>
      </c>
      <c r="G65" s="55">
        <f t="shared" si="1"/>
        <v>7.82</v>
      </c>
    </row>
    <row r="66" spans="2:7" x14ac:dyDescent="0.3">
      <c r="B66" s="130"/>
      <c r="C66" s="57" t="s">
        <v>139</v>
      </c>
      <c r="D66" s="58" t="s">
        <v>140</v>
      </c>
      <c r="E66" s="59">
        <v>8827</v>
      </c>
      <c r="F66" s="60">
        <v>4.5107999882102012</v>
      </c>
      <c r="G66" s="59">
        <f t="shared" si="1"/>
        <v>39816.83</v>
      </c>
    </row>
    <row r="67" spans="2:7" x14ac:dyDescent="0.3">
      <c r="B67" s="130"/>
      <c r="C67" s="57" t="s">
        <v>141</v>
      </c>
      <c r="D67" s="58" t="s">
        <v>142</v>
      </c>
      <c r="E67" s="59">
        <v>122150</v>
      </c>
      <c r="F67" s="60">
        <v>4.1249999077990651E-2</v>
      </c>
      <c r="G67" s="59">
        <f t="shared" si="1"/>
        <v>5038.6899999999996</v>
      </c>
    </row>
    <row r="68" spans="2:7" x14ac:dyDescent="0.3">
      <c r="B68" s="130"/>
      <c r="C68" s="57" t="s">
        <v>143</v>
      </c>
      <c r="D68" s="58" t="s">
        <v>84</v>
      </c>
      <c r="E68" s="59">
        <v>625159</v>
      </c>
      <c r="F68" s="60">
        <v>6.3359998911619198E-2</v>
      </c>
      <c r="G68" s="59">
        <f t="shared" si="1"/>
        <v>39610.07</v>
      </c>
    </row>
    <row r="69" spans="2:7" x14ac:dyDescent="0.3">
      <c r="B69" s="130"/>
      <c r="C69" s="57" t="s">
        <v>144</v>
      </c>
      <c r="D69" s="58" t="s">
        <v>84</v>
      </c>
      <c r="E69" s="59">
        <v>7292</v>
      </c>
      <c r="F69" s="60">
        <v>0.62755507244516961</v>
      </c>
      <c r="G69" s="59">
        <f t="shared" si="1"/>
        <v>4576.13</v>
      </c>
    </row>
    <row r="70" spans="2:7" x14ac:dyDescent="0.3">
      <c r="B70" s="130"/>
      <c r="C70" s="57" t="s">
        <v>145</v>
      </c>
      <c r="D70" s="58" t="s">
        <v>84</v>
      </c>
      <c r="E70" s="59">
        <v>9369</v>
      </c>
      <c r="F70" s="60">
        <v>1.3499999860126986E-4</v>
      </c>
      <c r="G70" s="59">
        <f t="shared" si="1"/>
        <v>1.26</v>
      </c>
    </row>
    <row r="71" spans="2:7" x14ac:dyDescent="0.3">
      <c r="B71" s="130"/>
      <c r="C71" s="57" t="s">
        <v>146</v>
      </c>
      <c r="D71" s="58" t="s">
        <v>140</v>
      </c>
      <c r="E71" s="59">
        <v>7589</v>
      </c>
      <c r="F71" s="60">
        <v>79.303998227417466</v>
      </c>
      <c r="G71" s="59">
        <f t="shared" si="1"/>
        <v>601838.04</v>
      </c>
    </row>
    <row r="72" spans="2:7" x14ac:dyDescent="0.3">
      <c r="B72" s="130"/>
      <c r="C72" s="57" t="s">
        <v>147</v>
      </c>
      <c r="D72" s="58" t="s">
        <v>84</v>
      </c>
      <c r="E72" s="59">
        <v>59708</v>
      </c>
      <c r="F72" s="60">
        <v>1.8361105466970631E-2</v>
      </c>
      <c r="G72" s="59">
        <f t="shared" si="1"/>
        <v>1096.3</v>
      </c>
    </row>
    <row r="73" spans="2:7" x14ac:dyDescent="0.3">
      <c r="B73" s="130"/>
      <c r="C73" s="57" t="s">
        <v>148</v>
      </c>
      <c r="D73" s="58" t="s">
        <v>84</v>
      </c>
      <c r="E73" s="59">
        <v>60764</v>
      </c>
      <c r="F73" s="60">
        <v>0.79303997996612452</v>
      </c>
      <c r="G73" s="59">
        <f t="shared" ref="G73:G104" si="2">ROUND(E73*F73, 2)</f>
        <v>48188.28</v>
      </c>
    </row>
    <row r="74" spans="2:7" x14ac:dyDescent="0.3">
      <c r="B74" s="130"/>
      <c r="C74" s="57" t="s">
        <v>149</v>
      </c>
      <c r="D74" s="58" t="s">
        <v>84</v>
      </c>
      <c r="E74" s="59">
        <v>364684</v>
      </c>
      <c r="F74" s="60">
        <v>0.13675599545706063</v>
      </c>
      <c r="G74" s="59">
        <f t="shared" si="2"/>
        <v>49872.72</v>
      </c>
    </row>
    <row r="75" spans="2:7" x14ac:dyDescent="0.3">
      <c r="B75" s="130"/>
      <c r="C75" s="57" t="s">
        <v>150</v>
      </c>
      <c r="D75" s="58" t="s">
        <v>84</v>
      </c>
      <c r="E75" s="59">
        <v>35824</v>
      </c>
      <c r="F75" s="60">
        <v>1.3499999860126986E-4</v>
      </c>
      <c r="G75" s="59">
        <f t="shared" si="2"/>
        <v>4.84</v>
      </c>
    </row>
    <row r="76" spans="2:7" x14ac:dyDescent="0.3">
      <c r="B76" s="130"/>
      <c r="C76" s="57" t="s">
        <v>151</v>
      </c>
      <c r="D76" s="58" t="s">
        <v>84</v>
      </c>
      <c r="E76" s="59">
        <v>22753</v>
      </c>
      <c r="F76" s="60">
        <v>1.3499999860126986E-4</v>
      </c>
      <c r="G76" s="59">
        <f t="shared" si="2"/>
        <v>3.07</v>
      </c>
    </row>
    <row r="77" spans="2:7" x14ac:dyDescent="0.3">
      <c r="B77" s="130"/>
      <c r="C77" s="57" t="s">
        <v>152</v>
      </c>
      <c r="D77" s="58" t="s">
        <v>84</v>
      </c>
      <c r="E77" s="59">
        <v>46372</v>
      </c>
      <c r="F77" s="60">
        <v>1.500000071246177E-2</v>
      </c>
      <c r="G77" s="59">
        <f t="shared" si="2"/>
        <v>695.58</v>
      </c>
    </row>
    <row r="78" spans="2:7" x14ac:dyDescent="0.3">
      <c r="B78" s="130"/>
      <c r="C78" s="57" t="s">
        <v>153</v>
      </c>
      <c r="D78" s="58" t="s">
        <v>140</v>
      </c>
      <c r="E78" s="59">
        <v>79866</v>
      </c>
      <c r="F78" s="60">
        <v>15.860800753347576</v>
      </c>
      <c r="G78" s="59">
        <f t="shared" si="2"/>
        <v>1266738.71</v>
      </c>
    </row>
    <row r="79" spans="2:7" x14ac:dyDescent="0.3">
      <c r="B79" s="130"/>
      <c r="C79" s="57" t="s">
        <v>154</v>
      </c>
      <c r="D79" s="58" t="s">
        <v>142</v>
      </c>
      <c r="E79" s="59">
        <v>208272</v>
      </c>
      <c r="F79" s="60">
        <v>2.0707199424505234</v>
      </c>
      <c r="G79" s="59">
        <f t="shared" si="2"/>
        <v>431272.98</v>
      </c>
    </row>
    <row r="80" spans="2:7" x14ac:dyDescent="0.3">
      <c r="B80" s="130"/>
      <c r="C80" s="57" t="s">
        <v>155</v>
      </c>
      <c r="D80" s="58" t="s">
        <v>140</v>
      </c>
      <c r="E80" s="59">
        <v>49253</v>
      </c>
      <c r="F80" s="60">
        <v>2.1810330301658976</v>
      </c>
      <c r="G80" s="59">
        <f t="shared" si="2"/>
        <v>107422.42</v>
      </c>
    </row>
    <row r="81" spans="2:7" x14ac:dyDescent="0.3">
      <c r="B81" s="130"/>
      <c r="C81" s="57" t="s">
        <v>156</v>
      </c>
      <c r="D81" s="58" t="s">
        <v>140</v>
      </c>
      <c r="E81" s="59">
        <v>442632</v>
      </c>
      <c r="F81" s="60">
        <v>0.23999999463558197</v>
      </c>
      <c r="G81" s="59">
        <f t="shared" si="2"/>
        <v>106231.67999999999</v>
      </c>
    </row>
    <row r="82" spans="2:7" x14ac:dyDescent="0.3">
      <c r="B82" s="130"/>
      <c r="C82" s="57" t="s">
        <v>157</v>
      </c>
      <c r="D82" s="58" t="s">
        <v>84</v>
      </c>
      <c r="E82" s="59">
        <v>65384</v>
      </c>
      <c r="F82" s="60">
        <v>1.1960192419070719</v>
      </c>
      <c r="G82" s="59">
        <f t="shared" si="2"/>
        <v>78200.52</v>
      </c>
    </row>
    <row r="83" spans="2:7" x14ac:dyDescent="0.3">
      <c r="B83" s="130"/>
      <c r="C83" s="57" t="s">
        <v>158</v>
      </c>
      <c r="D83" s="58" t="s">
        <v>140</v>
      </c>
      <c r="E83" s="59">
        <v>28727</v>
      </c>
      <c r="F83" s="60">
        <v>11.957199692726135</v>
      </c>
      <c r="G83" s="59">
        <f t="shared" si="2"/>
        <v>343494.48</v>
      </c>
    </row>
    <row r="84" spans="2:7" x14ac:dyDescent="0.3">
      <c r="B84" s="130"/>
      <c r="C84" s="57" t="s">
        <v>159</v>
      </c>
      <c r="D84" s="58" t="s">
        <v>142</v>
      </c>
      <c r="E84" s="59">
        <v>172344</v>
      </c>
      <c r="F84" s="60">
        <v>1</v>
      </c>
      <c r="G84" s="59">
        <f t="shared" si="2"/>
        <v>172344</v>
      </c>
    </row>
    <row r="85" spans="2:7" x14ac:dyDescent="0.3">
      <c r="B85" s="130"/>
      <c r="C85" s="57" t="s">
        <v>160</v>
      </c>
      <c r="D85" s="58" t="s">
        <v>84</v>
      </c>
      <c r="E85" s="59">
        <v>805062</v>
      </c>
      <c r="F85" s="60">
        <v>1.586079959932249</v>
      </c>
      <c r="G85" s="59">
        <f t="shared" si="2"/>
        <v>1276892.7</v>
      </c>
    </row>
    <row r="86" spans="2:7" x14ac:dyDescent="0.3">
      <c r="B86" s="130"/>
      <c r="C86" s="57" t="s">
        <v>161</v>
      </c>
      <c r="D86" s="58" t="s">
        <v>84</v>
      </c>
      <c r="E86" s="59">
        <v>26639</v>
      </c>
      <c r="F86" s="60">
        <v>1.3499999860126986E-4</v>
      </c>
      <c r="G86" s="59">
        <f t="shared" si="2"/>
        <v>3.6</v>
      </c>
    </row>
    <row r="87" spans="2:7" x14ac:dyDescent="0.3">
      <c r="B87" s="130"/>
      <c r="C87" s="57" t="s">
        <v>162</v>
      </c>
      <c r="D87" s="58" t="s">
        <v>84</v>
      </c>
      <c r="E87" s="59">
        <v>1382173</v>
      </c>
      <c r="F87" s="60">
        <v>0.79303997996612452</v>
      </c>
      <c r="G87" s="59">
        <f t="shared" si="2"/>
        <v>1096118.45</v>
      </c>
    </row>
    <row r="88" spans="2:7" x14ac:dyDescent="0.3">
      <c r="B88" s="130"/>
      <c r="C88" s="57" t="s">
        <v>163</v>
      </c>
      <c r="D88" s="58" t="s">
        <v>84</v>
      </c>
      <c r="E88" s="59">
        <v>5863</v>
      </c>
      <c r="F88" s="60">
        <v>1.3499999860126986E-4</v>
      </c>
      <c r="G88" s="59">
        <f t="shared" si="2"/>
        <v>0.79</v>
      </c>
    </row>
    <row r="89" spans="2:7" x14ac:dyDescent="0.3">
      <c r="B89" s="130"/>
      <c r="C89" s="57" t="s">
        <v>164</v>
      </c>
      <c r="D89" s="58" t="s">
        <v>84</v>
      </c>
      <c r="E89" s="59">
        <v>66269</v>
      </c>
      <c r="F89" s="60">
        <v>1.8361105466970631E-2</v>
      </c>
      <c r="G89" s="59">
        <f t="shared" si="2"/>
        <v>1216.77</v>
      </c>
    </row>
    <row r="90" spans="2:7" x14ac:dyDescent="0.3">
      <c r="B90" s="130"/>
      <c r="C90" s="57" t="s">
        <v>165</v>
      </c>
      <c r="D90" s="58" t="s">
        <v>140</v>
      </c>
      <c r="E90" s="59">
        <v>2118</v>
      </c>
      <c r="F90" s="60">
        <v>15.860800753347576</v>
      </c>
      <c r="G90" s="59">
        <f t="shared" si="2"/>
        <v>33593.18</v>
      </c>
    </row>
    <row r="91" spans="2:7" x14ac:dyDescent="0.3">
      <c r="B91" s="130"/>
      <c r="C91" s="57" t="s">
        <v>166</v>
      </c>
      <c r="D91" s="58" t="s">
        <v>140</v>
      </c>
      <c r="E91" s="59">
        <v>735</v>
      </c>
      <c r="F91" s="60">
        <v>498.12798878848548</v>
      </c>
      <c r="G91" s="59">
        <f t="shared" si="2"/>
        <v>366124.07</v>
      </c>
    </row>
    <row r="92" spans="2:7" x14ac:dyDescent="0.3">
      <c r="B92" s="130"/>
      <c r="C92" s="57" t="s">
        <v>167</v>
      </c>
      <c r="D92" s="58" t="s">
        <v>84</v>
      </c>
      <c r="E92" s="59">
        <v>35467</v>
      </c>
      <c r="F92" s="60">
        <v>1.3499999860126986E-4</v>
      </c>
      <c r="G92" s="59">
        <f t="shared" si="2"/>
        <v>4.79</v>
      </c>
    </row>
    <row r="93" spans="2:7" x14ac:dyDescent="0.3">
      <c r="B93" s="130"/>
      <c r="C93" s="57" t="s">
        <v>168</v>
      </c>
      <c r="D93" s="58" t="s">
        <v>84</v>
      </c>
      <c r="E93" s="59">
        <v>41506</v>
      </c>
      <c r="F93" s="60">
        <v>1.3499999860126986E-4</v>
      </c>
      <c r="G93" s="59">
        <f t="shared" si="2"/>
        <v>5.6</v>
      </c>
    </row>
    <row r="94" spans="2:7" x14ac:dyDescent="0.3">
      <c r="B94" s="130"/>
      <c r="C94" s="57" t="s">
        <v>169</v>
      </c>
      <c r="D94" s="58" t="s">
        <v>84</v>
      </c>
      <c r="E94" s="59">
        <v>26508</v>
      </c>
      <c r="F94" s="60">
        <v>0.31721600797662103</v>
      </c>
      <c r="G94" s="59">
        <f t="shared" si="2"/>
        <v>8408.76</v>
      </c>
    </row>
    <row r="95" spans="2:7" x14ac:dyDescent="0.3">
      <c r="B95" s="130"/>
      <c r="C95" s="57" t="s">
        <v>170</v>
      </c>
      <c r="D95" s="58" t="s">
        <v>84</v>
      </c>
      <c r="E95" s="59">
        <v>52700</v>
      </c>
      <c r="F95" s="60">
        <v>1.3499999860126986E-4</v>
      </c>
      <c r="G95" s="59">
        <f t="shared" si="2"/>
        <v>7.11</v>
      </c>
    </row>
    <row r="96" spans="2:7" x14ac:dyDescent="0.3">
      <c r="B96" s="130"/>
      <c r="C96" s="57" t="s">
        <v>171</v>
      </c>
      <c r="D96" s="58" t="s">
        <v>84</v>
      </c>
      <c r="E96" s="59">
        <v>40559</v>
      </c>
      <c r="F96" s="60">
        <v>0.19110183333838857</v>
      </c>
      <c r="G96" s="59">
        <f t="shared" si="2"/>
        <v>7750.9</v>
      </c>
    </row>
    <row r="97" spans="2:7" x14ac:dyDescent="0.3">
      <c r="B97" s="130"/>
      <c r="C97" s="57" t="s">
        <v>172</v>
      </c>
      <c r="D97" s="58" t="s">
        <v>84</v>
      </c>
      <c r="E97" s="59">
        <v>16707</v>
      </c>
      <c r="F97" s="60">
        <v>1.3499999860126986E-4</v>
      </c>
      <c r="G97" s="59">
        <f t="shared" si="2"/>
        <v>2.2599999999999998</v>
      </c>
    </row>
    <row r="98" spans="2:7" x14ac:dyDescent="0.3">
      <c r="B98" s="130"/>
      <c r="C98" s="57" t="s">
        <v>173</v>
      </c>
      <c r="D98" s="58" t="s">
        <v>140</v>
      </c>
      <c r="E98" s="59">
        <v>1065</v>
      </c>
      <c r="F98" s="60">
        <v>79.303998227417466</v>
      </c>
      <c r="G98" s="59">
        <f t="shared" si="2"/>
        <v>84458.76</v>
      </c>
    </row>
    <row r="99" spans="2:7" x14ac:dyDescent="0.3">
      <c r="B99" s="130"/>
      <c r="C99" s="57" t="s">
        <v>174</v>
      </c>
      <c r="D99" s="58" t="s">
        <v>140</v>
      </c>
      <c r="E99" s="59">
        <v>12141</v>
      </c>
      <c r="F99" s="60">
        <v>15.860800753347576</v>
      </c>
      <c r="G99" s="59">
        <f t="shared" si="2"/>
        <v>192565.98</v>
      </c>
    </row>
    <row r="100" spans="2:7" x14ac:dyDescent="0.3">
      <c r="B100" s="130"/>
      <c r="C100" s="57" t="s">
        <v>175</v>
      </c>
      <c r="D100" s="58" t="s">
        <v>140</v>
      </c>
      <c r="E100" s="59">
        <v>3539</v>
      </c>
      <c r="F100" s="60">
        <v>249.06399439424274</v>
      </c>
      <c r="G100" s="59">
        <f t="shared" si="2"/>
        <v>881437.48</v>
      </c>
    </row>
    <row r="101" spans="2:7" x14ac:dyDescent="0.3">
      <c r="B101" s="130"/>
      <c r="C101" s="57" t="s">
        <v>176</v>
      </c>
      <c r="D101" s="58" t="s">
        <v>84</v>
      </c>
      <c r="E101" s="59">
        <v>22171</v>
      </c>
      <c r="F101" s="60">
        <v>1.3499999860126986E-4</v>
      </c>
      <c r="G101" s="59">
        <f t="shared" si="2"/>
        <v>2.99</v>
      </c>
    </row>
    <row r="102" spans="2:7" x14ac:dyDescent="0.3">
      <c r="B102" s="130"/>
      <c r="C102" s="57" t="s">
        <v>177</v>
      </c>
      <c r="D102" s="58" t="s">
        <v>84</v>
      </c>
      <c r="E102" s="59">
        <v>1060318</v>
      </c>
      <c r="F102" s="60">
        <v>0.79303997996612452</v>
      </c>
      <c r="G102" s="59">
        <f t="shared" si="2"/>
        <v>840874.57</v>
      </c>
    </row>
    <row r="103" spans="2:7" x14ac:dyDescent="0.3">
      <c r="B103" s="130"/>
      <c r="C103" s="57" t="s">
        <v>178</v>
      </c>
      <c r="D103" s="58" t="s">
        <v>140</v>
      </c>
      <c r="E103" s="59">
        <v>2300</v>
      </c>
      <c r="F103" s="60">
        <v>8.4479998111724868</v>
      </c>
      <c r="G103" s="59">
        <f t="shared" si="2"/>
        <v>19430.400000000001</v>
      </c>
    </row>
    <row r="104" spans="2:7" x14ac:dyDescent="0.3">
      <c r="B104" s="130"/>
      <c r="C104" s="57" t="s">
        <v>179</v>
      </c>
      <c r="D104" s="58" t="s">
        <v>84</v>
      </c>
      <c r="E104" s="59">
        <v>44567</v>
      </c>
      <c r="F104" s="60">
        <v>1.3499999860126986E-4</v>
      </c>
      <c r="G104" s="59">
        <f t="shared" si="2"/>
        <v>6.02</v>
      </c>
    </row>
    <row r="105" spans="2:7" x14ac:dyDescent="0.3">
      <c r="B105" s="130"/>
      <c r="C105" s="57" t="s">
        <v>180</v>
      </c>
      <c r="D105" s="58" t="s">
        <v>84</v>
      </c>
      <c r="E105" s="59">
        <v>636182</v>
      </c>
      <c r="F105" s="60">
        <v>6.3359998911619198E-2</v>
      </c>
      <c r="G105" s="59">
        <f t="shared" ref="G105:G120" si="3">ROUND(E105*F105, 2)</f>
        <v>40308.49</v>
      </c>
    </row>
    <row r="106" spans="2:7" x14ac:dyDescent="0.3">
      <c r="B106" s="130"/>
      <c r="C106" s="57" t="s">
        <v>181</v>
      </c>
      <c r="D106" s="58" t="s">
        <v>140</v>
      </c>
      <c r="E106" s="59">
        <v>76324</v>
      </c>
      <c r="F106" s="60">
        <v>79.303998227417466</v>
      </c>
      <c r="G106" s="59">
        <f t="shared" si="3"/>
        <v>6052798.3600000003</v>
      </c>
    </row>
    <row r="107" spans="2:7" x14ac:dyDescent="0.3">
      <c r="B107" s="130"/>
      <c r="C107" s="57" t="s">
        <v>182</v>
      </c>
      <c r="D107" s="58" t="s">
        <v>84</v>
      </c>
      <c r="E107" s="59">
        <v>570917</v>
      </c>
      <c r="F107" s="60">
        <v>2.7000001282431185E-2</v>
      </c>
      <c r="G107" s="59">
        <f t="shared" si="3"/>
        <v>15414.76</v>
      </c>
    </row>
    <row r="108" spans="2:7" x14ac:dyDescent="0.3">
      <c r="B108" s="130"/>
      <c r="C108" s="57" t="s">
        <v>183</v>
      </c>
      <c r="D108" s="58" t="s">
        <v>140</v>
      </c>
      <c r="E108" s="59">
        <v>197</v>
      </c>
      <c r="F108" s="60">
        <v>498.12798878848548</v>
      </c>
      <c r="G108" s="59">
        <f t="shared" si="3"/>
        <v>98131.21</v>
      </c>
    </row>
    <row r="109" spans="2:7" x14ac:dyDescent="0.3">
      <c r="B109" s="131"/>
      <c r="C109" s="61" t="s">
        <v>184</v>
      </c>
      <c r="D109" s="62" t="s">
        <v>140</v>
      </c>
      <c r="E109" s="63">
        <v>46175</v>
      </c>
      <c r="F109" s="64">
        <v>0.89500000279396774</v>
      </c>
      <c r="G109" s="63">
        <f t="shared" si="3"/>
        <v>41326.629999999997</v>
      </c>
    </row>
    <row r="110" spans="2:7" x14ac:dyDescent="0.3">
      <c r="B110" s="137" t="s">
        <v>189</v>
      </c>
      <c r="C110" s="53" t="s">
        <v>186</v>
      </c>
      <c r="D110" s="54" t="s">
        <v>142</v>
      </c>
      <c r="E110" s="55">
        <v>66642</v>
      </c>
      <c r="F110" s="56">
        <v>14.981200165627524</v>
      </c>
      <c r="G110" s="55">
        <f t="shared" si="3"/>
        <v>998377.14</v>
      </c>
    </row>
    <row r="111" spans="2:7" x14ac:dyDescent="0.3">
      <c r="B111" s="130"/>
      <c r="C111" s="57" t="s">
        <v>187</v>
      </c>
      <c r="D111" s="58" t="s">
        <v>142</v>
      </c>
      <c r="E111" s="59">
        <v>41652</v>
      </c>
      <c r="F111" s="60">
        <v>5.8496000839257611</v>
      </c>
      <c r="G111" s="59">
        <f t="shared" si="3"/>
        <v>243647.54</v>
      </c>
    </row>
    <row r="112" spans="2:7" x14ac:dyDescent="0.3">
      <c r="B112" s="131"/>
      <c r="C112" s="61" t="s">
        <v>188</v>
      </c>
      <c r="D112" s="62" t="s">
        <v>142</v>
      </c>
      <c r="E112" s="63">
        <v>96839</v>
      </c>
      <c r="F112" s="64">
        <v>6.9913801833987232</v>
      </c>
      <c r="G112" s="63">
        <f t="shared" si="3"/>
        <v>677038.27</v>
      </c>
    </row>
    <row r="113" spans="2:7" x14ac:dyDescent="0.3">
      <c r="B113" s="129" t="s">
        <v>198</v>
      </c>
      <c r="C113" s="53" t="s">
        <v>190</v>
      </c>
      <c r="D113" s="54" t="s">
        <v>191</v>
      </c>
      <c r="E113" s="55">
        <v>249095</v>
      </c>
      <c r="F113" s="56">
        <v>17.351587927960257</v>
      </c>
      <c r="G113" s="55">
        <f t="shared" si="3"/>
        <v>4322193.79</v>
      </c>
    </row>
    <row r="114" spans="2:7" x14ac:dyDescent="0.3">
      <c r="B114" s="130"/>
      <c r="C114" s="57" t="s">
        <v>192</v>
      </c>
      <c r="D114" s="58" t="s">
        <v>191</v>
      </c>
      <c r="E114" s="59">
        <v>1750905</v>
      </c>
      <c r="F114" s="60">
        <v>6.0572758228135006</v>
      </c>
      <c r="G114" s="59">
        <f t="shared" si="3"/>
        <v>10605714.52</v>
      </c>
    </row>
    <row r="115" spans="2:7" x14ac:dyDescent="0.3">
      <c r="B115" s="130"/>
      <c r="C115" s="57" t="s">
        <v>193</v>
      </c>
      <c r="D115" s="58" t="s">
        <v>191</v>
      </c>
      <c r="E115" s="59">
        <v>2163274</v>
      </c>
      <c r="F115" s="60">
        <v>3.2258876878171012</v>
      </c>
      <c r="G115" s="59">
        <f t="shared" si="3"/>
        <v>6978478.96</v>
      </c>
    </row>
    <row r="116" spans="2:7" x14ac:dyDescent="0.3">
      <c r="B116" s="130"/>
      <c r="C116" s="57" t="s">
        <v>194</v>
      </c>
      <c r="D116" s="58" t="s">
        <v>191</v>
      </c>
      <c r="E116" s="59">
        <v>2163274</v>
      </c>
      <c r="F116" s="60">
        <v>0.1511984816819969</v>
      </c>
      <c r="G116" s="59">
        <f t="shared" si="3"/>
        <v>327083.74</v>
      </c>
    </row>
    <row r="117" spans="2:7" x14ac:dyDescent="0.3">
      <c r="B117" s="130"/>
      <c r="C117" s="57" t="s">
        <v>195</v>
      </c>
      <c r="D117" s="58" t="s">
        <v>191</v>
      </c>
      <c r="E117" s="59">
        <v>2593253</v>
      </c>
      <c r="F117" s="60">
        <v>4.6993381676027104</v>
      </c>
      <c r="G117" s="59">
        <f t="shared" si="3"/>
        <v>12186572.800000001</v>
      </c>
    </row>
    <row r="118" spans="2:7" x14ac:dyDescent="0.3">
      <c r="B118" s="130"/>
      <c r="C118" s="57" t="s">
        <v>196</v>
      </c>
      <c r="D118" s="58" t="s">
        <v>191</v>
      </c>
      <c r="E118" s="59">
        <v>2360703</v>
      </c>
      <c r="F118" s="60">
        <v>2.6434401567107391</v>
      </c>
      <c r="G118" s="59">
        <f t="shared" si="3"/>
        <v>6240377.1100000003</v>
      </c>
    </row>
    <row r="119" spans="2:7" x14ac:dyDescent="0.3">
      <c r="B119" s="131"/>
      <c r="C119" s="61" t="s">
        <v>197</v>
      </c>
      <c r="D119" s="62" t="s">
        <v>191</v>
      </c>
      <c r="E119" s="63">
        <v>2163274</v>
      </c>
      <c r="F119" s="64">
        <v>0.57444761133421218</v>
      </c>
      <c r="G119" s="63">
        <f t="shared" si="3"/>
        <v>1242687.58</v>
      </c>
    </row>
    <row r="120" spans="2:7" x14ac:dyDescent="0.3">
      <c r="B120" s="52" t="s">
        <v>200</v>
      </c>
      <c r="C120" s="65" t="s">
        <v>199</v>
      </c>
      <c r="D120" s="66" t="s">
        <v>80</v>
      </c>
      <c r="E120" s="67">
        <v>4500</v>
      </c>
      <c r="F120" s="68">
        <v>14</v>
      </c>
      <c r="G120" s="63">
        <f t="shared" si="3"/>
        <v>63000</v>
      </c>
    </row>
  </sheetData>
  <mergeCells count="6">
    <mergeCell ref="B113:B119"/>
    <mergeCell ref="C3:G3"/>
    <mergeCell ref="B7:G7"/>
    <mergeCell ref="B9:B64"/>
    <mergeCell ref="B65:B109"/>
    <mergeCell ref="B110:B112"/>
  </mergeCells>
  <hyperlinks>
    <hyperlink ref="J9" r:id="rId1" xr:uid="{14E65D2C-A0A2-4296-B1A0-747F170F2BE5}"/>
    <hyperlink ref="J10" r:id="rId2" xr:uid="{5A5B4903-095E-4F86-97C9-E117396B3E1C}"/>
    <hyperlink ref="J22" r:id="rId3" xr:uid="{E326C5BD-9E50-43F0-9C4A-A35DABD580F1}"/>
  </hyperlinks>
  <printOptions horizontalCentered="1"/>
  <pageMargins left="0.59055118110236227" right="0.59055118110236227" top="0.39370078740157483" bottom="0.74803149606299213" header="0.19685039370078741" footer="0.31496062992125984"/>
  <pageSetup scale="67" fitToHeight="0" orientation="portrait" r:id="rId4"/>
  <headerFooter>
    <oddFooter>&amp;C
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49691-9AE4-4B96-AD92-A99EB130C1EC}">
  <sheetPr>
    <tabColor theme="1" tint="0.249977111117893"/>
  </sheetPr>
  <dimension ref="B1:K289"/>
  <sheetViews>
    <sheetView showGridLines="0" view="pageBreakPreview" topLeftCell="A274" zoomScale="116" zoomScaleNormal="100" zoomScaleSheetLayoutView="70" workbookViewId="0">
      <selection activeCell="D271" sqref="D271"/>
    </sheetView>
  </sheetViews>
  <sheetFormatPr baseColWidth="10" defaultRowHeight="13.8" x14ac:dyDescent="0.25"/>
  <cols>
    <col min="1" max="1" width="5.6640625" style="12" customWidth="1"/>
    <col min="2" max="2" width="50.77734375" style="25" customWidth="1"/>
    <col min="3" max="6" width="11.5546875" style="17"/>
    <col min="7" max="11" width="11.5546875" style="78"/>
    <col min="12" max="12" width="5.21875" style="12" customWidth="1"/>
    <col min="13" max="16384" width="11.5546875" style="12"/>
  </cols>
  <sheetData>
    <row r="1" spans="2:11" x14ac:dyDescent="0.25">
      <c r="B1" s="17"/>
      <c r="C1" s="25"/>
      <c r="D1" s="18"/>
      <c r="E1" s="19"/>
      <c r="F1" s="21"/>
      <c r="G1" s="23"/>
      <c r="H1" s="12"/>
      <c r="I1" s="12"/>
      <c r="J1" s="12"/>
      <c r="K1" s="12"/>
    </row>
    <row r="2" spans="2:11" x14ac:dyDescent="0.25">
      <c r="B2" s="16" t="s">
        <v>268</v>
      </c>
      <c r="C2" s="16" t="s">
        <v>283</v>
      </c>
      <c r="D2" s="16"/>
      <c r="E2" s="20"/>
      <c r="F2" s="24"/>
      <c r="G2" s="16"/>
      <c r="H2" s="12"/>
      <c r="I2" s="12"/>
      <c r="J2" s="12"/>
      <c r="K2" s="12"/>
    </row>
    <row r="3" spans="2:11" ht="51" customHeight="1" x14ac:dyDescent="0.25">
      <c r="B3" s="15" t="s">
        <v>264</v>
      </c>
      <c r="C3" s="124" t="s">
        <v>267</v>
      </c>
      <c r="D3" s="124"/>
      <c r="E3" s="124"/>
      <c r="F3" s="124"/>
      <c r="G3" s="124"/>
      <c r="H3" s="12"/>
      <c r="I3" s="12"/>
      <c r="J3" s="12"/>
      <c r="K3" s="12"/>
    </row>
    <row r="4" spans="2:11" x14ac:dyDescent="0.25">
      <c r="B4" s="16" t="s">
        <v>265</v>
      </c>
      <c r="C4" s="16" t="s">
        <v>266</v>
      </c>
      <c r="D4" s="16"/>
      <c r="E4" s="20"/>
      <c r="F4" s="24"/>
      <c r="G4" s="16"/>
      <c r="H4" s="12"/>
      <c r="I4" s="12"/>
      <c r="J4" s="12"/>
      <c r="K4" s="12"/>
    </row>
    <row r="5" spans="2:11" x14ac:dyDescent="0.25">
      <c r="B5" s="16" t="s">
        <v>269</v>
      </c>
      <c r="C5" s="16" t="s">
        <v>270</v>
      </c>
      <c r="D5" s="16"/>
      <c r="E5" s="20"/>
      <c r="F5" s="24"/>
      <c r="G5" s="16"/>
      <c r="H5" s="12"/>
      <c r="I5" s="12"/>
      <c r="J5" s="12"/>
      <c r="K5" s="12"/>
    </row>
    <row r="7" spans="2:11" x14ac:dyDescent="0.25">
      <c r="B7" s="142" t="s">
        <v>272</v>
      </c>
      <c r="C7" s="143"/>
      <c r="D7" s="143"/>
      <c r="E7" s="143"/>
      <c r="F7" s="143"/>
      <c r="G7" s="143"/>
      <c r="H7" s="143"/>
      <c r="I7" s="143"/>
      <c r="J7" s="143"/>
      <c r="K7" s="143"/>
    </row>
    <row r="9" spans="2:11" x14ac:dyDescent="0.25">
      <c r="B9" s="138" t="s">
        <v>0</v>
      </c>
      <c r="C9" s="139"/>
      <c r="D9" s="79"/>
      <c r="E9" s="79"/>
      <c r="F9" s="79"/>
      <c r="G9" s="80"/>
      <c r="H9" s="80"/>
      <c r="I9" s="80"/>
      <c r="J9" s="140" t="s">
        <v>1</v>
      </c>
      <c r="K9" s="141"/>
    </row>
    <row r="10" spans="2:11" x14ac:dyDescent="0.25">
      <c r="B10" s="81" t="s">
        <v>2</v>
      </c>
      <c r="C10" s="74" t="s">
        <v>3</v>
      </c>
      <c r="D10" s="74" t="s">
        <v>4</v>
      </c>
      <c r="E10" s="74" t="s">
        <v>5</v>
      </c>
      <c r="F10" s="74" t="s">
        <v>6</v>
      </c>
      <c r="G10" s="75" t="s">
        <v>7</v>
      </c>
      <c r="H10" s="75" t="s">
        <v>8</v>
      </c>
      <c r="I10" s="75" t="s">
        <v>9</v>
      </c>
      <c r="J10" s="75" t="s">
        <v>10</v>
      </c>
      <c r="K10" s="82" t="s">
        <v>11</v>
      </c>
    </row>
    <row r="11" spans="2:11" x14ac:dyDescent="0.25">
      <c r="B11" s="83" t="s">
        <v>12</v>
      </c>
      <c r="C11" s="76" t="s">
        <v>13</v>
      </c>
      <c r="D11" s="76" t="s">
        <v>13</v>
      </c>
      <c r="E11" s="76" t="s">
        <v>13</v>
      </c>
      <c r="F11" s="76" t="s">
        <v>13</v>
      </c>
      <c r="G11" s="77">
        <v>1.6</v>
      </c>
      <c r="H11" s="77"/>
      <c r="I11" s="77"/>
      <c r="J11" s="77">
        <v>4</v>
      </c>
      <c r="K11" s="84">
        <f>ROUND(G11*J11,2)</f>
        <v>6.4</v>
      </c>
    </row>
    <row r="12" spans="2:11" ht="6" customHeight="1" x14ac:dyDescent="0.25">
      <c r="B12" s="85"/>
      <c r="K12" s="86"/>
    </row>
    <row r="13" spans="2:11" x14ac:dyDescent="0.25">
      <c r="B13" s="87"/>
      <c r="J13" s="88" t="s">
        <v>14</v>
      </c>
      <c r="K13" s="89">
        <f>ROUND(SUM(K11:K11),2)</f>
        <v>6.4</v>
      </c>
    </row>
    <row r="14" spans="2:11" x14ac:dyDescent="0.25">
      <c r="B14" s="90"/>
      <c r="K14" s="86"/>
    </row>
    <row r="15" spans="2:11" x14ac:dyDescent="0.25">
      <c r="B15" s="90"/>
      <c r="K15" s="86"/>
    </row>
    <row r="16" spans="2:11" x14ac:dyDescent="0.25">
      <c r="B16" s="90"/>
      <c r="K16" s="86"/>
    </row>
    <row r="17" spans="2:11" x14ac:dyDescent="0.25">
      <c r="B17" s="90"/>
      <c r="K17" s="86"/>
    </row>
    <row r="18" spans="2:11" x14ac:dyDescent="0.25">
      <c r="B18" s="90"/>
      <c r="K18" s="86"/>
    </row>
    <row r="19" spans="2:11" x14ac:dyDescent="0.25">
      <c r="B19" s="90"/>
      <c r="K19" s="86"/>
    </row>
    <row r="20" spans="2:11" x14ac:dyDescent="0.25">
      <c r="B20" s="90"/>
      <c r="K20" s="86"/>
    </row>
    <row r="21" spans="2:11" x14ac:dyDescent="0.25">
      <c r="B21" s="91"/>
      <c r="K21" s="86"/>
    </row>
    <row r="22" spans="2:11" x14ac:dyDescent="0.25">
      <c r="B22" s="92"/>
      <c r="C22" s="93"/>
      <c r="D22" s="93"/>
      <c r="E22" s="93"/>
      <c r="F22" s="93"/>
      <c r="G22" s="94"/>
      <c r="H22" s="94"/>
      <c r="I22" s="94"/>
      <c r="J22" s="94"/>
      <c r="K22" s="95"/>
    </row>
    <row r="24" spans="2:11" x14ac:dyDescent="0.25">
      <c r="B24" s="138" t="s">
        <v>15</v>
      </c>
      <c r="C24" s="139"/>
      <c r="D24" s="79"/>
      <c r="E24" s="79"/>
      <c r="F24" s="79"/>
      <c r="G24" s="80"/>
      <c r="H24" s="80"/>
      <c r="I24" s="80"/>
      <c r="J24" s="140" t="s">
        <v>16</v>
      </c>
      <c r="K24" s="141"/>
    </row>
    <row r="25" spans="2:11" x14ac:dyDescent="0.25">
      <c r="B25" s="81" t="s">
        <v>2</v>
      </c>
      <c r="C25" s="74" t="s">
        <v>3</v>
      </c>
      <c r="D25" s="74" t="s">
        <v>4</v>
      </c>
      <c r="E25" s="74" t="s">
        <v>5</v>
      </c>
      <c r="F25" s="74" t="s">
        <v>6</v>
      </c>
      <c r="G25" s="75" t="s">
        <v>7</v>
      </c>
      <c r="H25" s="75" t="s">
        <v>8</v>
      </c>
      <c r="I25" s="75" t="s">
        <v>9</v>
      </c>
      <c r="J25" s="75" t="s">
        <v>10</v>
      </c>
      <c r="K25" s="82" t="s">
        <v>11</v>
      </c>
    </row>
    <row r="26" spans="2:11" x14ac:dyDescent="0.25">
      <c r="B26" s="83" t="s">
        <v>17</v>
      </c>
      <c r="C26" s="76" t="s">
        <v>13</v>
      </c>
      <c r="D26" s="76" t="s">
        <v>13</v>
      </c>
      <c r="E26" s="76" t="s">
        <v>13</v>
      </c>
      <c r="F26" s="76" t="s">
        <v>13</v>
      </c>
      <c r="G26" s="77">
        <v>1.6</v>
      </c>
      <c r="H26" s="77">
        <v>1.6</v>
      </c>
      <c r="I26" s="77"/>
      <c r="J26" s="77">
        <v>1</v>
      </c>
      <c r="K26" s="84">
        <f>ROUND(G26*H26*J26,2)</f>
        <v>2.56</v>
      </c>
    </row>
    <row r="27" spans="2:11" ht="6" customHeight="1" x14ac:dyDescent="0.25">
      <c r="B27" s="85"/>
      <c r="K27" s="86"/>
    </row>
    <row r="28" spans="2:11" x14ac:dyDescent="0.25">
      <c r="B28" s="87"/>
      <c r="J28" s="88" t="s">
        <v>14</v>
      </c>
      <c r="K28" s="89">
        <f>ROUND(SUM(K26:K26),2)</f>
        <v>2.56</v>
      </c>
    </row>
    <row r="29" spans="2:11" x14ac:dyDescent="0.25">
      <c r="B29" s="90"/>
      <c r="K29" s="86"/>
    </row>
    <row r="30" spans="2:11" x14ac:dyDescent="0.25">
      <c r="B30" s="90"/>
      <c r="K30" s="86"/>
    </row>
    <row r="31" spans="2:11" x14ac:dyDescent="0.25">
      <c r="B31" s="90"/>
      <c r="K31" s="86"/>
    </row>
    <row r="32" spans="2:11" x14ac:dyDescent="0.25">
      <c r="B32" s="90"/>
      <c r="K32" s="86"/>
    </row>
    <row r="33" spans="2:11" x14ac:dyDescent="0.25">
      <c r="B33" s="90"/>
      <c r="K33" s="86"/>
    </row>
    <row r="34" spans="2:11" x14ac:dyDescent="0.25">
      <c r="B34" s="90"/>
      <c r="K34" s="86"/>
    </row>
    <row r="35" spans="2:11" x14ac:dyDescent="0.25">
      <c r="B35" s="90"/>
      <c r="K35" s="86"/>
    </row>
    <row r="36" spans="2:11" x14ac:dyDescent="0.25">
      <c r="B36" s="91"/>
      <c r="K36" s="86"/>
    </row>
    <row r="37" spans="2:11" x14ac:dyDescent="0.25">
      <c r="B37" s="92"/>
      <c r="C37" s="93"/>
      <c r="D37" s="93"/>
      <c r="E37" s="93"/>
      <c r="F37" s="93"/>
      <c r="G37" s="94"/>
      <c r="H37" s="94"/>
      <c r="I37" s="94"/>
      <c r="J37" s="94"/>
      <c r="K37" s="95"/>
    </row>
    <row r="39" spans="2:11" x14ac:dyDescent="0.25">
      <c r="B39" s="138" t="s">
        <v>18</v>
      </c>
      <c r="C39" s="139"/>
      <c r="D39" s="79"/>
      <c r="E39" s="79"/>
      <c r="F39" s="79"/>
      <c r="G39" s="80"/>
      <c r="H39" s="80"/>
      <c r="I39" s="80"/>
      <c r="J39" s="140" t="s">
        <v>16</v>
      </c>
      <c r="K39" s="141"/>
    </row>
    <row r="40" spans="2:11" x14ac:dyDescent="0.25">
      <c r="B40" s="81" t="s">
        <v>2</v>
      </c>
      <c r="C40" s="74" t="s">
        <v>3</v>
      </c>
      <c r="D40" s="74" t="s">
        <v>4</v>
      </c>
      <c r="E40" s="74" t="s">
        <v>5</v>
      </c>
      <c r="F40" s="74" t="s">
        <v>6</v>
      </c>
      <c r="G40" s="75" t="s">
        <v>7</v>
      </c>
      <c r="H40" s="75" t="s">
        <v>8</v>
      </c>
      <c r="I40" s="75" t="s">
        <v>9</v>
      </c>
      <c r="J40" s="75" t="s">
        <v>10</v>
      </c>
      <c r="K40" s="82" t="s">
        <v>11</v>
      </c>
    </row>
    <row r="41" spans="2:11" x14ac:dyDescent="0.25">
      <c r="B41" s="83" t="s">
        <v>19</v>
      </c>
      <c r="C41" s="76" t="s">
        <v>13</v>
      </c>
      <c r="D41" s="76" t="s">
        <v>13</v>
      </c>
      <c r="E41" s="76" t="s">
        <v>13</v>
      </c>
      <c r="F41" s="76" t="s">
        <v>13</v>
      </c>
      <c r="G41" s="77">
        <v>3</v>
      </c>
      <c r="H41" s="77">
        <v>3</v>
      </c>
      <c r="I41" s="77">
        <v>0.15</v>
      </c>
      <c r="J41" s="77"/>
      <c r="K41" s="84">
        <f>ROUND(G41*H41*I41,2)</f>
        <v>1.35</v>
      </c>
    </row>
    <row r="42" spans="2:11" ht="6" customHeight="1" x14ac:dyDescent="0.25">
      <c r="B42" s="85"/>
      <c r="K42" s="86"/>
    </row>
    <row r="43" spans="2:11" x14ac:dyDescent="0.25">
      <c r="B43" s="87"/>
      <c r="J43" s="88" t="s">
        <v>14</v>
      </c>
      <c r="K43" s="89">
        <f>ROUND(SUM(K41:K41),2)</f>
        <v>1.35</v>
      </c>
    </row>
    <row r="44" spans="2:11" x14ac:dyDescent="0.25">
      <c r="B44" s="90"/>
      <c r="K44" s="86"/>
    </row>
    <row r="45" spans="2:11" x14ac:dyDescent="0.25">
      <c r="B45" s="90"/>
      <c r="K45" s="86"/>
    </row>
    <row r="46" spans="2:11" x14ac:dyDescent="0.25">
      <c r="B46" s="90"/>
      <c r="K46" s="86"/>
    </row>
    <row r="47" spans="2:11" x14ac:dyDescent="0.25">
      <c r="B47" s="90"/>
      <c r="K47" s="86"/>
    </row>
    <row r="48" spans="2:11" x14ac:dyDescent="0.25">
      <c r="B48" s="90"/>
      <c r="K48" s="86"/>
    </row>
    <row r="49" spans="2:11" x14ac:dyDescent="0.25">
      <c r="B49" s="90"/>
      <c r="K49" s="86"/>
    </row>
    <row r="50" spans="2:11" x14ac:dyDescent="0.25">
      <c r="B50" s="90"/>
      <c r="K50" s="86"/>
    </row>
    <row r="51" spans="2:11" x14ac:dyDescent="0.25">
      <c r="B51" s="91"/>
      <c r="K51" s="86"/>
    </row>
    <row r="52" spans="2:11" x14ac:dyDescent="0.25">
      <c r="B52" s="92"/>
      <c r="C52" s="93"/>
      <c r="D52" s="93"/>
      <c r="E52" s="93"/>
      <c r="F52" s="93"/>
      <c r="G52" s="94"/>
      <c r="H52" s="94"/>
      <c r="I52" s="94"/>
      <c r="J52" s="94"/>
      <c r="K52" s="95"/>
    </row>
    <row r="54" spans="2:11" x14ac:dyDescent="0.25">
      <c r="B54" s="138" t="s">
        <v>20</v>
      </c>
      <c r="C54" s="139"/>
      <c r="D54" s="79"/>
      <c r="E54" s="79"/>
      <c r="F54" s="79"/>
      <c r="G54" s="80"/>
      <c r="H54" s="80"/>
      <c r="I54" s="80"/>
      <c r="J54" s="140" t="s">
        <v>16</v>
      </c>
      <c r="K54" s="141"/>
    </row>
    <row r="55" spans="2:11" x14ac:dyDescent="0.25">
      <c r="B55" s="81" t="s">
        <v>2</v>
      </c>
      <c r="C55" s="74" t="s">
        <v>3</v>
      </c>
      <c r="D55" s="74" t="s">
        <v>4</v>
      </c>
      <c r="E55" s="74" t="s">
        <v>5</v>
      </c>
      <c r="F55" s="74" t="s">
        <v>6</v>
      </c>
      <c r="G55" s="75" t="s">
        <v>7</v>
      </c>
      <c r="H55" s="75" t="s">
        <v>8</v>
      </c>
      <c r="I55" s="75" t="s">
        <v>9</v>
      </c>
      <c r="J55" s="75" t="s">
        <v>10</v>
      </c>
      <c r="K55" s="82" t="s">
        <v>11</v>
      </c>
    </row>
    <row r="56" spans="2:11" x14ac:dyDescent="0.25">
      <c r="B56" s="83" t="s">
        <v>21</v>
      </c>
      <c r="C56" s="76" t="s">
        <v>13</v>
      </c>
      <c r="D56" s="76" t="s">
        <v>13</v>
      </c>
      <c r="E56" s="76" t="s">
        <v>13</v>
      </c>
      <c r="F56" s="76" t="s">
        <v>13</v>
      </c>
      <c r="G56" s="77">
        <v>1.6</v>
      </c>
      <c r="H56" s="77">
        <v>1.6</v>
      </c>
      <c r="I56" s="77">
        <v>1.5</v>
      </c>
      <c r="J56" s="77">
        <v>1</v>
      </c>
      <c r="K56" s="84">
        <f>ROUND(G56*H56*I56*J56,2)</f>
        <v>3.84</v>
      </c>
    </row>
    <row r="57" spans="2:11" ht="6" customHeight="1" x14ac:dyDescent="0.25">
      <c r="B57" s="85"/>
      <c r="K57" s="86"/>
    </row>
    <row r="58" spans="2:11" x14ac:dyDescent="0.25">
      <c r="B58" s="87"/>
      <c r="J58" s="88" t="s">
        <v>14</v>
      </c>
      <c r="K58" s="89">
        <f>ROUND(SUM(K56:K56),2)</f>
        <v>3.84</v>
      </c>
    </row>
    <row r="59" spans="2:11" x14ac:dyDescent="0.25">
      <c r="B59" s="90"/>
      <c r="K59" s="86"/>
    </row>
    <row r="60" spans="2:11" x14ac:dyDescent="0.25">
      <c r="B60" s="90"/>
      <c r="K60" s="86"/>
    </row>
    <row r="61" spans="2:11" x14ac:dyDescent="0.25">
      <c r="B61" s="90"/>
      <c r="K61" s="86"/>
    </row>
    <row r="62" spans="2:11" x14ac:dyDescent="0.25">
      <c r="B62" s="90"/>
      <c r="K62" s="86"/>
    </row>
    <row r="63" spans="2:11" x14ac:dyDescent="0.25">
      <c r="B63" s="90"/>
      <c r="K63" s="86"/>
    </row>
    <row r="64" spans="2:11" x14ac:dyDescent="0.25">
      <c r="B64" s="90"/>
      <c r="K64" s="86"/>
    </row>
    <row r="65" spans="2:11" x14ac:dyDescent="0.25">
      <c r="B65" s="90"/>
      <c r="K65" s="86"/>
    </row>
    <row r="66" spans="2:11" x14ac:dyDescent="0.25">
      <c r="B66" s="91"/>
      <c r="K66" s="86"/>
    </row>
    <row r="67" spans="2:11" x14ac:dyDescent="0.25">
      <c r="B67" s="92"/>
      <c r="C67" s="93"/>
      <c r="D67" s="93"/>
      <c r="E67" s="93"/>
      <c r="F67" s="93"/>
      <c r="G67" s="94"/>
      <c r="H67" s="94"/>
      <c r="I67" s="94"/>
      <c r="J67" s="94"/>
      <c r="K67" s="95"/>
    </row>
    <row r="69" spans="2:11" x14ac:dyDescent="0.25">
      <c r="B69" s="138" t="s">
        <v>22</v>
      </c>
      <c r="C69" s="139"/>
      <c r="D69" s="79"/>
      <c r="E69" s="79"/>
      <c r="F69" s="79"/>
      <c r="G69" s="80"/>
      <c r="H69" s="80"/>
      <c r="I69" s="80"/>
      <c r="J69" s="140" t="s">
        <v>16</v>
      </c>
      <c r="K69" s="141"/>
    </row>
    <row r="70" spans="2:11" x14ac:dyDescent="0.25">
      <c r="B70" s="81" t="s">
        <v>2</v>
      </c>
      <c r="C70" s="74" t="s">
        <v>3</v>
      </c>
      <c r="D70" s="74" t="s">
        <v>4</v>
      </c>
      <c r="E70" s="74" t="s">
        <v>5</v>
      </c>
      <c r="F70" s="74" t="s">
        <v>6</v>
      </c>
      <c r="G70" s="75" t="s">
        <v>7</v>
      </c>
      <c r="H70" s="75" t="s">
        <v>8</v>
      </c>
      <c r="I70" s="75" t="s">
        <v>9</v>
      </c>
      <c r="J70" s="75" t="s">
        <v>10</v>
      </c>
      <c r="K70" s="82" t="s">
        <v>11</v>
      </c>
    </row>
    <row r="71" spans="2:11" x14ac:dyDescent="0.25">
      <c r="B71" s="83" t="s">
        <v>23</v>
      </c>
      <c r="C71" s="76" t="s">
        <v>13</v>
      </c>
      <c r="D71" s="76" t="s">
        <v>13</v>
      </c>
      <c r="E71" s="76" t="s">
        <v>13</v>
      </c>
      <c r="F71" s="76" t="s">
        <v>13</v>
      </c>
      <c r="G71" s="77">
        <v>1.6</v>
      </c>
      <c r="H71" s="77">
        <v>1.6</v>
      </c>
      <c r="I71" s="77">
        <v>1.5</v>
      </c>
      <c r="J71" s="77">
        <v>1</v>
      </c>
      <c r="K71" s="84">
        <f>ROUND(G71*H71*I71*J71,2)</f>
        <v>3.84</v>
      </c>
    </row>
    <row r="72" spans="2:11" ht="6" customHeight="1" x14ac:dyDescent="0.25">
      <c r="B72" s="85"/>
      <c r="K72" s="86"/>
    </row>
    <row r="73" spans="2:11" x14ac:dyDescent="0.25">
      <c r="B73" s="87"/>
      <c r="J73" s="88" t="s">
        <v>14</v>
      </c>
      <c r="K73" s="89">
        <f>ROUND(SUM(K71:K71),2)</f>
        <v>3.84</v>
      </c>
    </row>
    <row r="74" spans="2:11" x14ac:dyDescent="0.25">
      <c r="B74" s="90"/>
      <c r="K74" s="86"/>
    </row>
    <row r="75" spans="2:11" x14ac:dyDescent="0.25">
      <c r="B75" s="90"/>
      <c r="K75" s="86"/>
    </row>
    <row r="76" spans="2:11" x14ac:dyDescent="0.25">
      <c r="B76" s="90"/>
      <c r="K76" s="86"/>
    </row>
    <row r="77" spans="2:11" x14ac:dyDescent="0.25">
      <c r="B77" s="90"/>
      <c r="K77" s="86"/>
    </row>
    <row r="78" spans="2:11" x14ac:dyDescent="0.25">
      <c r="B78" s="90"/>
      <c r="K78" s="86"/>
    </row>
    <row r="79" spans="2:11" x14ac:dyDescent="0.25">
      <c r="B79" s="90"/>
      <c r="K79" s="86"/>
    </row>
    <row r="80" spans="2:11" x14ac:dyDescent="0.25">
      <c r="B80" s="90"/>
      <c r="K80" s="86"/>
    </row>
    <row r="81" spans="2:11" x14ac:dyDescent="0.25">
      <c r="B81" s="91"/>
      <c r="K81" s="86"/>
    </row>
    <row r="82" spans="2:11" x14ac:dyDescent="0.25">
      <c r="B82" s="92"/>
      <c r="C82" s="93"/>
      <c r="D82" s="93"/>
      <c r="E82" s="93"/>
      <c r="F82" s="93"/>
      <c r="G82" s="94"/>
      <c r="H82" s="94"/>
      <c r="I82" s="94"/>
      <c r="J82" s="94"/>
      <c r="K82" s="95"/>
    </row>
    <row r="84" spans="2:11" x14ac:dyDescent="0.25">
      <c r="B84" s="138" t="s">
        <v>24</v>
      </c>
      <c r="C84" s="139"/>
      <c r="D84" s="79"/>
      <c r="E84" s="79"/>
      <c r="F84" s="79"/>
      <c r="G84" s="80"/>
      <c r="H84" s="80"/>
      <c r="I84" s="80"/>
      <c r="J84" s="140" t="s">
        <v>16</v>
      </c>
      <c r="K84" s="141"/>
    </row>
    <row r="85" spans="2:11" x14ac:dyDescent="0.25">
      <c r="B85" s="81" t="s">
        <v>2</v>
      </c>
      <c r="C85" s="74" t="s">
        <v>3</v>
      </c>
      <c r="D85" s="74" t="s">
        <v>4</v>
      </c>
      <c r="E85" s="74" t="s">
        <v>5</v>
      </c>
      <c r="F85" s="74" t="s">
        <v>6</v>
      </c>
      <c r="G85" s="75" t="s">
        <v>7</v>
      </c>
      <c r="H85" s="75" t="s">
        <v>8</v>
      </c>
      <c r="I85" s="75" t="s">
        <v>9</v>
      </c>
      <c r="J85" s="75" t="s">
        <v>10</v>
      </c>
      <c r="K85" s="82" t="s">
        <v>11</v>
      </c>
    </row>
    <row r="86" spans="2:11" x14ac:dyDescent="0.25">
      <c r="B86" s="83" t="s">
        <v>21</v>
      </c>
      <c r="C86" s="76" t="s">
        <v>13</v>
      </c>
      <c r="D86" s="76" t="s">
        <v>13</v>
      </c>
      <c r="E86" s="76" t="s">
        <v>13</v>
      </c>
      <c r="F86" s="76" t="s">
        <v>13</v>
      </c>
      <c r="G86" s="77">
        <v>1.6</v>
      </c>
      <c r="H86" s="77">
        <v>1.6</v>
      </c>
      <c r="I86" s="77">
        <v>0.1</v>
      </c>
      <c r="J86" s="77">
        <v>1</v>
      </c>
      <c r="K86" s="84">
        <f>ROUND(G86*H86*I86*J86,2)</f>
        <v>0.26</v>
      </c>
    </row>
    <row r="87" spans="2:11" ht="6" customHeight="1" x14ac:dyDescent="0.25">
      <c r="B87" s="85"/>
      <c r="K87" s="86"/>
    </row>
    <row r="88" spans="2:11" x14ac:dyDescent="0.25">
      <c r="B88" s="87"/>
      <c r="J88" s="88" t="s">
        <v>14</v>
      </c>
      <c r="K88" s="89">
        <f>ROUND(SUM(K86:K86),2)</f>
        <v>0.26</v>
      </c>
    </row>
    <row r="89" spans="2:11" x14ac:dyDescent="0.25">
      <c r="B89" s="90"/>
      <c r="K89" s="86"/>
    </row>
    <row r="90" spans="2:11" x14ac:dyDescent="0.25">
      <c r="B90" s="90"/>
      <c r="K90" s="86"/>
    </row>
    <row r="91" spans="2:11" x14ac:dyDescent="0.25">
      <c r="B91" s="90"/>
      <c r="K91" s="86"/>
    </row>
    <row r="92" spans="2:11" x14ac:dyDescent="0.25">
      <c r="B92" s="90"/>
      <c r="K92" s="86"/>
    </row>
    <row r="93" spans="2:11" x14ac:dyDescent="0.25">
      <c r="B93" s="90"/>
      <c r="K93" s="86"/>
    </row>
    <row r="94" spans="2:11" x14ac:dyDescent="0.25">
      <c r="B94" s="90"/>
      <c r="K94" s="86"/>
    </row>
    <row r="95" spans="2:11" x14ac:dyDescent="0.25">
      <c r="B95" s="90"/>
      <c r="K95" s="86"/>
    </row>
    <row r="96" spans="2:11" x14ac:dyDescent="0.25">
      <c r="B96" s="91"/>
      <c r="K96" s="86"/>
    </row>
    <row r="97" spans="2:11" x14ac:dyDescent="0.25">
      <c r="B97" s="92"/>
      <c r="C97" s="93"/>
      <c r="D97" s="93"/>
      <c r="E97" s="93"/>
      <c r="F97" s="93"/>
      <c r="G97" s="94"/>
      <c r="H97" s="94"/>
      <c r="I97" s="94"/>
      <c r="J97" s="94"/>
      <c r="K97" s="95"/>
    </row>
    <row r="99" spans="2:11" ht="41.25" customHeight="1" x14ac:dyDescent="0.25">
      <c r="B99" s="138" t="s">
        <v>25</v>
      </c>
      <c r="C99" s="139"/>
      <c r="D99" s="79"/>
      <c r="E99" s="79"/>
      <c r="F99" s="79"/>
      <c r="G99" s="80"/>
      <c r="H99" s="80"/>
      <c r="I99" s="80"/>
      <c r="J99" s="140" t="s">
        <v>16</v>
      </c>
      <c r="K99" s="141"/>
    </row>
    <row r="100" spans="2:11" x14ac:dyDescent="0.25">
      <c r="B100" s="81" t="s">
        <v>2</v>
      </c>
      <c r="C100" s="74" t="s">
        <v>3</v>
      </c>
      <c r="D100" s="74" t="s">
        <v>4</v>
      </c>
      <c r="E100" s="74" t="s">
        <v>5</v>
      </c>
      <c r="F100" s="74" t="s">
        <v>6</v>
      </c>
      <c r="G100" s="75" t="s">
        <v>7</v>
      </c>
      <c r="H100" s="75" t="s">
        <v>8</v>
      </c>
      <c r="I100" s="75" t="s">
        <v>9</v>
      </c>
      <c r="J100" s="75" t="s">
        <v>10</v>
      </c>
      <c r="K100" s="82" t="s">
        <v>11</v>
      </c>
    </row>
    <row r="101" spans="2:11" x14ac:dyDescent="0.25">
      <c r="B101" s="83" t="s">
        <v>26</v>
      </c>
      <c r="C101" s="76" t="s">
        <v>13</v>
      </c>
      <c r="D101" s="76" t="s">
        <v>13</v>
      </c>
      <c r="E101" s="76" t="s">
        <v>13</v>
      </c>
      <c r="F101" s="76" t="s">
        <v>13</v>
      </c>
      <c r="G101" s="77">
        <v>2.5</v>
      </c>
      <c r="H101" s="77">
        <v>2.5</v>
      </c>
      <c r="I101" s="77">
        <v>0.3</v>
      </c>
      <c r="J101" s="77">
        <v>1</v>
      </c>
      <c r="K101" s="84">
        <f>ROUND(G101*H101*I101*J101,2)</f>
        <v>1.88</v>
      </c>
    </row>
    <row r="102" spans="2:11" ht="6" customHeight="1" x14ac:dyDescent="0.25">
      <c r="B102" s="85"/>
      <c r="K102" s="86"/>
    </row>
    <row r="103" spans="2:11" x14ac:dyDescent="0.25">
      <c r="B103" s="87"/>
      <c r="J103" s="88" t="s">
        <v>14</v>
      </c>
      <c r="K103" s="89">
        <f>ROUND(SUM(K101:K101),2)</f>
        <v>1.88</v>
      </c>
    </row>
    <row r="104" spans="2:11" x14ac:dyDescent="0.25">
      <c r="B104" s="90"/>
      <c r="K104" s="86"/>
    </row>
    <row r="105" spans="2:11" x14ac:dyDescent="0.25">
      <c r="B105" s="90"/>
      <c r="K105" s="86"/>
    </row>
    <row r="106" spans="2:11" x14ac:dyDescent="0.25">
      <c r="B106" s="90"/>
      <c r="K106" s="86"/>
    </row>
    <row r="107" spans="2:11" x14ac:dyDescent="0.25">
      <c r="B107" s="90"/>
      <c r="K107" s="86"/>
    </row>
    <row r="108" spans="2:11" x14ac:dyDescent="0.25">
      <c r="B108" s="90"/>
      <c r="K108" s="86"/>
    </row>
    <row r="109" spans="2:11" x14ac:dyDescent="0.25">
      <c r="B109" s="90"/>
      <c r="K109" s="86"/>
    </row>
    <row r="110" spans="2:11" x14ac:dyDescent="0.25">
      <c r="B110" s="90"/>
      <c r="K110" s="86"/>
    </row>
    <row r="111" spans="2:11" x14ac:dyDescent="0.25">
      <c r="B111" s="91"/>
      <c r="K111" s="86"/>
    </row>
    <row r="112" spans="2:11" x14ac:dyDescent="0.25">
      <c r="B112" s="92"/>
      <c r="C112" s="93"/>
      <c r="D112" s="93"/>
      <c r="E112" s="93"/>
      <c r="F112" s="93"/>
      <c r="G112" s="94"/>
      <c r="H112" s="94"/>
      <c r="I112" s="94"/>
      <c r="J112" s="94"/>
      <c r="K112" s="95"/>
    </row>
    <row r="114" spans="2:11" ht="29.4" customHeight="1" x14ac:dyDescent="0.25">
      <c r="B114" s="138" t="s">
        <v>27</v>
      </c>
      <c r="C114" s="139"/>
      <c r="D114" s="79"/>
      <c r="E114" s="79"/>
      <c r="F114" s="79"/>
      <c r="G114" s="80"/>
      <c r="H114" s="80"/>
      <c r="I114" s="80"/>
      <c r="J114" s="140" t="s">
        <v>16</v>
      </c>
      <c r="K114" s="141"/>
    </row>
    <row r="115" spans="2:11" x14ac:dyDescent="0.25">
      <c r="B115" s="81" t="s">
        <v>2</v>
      </c>
      <c r="C115" s="74" t="s">
        <v>3</v>
      </c>
      <c r="D115" s="74" t="s">
        <v>4</v>
      </c>
      <c r="E115" s="74" t="s">
        <v>5</v>
      </c>
      <c r="F115" s="74" t="s">
        <v>6</v>
      </c>
      <c r="G115" s="75" t="s">
        <v>7</v>
      </c>
      <c r="H115" s="75" t="s">
        <v>8</v>
      </c>
      <c r="I115" s="75" t="s">
        <v>9</v>
      </c>
      <c r="J115" s="75" t="s">
        <v>10</v>
      </c>
      <c r="K115" s="82" t="s">
        <v>11</v>
      </c>
    </row>
    <row r="116" spans="2:11" x14ac:dyDescent="0.25">
      <c r="B116" s="83" t="s">
        <v>28</v>
      </c>
      <c r="C116" s="76" t="s">
        <v>13</v>
      </c>
      <c r="D116" s="76" t="s">
        <v>13</v>
      </c>
      <c r="E116" s="76" t="s">
        <v>13</v>
      </c>
      <c r="F116" s="76" t="s">
        <v>13</v>
      </c>
      <c r="G116" s="77">
        <v>1.6</v>
      </c>
      <c r="H116" s="77">
        <v>0.3</v>
      </c>
      <c r="I116" s="77">
        <v>1</v>
      </c>
      <c r="J116" s="77">
        <v>2</v>
      </c>
      <c r="K116" s="84">
        <f>ROUND(G116*H116*I116*J116,2)</f>
        <v>0.96</v>
      </c>
    </row>
    <row r="117" spans="2:11" x14ac:dyDescent="0.25">
      <c r="B117" s="83" t="s">
        <v>29</v>
      </c>
      <c r="C117" s="76" t="s">
        <v>13</v>
      </c>
      <c r="D117" s="76" t="s">
        <v>13</v>
      </c>
      <c r="E117" s="76" t="s">
        <v>13</v>
      </c>
      <c r="F117" s="76" t="s">
        <v>13</v>
      </c>
      <c r="G117" s="77">
        <v>2.2000000000000002</v>
      </c>
      <c r="H117" s="77">
        <v>0.3</v>
      </c>
      <c r="I117" s="77">
        <v>1</v>
      </c>
      <c r="J117" s="77">
        <v>2</v>
      </c>
      <c r="K117" s="84">
        <f>ROUND(G117*H117*I117*J117,2)</f>
        <v>1.32</v>
      </c>
    </row>
    <row r="118" spans="2:11" x14ac:dyDescent="0.25">
      <c r="B118" s="83" t="s">
        <v>30</v>
      </c>
      <c r="C118" s="76" t="s">
        <v>13</v>
      </c>
      <c r="D118" s="76" t="s">
        <v>13</v>
      </c>
      <c r="E118" s="76" t="s">
        <v>13</v>
      </c>
      <c r="F118" s="76" t="s">
        <v>13</v>
      </c>
      <c r="G118" s="77">
        <v>1.6</v>
      </c>
      <c r="H118" s="77">
        <v>0.3</v>
      </c>
      <c r="I118" s="77">
        <v>0.4</v>
      </c>
      <c r="J118" s="77">
        <v>2</v>
      </c>
      <c r="K118" s="84">
        <f>ROUND(G118*H118*I118*J118,2)</f>
        <v>0.38</v>
      </c>
    </row>
    <row r="119" spans="2:11" x14ac:dyDescent="0.25">
      <c r="B119" s="83" t="s">
        <v>31</v>
      </c>
      <c r="C119" s="76" t="s">
        <v>13</v>
      </c>
      <c r="D119" s="76" t="s">
        <v>13</v>
      </c>
      <c r="E119" s="76" t="s">
        <v>13</v>
      </c>
      <c r="F119" s="76" t="s">
        <v>13</v>
      </c>
      <c r="G119" s="77">
        <v>2.25</v>
      </c>
      <c r="H119" s="77">
        <v>0.3</v>
      </c>
      <c r="I119" s="77">
        <v>0.4</v>
      </c>
      <c r="J119" s="77">
        <v>2</v>
      </c>
      <c r="K119" s="84">
        <f>ROUND(G119*H119*I119*J119,2)</f>
        <v>0.54</v>
      </c>
    </row>
    <row r="120" spans="2:11" ht="6" customHeight="1" x14ac:dyDescent="0.25">
      <c r="B120" s="85"/>
      <c r="K120" s="86"/>
    </row>
    <row r="121" spans="2:11" x14ac:dyDescent="0.25">
      <c r="B121" s="87"/>
      <c r="J121" s="88" t="s">
        <v>14</v>
      </c>
      <c r="K121" s="89">
        <f>ROUND(SUM(K116:K119),2)</f>
        <v>3.2</v>
      </c>
    </row>
    <row r="122" spans="2:11" x14ac:dyDescent="0.25">
      <c r="B122" s="90"/>
      <c r="K122" s="86"/>
    </row>
    <row r="123" spans="2:11" x14ac:dyDescent="0.25">
      <c r="B123" s="90"/>
      <c r="K123" s="86"/>
    </row>
    <row r="124" spans="2:11" x14ac:dyDescent="0.25">
      <c r="B124" s="90"/>
      <c r="K124" s="86"/>
    </row>
    <row r="125" spans="2:11" x14ac:dyDescent="0.25">
      <c r="B125" s="90"/>
      <c r="K125" s="86"/>
    </row>
    <row r="126" spans="2:11" x14ac:dyDescent="0.25">
      <c r="B126" s="90"/>
      <c r="K126" s="86"/>
    </row>
    <row r="127" spans="2:11" x14ac:dyDescent="0.25">
      <c r="B127" s="90"/>
      <c r="K127" s="86"/>
    </row>
    <row r="128" spans="2:11" x14ac:dyDescent="0.25">
      <c r="B128" s="90"/>
      <c r="K128" s="86"/>
    </row>
    <row r="129" spans="2:11" x14ac:dyDescent="0.25">
      <c r="B129" s="91"/>
      <c r="K129" s="86"/>
    </row>
    <row r="130" spans="2:11" x14ac:dyDescent="0.25">
      <c r="B130" s="92"/>
      <c r="C130" s="93"/>
      <c r="D130" s="93"/>
      <c r="E130" s="93"/>
      <c r="F130" s="93"/>
      <c r="G130" s="94"/>
      <c r="H130" s="94"/>
      <c r="I130" s="94"/>
      <c r="J130" s="94"/>
      <c r="K130" s="95"/>
    </row>
    <row r="132" spans="2:11" ht="29.4" customHeight="1" x14ac:dyDescent="0.25">
      <c r="B132" s="138" t="s">
        <v>32</v>
      </c>
      <c r="C132" s="139"/>
      <c r="D132" s="79"/>
      <c r="E132" s="79"/>
      <c r="F132" s="79"/>
      <c r="G132" s="80"/>
      <c r="H132" s="80"/>
      <c r="I132" s="80"/>
      <c r="J132" s="140" t="s">
        <v>33</v>
      </c>
      <c r="K132" s="141"/>
    </row>
    <row r="133" spans="2:11" x14ac:dyDescent="0.25">
      <c r="B133" s="81" t="s">
        <v>2</v>
      </c>
      <c r="C133" s="74" t="s">
        <v>3</v>
      </c>
      <c r="D133" s="74" t="s">
        <v>4</v>
      </c>
      <c r="E133" s="74" t="s">
        <v>5</v>
      </c>
      <c r="F133" s="74" t="s">
        <v>6</v>
      </c>
      <c r="G133" s="75" t="s">
        <v>7</v>
      </c>
      <c r="H133" s="75" t="s">
        <v>8</v>
      </c>
      <c r="I133" s="75" t="s">
        <v>9</v>
      </c>
      <c r="J133" s="75" t="s">
        <v>10</v>
      </c>
      <c r="K133" s="82" t="s">
        <v>11</v>
      </c>
    </row>
    <row r="134" spans="2:11" x14ac:dyDescent="0.25">
      <c r="B134" s="83" t="s">
        <v>34</v>
      </c>
      <c r="C134" s="76" t="s">
        <v>13</v>
      </c>
      <c r="D134" s="76" t="s">
        <v>13</v>
      </c>
      <c r="E134" s="76" t="s">
        <v>13</v>
      </c>
      <c r="F134" s="76" t="s">
        <v>13</v>
      </c>
      <c r="G134" s="77">
        <v>1.6</v>
      </c>
      <c r="H134" s="77">
        <v>1.8</v>
      </c>
      <c r="I134" s="77"/>
      <c r="J134" s="77">
        <v>1</v>
      </c>
      <c r="K134" s="84">
        <f>ROUND(G134*H134*J134,2)</f>
        <v>2.88</v>
      </c>
    </row>
    <row r="135" spans="2:11" ht="6" customHeight="1" x14ac:dyDescent="0.25">
      <c r="B135" s="85"/>
      <c r="K135" s="86"/>
    </row>
    <row r="136" spans="2:11" x14ac:dyDescent="0.25">
      <c r="B136" s="87"/>
      <c r="J136" s="88" t="s">
        <v>14</v>
      </c>
      <c r="K136" s="89">
        <f>ROUND(SUM(K134:K134),2)</f>
        <v>2.88</v>
      </c>
    </row>
    <row r="137" spans="2:11" x14ac:dyDescent="0.25">
      <c r="B137" s="90"/>
      <c r="K137" s="86"/>
    </row>
    <row r="138" spans="2:11" x14ac:dyDescent="0.25">
      <c r="B138" s="90"/>
      <c r="K138" s="86"/>
    </row>
    <row r="139" spans="2:11" x14ac:dyDescent="0.25">
      <c r="B139" s="90"/>
      <c r="K139" s="86"/>
    </row>
    <row r="140" spans="2:11" x14ac:dyDescent="0.25">
      <c r="B140" s="90"/>
      <c r="K140" s="86"/>
    </row>
    <row r="141" spans="2:11" x14ac:dyDescent="0.25">
      <c r="B141" s="90"/>
      <c r="K141" s="86"/>
    </row>
    <row r="142" spans="2:11" x14ac:dyDescent="0.25">
      <c r="B142" s="90"/>
      <c r="K142" s="86"/>
    </row>
    <row r="143" spans="2:11" x14ac:dyDescent="0.25">
      <c r="B143" s="90"/>
      <c r="K143" s="86"/>
    </row>
    <row r="144" spans="2:11" x14ac:dyDescent="0.25">
      <c r="B144" s="96"/>
      <c r="C144" s="93"/>
      <c r="D144" s="93"/>
      <c r="E144" s="93"/>
      <c r="F144" s="93"/>
      <c r="G144" s="94"/>
      <c r="H144" s="94"/>
      <c r="I144" s="94"/>
      <c r="J144" s="94"/>
      <c r="K144" s="95"/>
    </row>
    <row r="147" spans="2:11" ht="32.1" customHeight="1" x14ac:dyDescent="0.25">
      <c r="B147" s="138" t="s">
        <v>35</v>
      </c>
      <c r="C147" s="139"/>
      <c r="D147" s="79"/>
      <c r="E147" s="79"/>
      <c r="F147" s="79"/>
      <c r="G147" s="80"/>
      <c r="H147" s="80"/>
      <c r="I147" s="80"/>
      <c r="J147" s="140" t="s">
        <v>36</v>
      </c>
      <c r="K147" s="141"/>
    </row>
    <row r="148" spans="2:11" x14ac:dyDescent="0.25">
      <c r="B148" s="81" t="s">
        <v>2</v>
      </c>
      <c r="C148" s="74" t="s">
        <v>3</v>
      </c>
      <c r="D148" s="74" t="s">
        <v>4</v>
      </c>
      <c r="E148" s="74" t="s">
        <v>5</v>
      </c>
      <c r="F148" s="74" t="s">
        <v>37</v>
      </c>
      <c r="G148" s="75" t="s">
        <v>38</v>
      </c>
      <c r="H148" s="75" t="s">
        <v>39</v>
      </c>
      <c r="I148" s="75" t="s">
        <v>40</v>
      </c>
      <c r="J148" s="75" t="s">
        <v>10</v>
      </c>
      <c r="K148" s="82" t="s">
        <v>11</v>
      </c>
    </row>
    <row r="149" spans="2:11" x14ac:dyDescent="0.25">
      <c r="B149" s="83" t="s">
        <v>41</v>
      </c>
      <c r="C149" s="76" t="s">
        <v>13</v>
      </c>
      <c r="D149" s="76" t="s">
        <v>13</v>
      </c>
      <c r="E149" s="76" t="s">
        <v>13</v>
      </c>
      <c r="F149" s="76" t="s">
        <v>13</v>
      </c>
      <c r="G149" s="77">
        <v>1.8</v>
      </c>
      <c r="H149" s="77">
        <v>1.8</v>
      </c>
      <c r="I149" s="77">
        <v>150</v>
      </c>
      <c r="J149" s="77"/>
      <c r="K149" s="84">
        <f>ROUND(G149*H149*I149,2)</f>
        <v>486</v>
      </c>
    </row>
    <row r="150" spans="2:11" x14ac:dyDescent="0.25">
      <c r="B150" s="83" t="s">
        <v>42</v>
      </c>
      <c r="C150" s="76" t="s">
        <v>13</v>
      </c>
      <c r="D150" s="76" t="s">
        <v>13</v>
      </c>
      <c r="E150" s="76" t="s">
        <v>13</v>
      </c>
      <c r="F150" s="76" t="s">
        <v>13</v>
      </c>
      <c r="G150" s="77">
        <v>1</v>
      </c>
      <c r="H150" s="77">
        <v>3.8</v>
      </c>
      <c r="I150" s="77">
        <v>150</v>
      </c>
      <c r="J150" s="77"/>
      <c r="K150" s="84">
        <f>ROUND(G150*H150*I150,2)</f>
        <v>570</v>
      </c>
    </row>
    <row r="151" spans="2:11" x14ac:dyDescent="0.25">
      <c r="B151" s="83" t="s">
        <v>43</v>
      </c>
      <c r="C151" s="76" t="s">
        <v>13</v>
      </c>
      <c r="D151" s="76" t="s">
        <v>13</v>
      </c>
      <c r="E151" s="76" t="s">
        <v>13</v>
      </c>
      <c r="F151" s="76" t="s">
        <v>13</v>
      </c>
      <c r="G151" s="77">
        <v>0.2</v>
      </c>
      <c r="H151" s="77">
        <v>5.2</v>
      </c>
      <c r="I151" s="77">
        <v>150</v>
      </c>
      <c r="J151" s="77"/>
      <c r="K151" s="84">
        <f>ROUND(G151*H151*I151,2)</f>
        <v>156</v>
      </c>
    </row>
    <row r="152" spans="2:11" ht="6" customHeight="1" x14ac:dyDescent="0.25">
      <c r="B152" s="85"/>
      <c r="K152" s="86"/>
    </row>
    <row r="153" spans="2:11" x14ac:dyDescent="0.25">
      <c r="B153" s="87"/>
      <c r="J153" s="88" t="s">
        <v>14</v>
      </c>
      <c r="K153" s="89">
        <f>ROUND(SUM(K149:K151),2)</f>
        <v>1212</v>
      </c>
    </row>
    <row r="154" spans="2:11" x14ac:dyDescent="0.25">
      <c r="B154" s="90"/>
      <c r="K154" s="86"/>
    </row>
    <row r="155" spans="2:11" x14ac:dyDescent="0.25">
      <c r="B155" s="90"/>
      <c r="K155" s="86"/>
    </row>
    <row r="156" spans="2:11" x14ac:dyDescent="0.25">
      <c r="B156" s="90"/>
      <c r="K156" s="86"/>
    </row>
    <row r="157" spans="2:11" x14ac:dyDescent="0.25">
      <c r="B157" s="90"/>
      <c r="K157" s="86"/>
    </row>
    <row r="158" spans="2:11" x14ac:dyDescent="0.25">
      <c r="B158" s="90"/>
      <c r="K158" s="86"/>
    </row>
    <row r="159" spans="2:11" x14ac:dyDescent="0.25">
      <c r="B159" s="90"/>
      <c r="K159" s="86"/>
    </row>
    <row r="160" spans="2:11" x14ac:dyDescent="0.25">
      <c r="B160" s="90"/>
      <c r="K160" s="86"/>
    </row>
    <row r="161" spans="2:11" x14ac:dyDescent="0.25">
      <c r="B161" s="91"/>
      <c r="K161" s="86"/>
    </row>
    <row r="162" spans="2:11" x14ac:dyDescent="0.25">
      <c r="B162" s="92"/>
      <c r="C162" s="93"/>
      <c r="D162" s="93"/>
      <c r="E162" s="93"/>
      <c r="F162" s="93"/>
      <c r="G162" s="94"/>
      <c r="H162" s="94"/>
      <c r="I162" s="94"/>
      <c r="J162" s="94"/>
      <c r="K162" s="95"/>
    </row>
    <row r="164" spans="2:11" ht="66" customHeight="1" x14ac:dyDescent="0.25">
      <c r="B164" s="138" t="s">
        <v>287</v>
      </c>
      <c r="C164" s="139"/>
      <c r="D164" s="79"/>
      <c r="E164" s="79"/>
      <c r="F164" s="79"/>
      <c r="G164" s="80"/>
      <c r="H164" s="80"/>
      <c r="I164" s="80"/>
      <c r="J164" s="140" t="s">
        <v>36</v>
      </c>
      <c r="K164" s="141"/>
    </row>
    <row r="165" spans="2:11" x14ac:dyDescent="0.25">
      <c r="B165" s="81" t="s">
        <v>2</v>
      </c>
      <c r="C165" s="74" t="s">
        <v>3</v>
      </c>
      <c r="D165" s="74" t="s">
        <v>4</v>
      </c>
      <c r="E165" s="74" t="s">
        <v>5</v>
      </c>
      <c r="F165" s="74" t="s">
        <v>37</v>
      </c>
      <c r="G165" s="75" t="s">
        <v>38</v>
      </c>
      <c r="H165" s="75" t="s">
        <v>39</v>
      </c>
      <c r="I165" s="75" t="s">
        <v>40</v>
      </c>
      <c r="J165" s="75" t="s">
        <v>10</v>
      </c>
      <c r="K165" s="82" t="s">
        <v>11</v>
      </c>
    </row>
    <row r="166" spans="2:11" x14ac:dyDescent="0.25">
      <c r="B166" s="83" t="s">
        <v>45</v>
      </c>
      <c r="C166" s="76" t="s">
        <v>13</v>
      </c>
      <c r="D166" s="76" t="s">
        <v>13</v>
      </c>
      <c r="E166" s="76" t="s">
        <v>13</v>
      </c>
      <c r="F166" s="76" t="s">
        <v>13</v>
      </c>
      <c r="G166" s="77"/>
      <c r="H166" s="77"/>
      <c r="I166" s="77">
        <v>26.71</v>
      </c>
      <c r="J166" s="77">
        <v>35</v>
      </c>
      <c r="K166" s="84">
        <f>ROUND(I166*J166,2)</f>
        <v>934.85</v>
      </c>
    </row>
    <row r="167" spans="2:11" x14ac:dyDescent="0.25">
      <c r="B167" s="83" t="s">
        <v>46</v>
      </c>
      <c r="C167" s="76" t="s">
        <v>13</v>
      </c>
      <c r="D167" s="76" t="s">
        <v>13</v>
      </c>
      <c r="E167" s="76" t="s">
        <v>13</v>
      </c>
      <c r="F167" s="76" t="s">
        <v>13</v>
      </c>
      <c r="G167" s="77"/>
      <c r="H167" s="77"/>
      <c r="I167" s="77">
        <v>26.71</v>
      </c>
      <c r="J167" s="77">
        <v>45</v>
      </c>
      <c r="K167" s="84">
        <f>ROUND(I167*J167,2)</f>
        <v>1201.95</v>
      </c>
    </row>
    <row r="168" spans="2:11" x14ac:dyDescent="0.25">
      <c r="B168" s="83" t="s">
        <v>47</v>
      </c>
      <c r="C168" s="76" t="s">
        <v>13</v>
      </c>
      <c r="D168" s="76" t="s">
        <v>13</v>
      </c>
      <c r="E168" s="76" t="s">
        <v>13</v>
      </c>
      <c r="F168" s="76" t="s">
        <v>13</v>
      </c>
      <c r="G168" s="77"/>
      <c r="H168" s="77"/>
      <c r="I168" s="77">
        <v>150</v>
      </c>
      <c r="J168" s="77">
        <v>0.8</v>
      </c>
      <c r="K168" s="84">
        <f>ROUND(I168*J168,2)</f>
        <v>120</v>
      </c>
    </row>
    <row r="169" spans="2:11" x14ac:dyDescent="0.25">
      <c r="B169" s="83" t="s">
        <v>48</v>
      </c>
      <c r="C169" s="76" t="s">
        <v>13</v>
      </c>
      <c r="D169" s="76" t="s">
        <v>13</v>
      </c>
      <c r="E169" s="76" t="s">
        <v>13</v>
      </c>
      <c r="F169" s="76" t="s">
        <v>13</v>
      </c>
      <c r="G169" s="77"/>
      <c r="H169" s="77"/>
      <c r="I169" s="77">
        <v>150</v>
      </c>
      <c r="J169" s="77">
        <v>1.6</v>
      </c>
      <c r="K169" s="84">
        <f>ROUND(I169*J169,2)</f>
        <v>240</v>
      </c>
    </row>
    <row r="170" spans="2:11" x14ac:dyDescent="0.25">
      <c r="B170" s="83" t="s">
        <v>49</v>
      </c>
      <c r="C170" s="76" t="s">
        <v>13</v>
      </c>
      <c r="D170" s="76" t="s">
        <v>13</v>
      </c>
      <c r="E170" s="76" t="s">
        <v>13</v>
      </c>
      <c r="F170" s="76" t="s">
        <v>13</v>
      </c>
      <c r="G170" s="77"/>
      <c r="H170" s="77"/>
      <c r="I170" s="77">
        <v>5</v>
      </c>
      <c r="J170" s="77">
        <v>80</v>
      </c>
      <c r="K170" s="84">
        <f>ROUND(I170*J170,2)</f>
        <v>400</v>
      </c>
    </row>
    <row r="171" spans="2:11" ht="6" customHeight="1" x14ac:dyDescent="0.25">
      <c r="B171" s="85"/>
      <c r="K171" s="86"/>
    </row>
    <row r="172" spans="2:11" x14ac:dyDescent="0.25">
      <c r="B172" s="87"/>
      <c r="J172" s="88" t="s">
        <v>14</v>
      </c>
      <c r="K172" s="89">
        <f>ROUND(SUM(K166:K170),2)</f>
        <v>2896.8</v>
      </c>
    </row>
    <row r="173" spans="2:11" x14ac:dyDescent="0.25">
      <c r="B173" s="90"/>
      <c r="K173" s="86"/>
    </row>
    <row r="174" spans="2:11" x14ac:dyDescent="0.25">
      <c r="B174" s="90"/>
      <c r="K174" s="86"/>
    </row>
    <row r="175" spans="2:11" x14ac:dyDescent="0.25">
      <c r="B175" s="90"/>
      <c r="K175" s="86"/>
    </row>
    <row r="176" spans="2:11" x14ac:dyDescent="0.25">
      <c r="B176" s="90"/>
      <c r="K176" s="86"/>
    </row>
    <row r="177" spans="2:11" x14ac:dyDescent="0.25">
      <c r="B177" s="90"/>
      <c r="K177" s="86"/>
    </row>
    <row r="178" spans="2:11" x14ac:dyDescent="0.25">
      <c r="B178" s="90"/>
      <c r="K178" s="86"/>
    </row>
    <row r="179" spans="2:11" x14ac:dyDescent="0.25">
      <c r="B179" s="90"/>
      <c r="K179" s="86"/>
    </row>
    <row r="180" spans="2:11" x14ac:dyDescent="0.25">
      <c r="B180" s="96"/>
      <c r="C180" s="93"/>
      <c r="D180" s="93"/>
      <c r="E180" s="93"/>
      <c r="F180" s="93"/>
      <c r="G180" s="94"/>
      <c r="H180" s="94"/>
      <c r="I180" s="94"/>
      <c r="J180" s="94"/>
      <c r="K180" s="95"/>
    </row>
    <row r="183" spans="2:11" ht="49.8" customHeight="1" x14ac:dyDescent="0.25">
      <c r="B183" s="138" t="s">
        <v>50</v>
      </c>
      <c r="C183" s="139"/>
      <c r="D183" s="79"/>
      <c r="E183" s="79"/>
      <c r="F183" s="79"/>
      <c r="G183" s="80"/>
      <c r="H183" s="80"/>
      <c r="I183" s="80"/>
      <c r="J183" s="140" t="s">
        <v>33</v>
      </c>
      <c r="K183" s="141"/>
    </row>
    <row r="184" spans="2:11" x14ac:dyDescent="0.25">
      <c r="B184" s="81" t="s">
        <v>2</v>
      </c>
      <c r="C184" s="74" t="s">
        <v>3</v>
      </c>
      <c r="D184" s="74" t="s">
        <v>4</v>
      </c>
      <c r="E184" s="74" t="s">
        <v>5</v>
      </c>
      <c r="F184" s="74" t="s">
        <v>6</v>
      </c>
      <c r="G184" s="75" t="s">
        <v>7</v>
      </c>
      <c r="H184" s="75" t="s">
        <v>8</v>
      </c>
      <c r="I184" s="75" t="s">
        <v>9</v>
      </c>
      <c r="J184" s="75" t="s">
        <v>10</v>
      </c>
      <c r="K184" s="82" t="s">
        <v>11</v>
      </c>
    </row>
    <row r="185" spans="2:11" x14ac:dyDescent="0.25">
      <c r="B185" s="83" t="s">
        <v>51</v>
      </c>
      <c r="C185" s="76" t="s">
        <v>13</v>
      </c>
      <c r="D185" s="76" t="s">
        <v>13</v>
      </c>
      <c r="E185" s="76" t="s">
        <v>13</v>
      </c>
      <c r="F185" s="76" t="s">
        <v>13</v>
      </c>
      <c r="G185" s="77"/>
      <c r="H185" s="77">
        <v>1</v>
      </c>
      <c r="I185" s="77">
        <v>6</v>
      </c>
      <c r="J185" s="77">
        <v>2</v>
      </c>
      <c r="K185" s="84">
        <f>ROUND(H185*I185*J185,2)</f>
        <v>12</v>
      </c>
    </row>
    <row r="186" spans="2:11" x14ac:dyDescent="0.25">
      <c r="B186" s="83" t="s">
        <v>52</v>
      </c>
      <c r="C186" s="76" t="s">
        <v>13</v>
      </c>
      <c r="D186" s="76" t="s">
        <v>13</v>
      </c>
      <c r="E186" s="76" t="s">
        <v>13</v>
      </c>
      <c r="F186" s="76" t="s">
        <v>13</v>
      </c>
      <c r="G186" s="77"/>
      <c r="H186" s="77">
        <v>2.4</v>
      </c>
      <c r="I186" s="77">
        <v>1</v>
      </c>
      <c r="J186" s="77">
        <v>2</v>
      </c>
      <c r="K186" s="84">
        <f>ROUND(H186*I186*J186,2)</f>
        <v>4.8</v>
      </c>
    </row>
    <row r="187" spans="2:11" x14ac:dyDescent="0.25">
      <c r="B187" s="83" t="s">
        <v>53</v>
      </c>
      <c r="C187" s="76" t="s">
        <v>13</v>
      </c>
      <c r="D187" s="76" t="s">
        <v>13</v>
      </c>
      <c r="E187" s="76" t="s">
        <v>13</v>
      </c>
      <c r="F187" s="76" t="s">
        <v>13</v>
      </c>
      <c r="G187" s="77"/>
      <c r="H187" s="77">
        <v>2.4</v>
      </c>
      <c r="I187" s="77">
        <v>1.5</v>
      </c>
      <c r="J187" s="77">
        <v>4</v>
      </c>
      <c r="K187" s="84">
        <f>ROUND(H187*I187*J187,2)</f>
        <v>14.4</v>
      </c>
    </row>
    <row r="188" spans="2:11" ht="6" customHeight="1" x14ac:dyDescent="0.25">
      <c r="B188" s="85"/>
      <c r="K188" s="86"/>
    </row>
    <row r="189" spans="2:11" x14ac:dyDescent="0.25">
      <c r="B189" s="87"/>
      <c r="J189" s="88" t="s">
        <v>14</v>
      </c>
      <c r="K189" s="89">
        <f>ROUND(SUM(K185:K187),2)</f>
        <v>31.2</v>
      </c>
    </row>
    <row r="190" spans="2:11" x14ac:dyDescent="0.25">
      <c r="B190" s="90"/>
      <c r="K190" s="86"/>
    </row>
    <row r="191" spans="2:11" x14ac:dyDescent="0.25">
      <c r="B191" s="90"/>
      <c r="K191" s="86"/>
    </row>
    <row r="192" spans="2:11" x14ac:dyDescent="0.25">
      <c r="B192" s="90"/>
      <c r="K192" s="86"/>
    </row>
    <row r="193" spans="2:11" x14ac:dyDescent="0.25">
      <c r="B193" s="90"/>
      <c r="K193" s="86"/>
    </row>
    <row r="194" spans="2:11" x14ac:dyDescent="0.25">
      <c r="B194" s="90"/>
      <c r="K194" s="86"/>
    </row>
    <row r="195" spans="2:11" x14ac:dyDescent="0.25">
      <c r="B195" s="90"/>
      <c r="K195" s="86"/>
    </row>
    <row r="196" spans="2:11" x14ac:dyDescent="0.25">
      <c r="B196" s="90"/>
      <c r="K196" s="86"/>
    </row>
    <row r="197" spans="2:11" x14ac:dyDescent="0.25">
      <c r="B197" s="91"/>
      <c r="K197" s="86"/>
    </row>
    <row r="198" spans="2:11" x14ac:dyDescent="0.25">
      <c r="B198" s="92"/>
      <c r="C198" s="93"/>
      <c r="D198" s="93"/>
      <c r="E198" s="93"/>
      <c r="F198" s="93"/>
      <c r="G198" s="94"/>
      <c r="H198" s="94"/>
      <c r="I198" s="94"/>
      <c r="J198" s="94"/>
      <c r="K198" s="95"/>
    </row>
    <row r="200" spans="2:11" ht="53.7" customHeight="1" x14ac:dyDescent="0.25">
      <c r="B200" s="138" t="s">
        <v>54</v>
      </c>
      <c r="C200" s="139"/>
      <c r="D200" s="79"/>
      <c r="E200" s="79"/>
      <c r="F200" s="79"/>
      <c r="G200" s="80"/>
      <c r="H200" s="80"/>
      <c r="I200" s="80"/>
      <c r="J200" s="140" t="s">
        <v>33</v>
      </c>
      <c r="K200" s="141"/>
    </row>
    <row r="201" spans="2:11" x14ac:dyDescent="0.25">
      <c r="B201" s="81" t="s">
        <v>2</v>
      </c>
      <c r="C201" s="74" t="s">
        <v>3</v>
      </c>
      <c r="D201" s="74" t="s">
        <v>4</v>
      </c>
      <c r="E201" s="74" t="s">
        <v>5</v>
      </c>
      <c r="F201" s="74" t="s">
        <v>6</v>
      </c>
      <c r="G201" s="75" t="s">
        <v>7</v>
      </c>
      <c r="H201" s="75" t="s">
        <v>8</v>
      </c>
      <c r="I201" s="75" t="s">
        <v>9</v>
      </c>
      <c r="J201" s="75" t="s">
        <v>10</v>
      </c>
      <c r="K201" s="82" t="s">
        <v>11</v>
      </c>
    </row>
    <row r="202" spans="2:11" x14ac:dyDescent="0.25">
      <c r="B202" s="83" t="s">
        <v>51</v>
      </c>
      <c r="C202" s="76" t="s">
        <v>13</v>
      </c>
      <c r="D202" s="76" t="s">
        <v>13</v>
      </c>
      <c r="E202" s="76" t="s">
        <v>13</v>
      </c>
      <c r="F202" s="76" t="s">
        <v>13</v>
      </c>
      <c r="G202" s="77">
        <v>8</v>
      </c>
      <c r="H202" s="77"/>
      <c r="I202" s="77">
        <v>1</v>
      </c>
      <c r="J202" s="77">
        <v>2</v>
      </c>
      <c r="K202" s="84">
        <f>ROUND(G202*I202*J202,2)</f>
        <v>16</v>
      </c>
    </row>
    <row r="203" spans="2:11" x14ac:dyDescent="0.25">
      <c r="B203" s="83" t="s">
        <v>52</v>
      </c>
      <c r="C203" s="76" t="s">
        <v>13</v>
      </c>
      <c r="D203" s="76" t="s">
        <v>13</v>
      </c>
      <c r="E203" s="76" t="s">
        <v>13</v>
      </c>
      <c r="F203" s="76" t="s">
        <v>13</v>
      </c>
      <c r="G203" s="77">
        <v>1</v>
      </c>
      <c r="H203" s="77"/>
      <c r="I203" s="77">
        <v>2.4</v>
      </c>
      <c r="J203" s="77">
        <v>2</v>
      </c>
      <c r="K203" s="84">
        <f>ROUND(G203*I203*J203,2)</f>
        <v>4.8</v>
      </c>
    </row>
    <row r="204" spans="2:11" ht="6" customHeight="1" x14ac:dyDescent="0.25">
      <c r="B204" s="85"/>
      <c r="K204" s="86"/>
    </row>
    <row r="205" spans="2:11" x14ac:dyDescent="0.25">
      <c r="B205" s="87"/>
      <c r="J205" s="88" t="s">
        <v>14</v>
      </c>
      <c r="K205" s="89">
        <f>ROUND(SUM(K202:K203),2)</f>
        <v>20.8</v>
      </c>
    </row>
    <row r="206" spans="2:11" x14ac:dyDescent="0.25">
      <c r="B206" s="90"/>
      <c r="K206" s="86"/>
    </row>
    <row r="207" spans="2:11" x14ac:dyDescent="0.25">
      <c r="B207" s="90"/>
      <c r="K207" s="86"/>
    </row>
    <row r="208" spans="2:11" x14ac:dyDescent="0.25">
      <c r="B208" s="90"/>
      <c r="K208" s="86"/>
    </row>
    <row r="209" spans="2:11" x14ac:dyDescent="0.25">
      <c r="B209" s="90"/>
      <c r="K209" s="86"/>
    </row>
    <row r="210" spans="2:11" x14ac:dyDescent="0.25">
      <c r="B210" s="90"/>
      <c r="K210" s="86"/>
    </row>
    <row r="211" spans="2:11" x14ac:dyDescent="0.25">
      <c r="B211" s="90"/>
      <c r="K211" s="86"/>
    </row>
    <row r="212" spans="2:11" x14ac:dyDescent="0.25">
      <c r="B212" s="90"/>
      <c r="K212" s="86"/>
    </row>
    <row r="213" spans="2:11" x14ac:dyDescent="0.25">
      <c r="B213" s="91"/>
      <c r="K213" s="86"/>
    </row>
    <row r="214" spans="2:11" x14ac:dyDescent="0.25">
      <c r="B214" s="92"/>
      <c r="C214" s="93"/>
      <c r="D214" s="93"/>
      <c r="E214" s="93"/>
      <c r="F214" s="93"/>
      <c r="G214" s="94"/>
      <c r="H214" s="94"/>
      <c r="I214" s="94"/>
      <c r="J214" s="94"/>
      <c r="K214" s="95"/>
    </row>
    <row r="216" spans="2:11" ht="37.35" customHeight="1" x14ac:dyDescent="0.25">
      <c r="B216" s="138" t="s">
        <v>55</v>
      </c>
      <c r="C216" s="139"/>
      <c r="D216" s="79"/>
      <c r="E216" s="79"/>
      <c r="F216" s="79"/>
      <c r="G216" s="80"/>
      <c r="H216" s="80"/>
      <c r="I216" s="80"/>
      <c r="J216" s="140" t="s">
        <v>33</v>
      </c>
      <c r="K216" s="141"/>
    </row>
    <row r="217" spans="2:11" x14ac:dyDescent="0.25">
      <c r="B217" s="81" t="s">
        <v>2</v>
      </c>
      <c r="C217" s="74" t="s">
        <v>3</v>
      </c>
      <c r="D217" s="74" t="s">
        <v>4</v>
      </c>
      <c r="E217" s="74" t="s">
        <v>5</v>
      </c>
      <c r="F217" s="74" t="s">
        <v>6</v>
      </c>
      <c r="G217" s="75" t="s">
        <v>7</v>
      </c>
      <c r="H217" s="75" t="s">
        <v>8</v>
      </c>
      <c r="I217" s="75" t="s">
        <v>9</v>
      </c>
      <c r="J217" s="75" t="s">
        <v>10</v>
      </c>
      <c r="K217" s="82" t="s">
        <v>11</v>
      </c>
    </row>
    <row r="218" spans="2:11" x14ac:dyDescent="0.25">
      <c r="B218" s="83" t="s">
        <v>56</v>
      </c>
      <c r="C218" s="76" t="s">
        <v>13</v>
      </c>
      <c r="D218" s="76" t="s">
        <v>13</v>
      </c>
      <c r="E218" s="76" t="s">
        <v>13</v>
      </c>
      <c r="F218" s="76" t="s">
        <v>13</v>
      </c>
      <c r="G218" s="77"/>
      <c r="H218" s="77">
        <v>1.8</v>
      </c>
      <c r="I218" s="77">
        <v>4</v>
      </c>
      <c r="J218" s="77">
        <v>1</v>
      </c>
      <c r="K218" s="84">
        <f>ROUND(H218*I218*J218,2)</f>
        <v>7.2</v>
      </c>
    </row>
    <row r="219" spans="2:11" ht="6" customHeight="1" x14ac:dyDescent="0.25">
      <c r="B219" s="85"/>
      <c r="K219" s="86"/>
    </row>
    <row r="220" spans="2:11" x14ac:dyDescent="0.25">
      <c r="B220" s="87"/>
      <c r="J220" s="88" t="s">
        <v>14</v>
      </c>
      <c r="K220" s="89">
        <f>ROUND(SUM(K218:K218),2)</f>
        <v>7.2</v>
      </c>
    </row>
    <row r="221" spans="2:11" x14ac:dyDescent="0.25">
      <c r="B221" s="90"/>
      <c r="K221" s="86"/>
    </row>
    <row r="222" spans="2:11" x14ac:dyDescent="0.25">
      <c r="B222" s="90"/>
      <c r="K222" s="86"/>
    </row>
    <row r="223" spans="2:11" x14ac:dyDescent="0.25">
      <c r="B223" s="90"/>
      <c r="K223" s="86"/>
    </row>
    <row r="224" spans="2:11" x14ac:dyDescent="0.25">
      <c r="B224" s="90"/>
      <c r="K224" s="86"/>
    </row>
    <row r="225" spans="2:11" x14ac:dyDescent="0.25">
      <c r="B225" s="90"/>
      <c r="K225" s="86"/>
    </row>
    <row r="226" spans="2:11" x14ac:dyDescent="0.25">
      <c r="B226" s="90"/>
      <c r="K226" s="86"/>
    </row>
    <row r="227" spans="2:11" x14ac:dyDescent="0.25">
      <c r="B227" s="90"/>
      <c r="K227" s="86"/>
    </row>
    <row r="228" spans="2:11" x14ac:dyDescent="0.25">
      <c r="B228" s="91"/>
      <c r="K228" s="86"/>
    </row>
    <row r="229" spans="2:11" x14ac:dyDescent="0.25">
      <c r="B229" s="92"/>
      <c r="C229" s="93"/>
      <c r="D229" s="93"/>
      <c r="E229" s="93"/>
      <c r="F229" s="93"/>
      <c r="G229" s="94"/>
      <c r="H229" s="94"/>
      <c r="I229" s="94"/>
      <c r="J229" s="94"/>
      <c r="K229" s="95"/>
    </row>
    <row r="231" spans="2:11" x14ac:dyDescent="0.25">
      <c r="B231" s="138" t="s">
        <v>57</v>
      </c>
      <c r="C231" s="139"/>
      <c r="D231" s="79"/>
      <c r="E231" s="79"/>
      <c r="F231" s="79"/>
      <c r="G231" s="80"/>
      <c r="H231" s="80"/>
      <c r="I231" s="80"/>
      <c r="J231" s="140" t="s">
        <v>33</v>
      </c>
      <c r="K231" s="141"/>
    </row>
    <row r="232" spans="2:11" x14ac:dyDescent="0.25">
      <c r="B232" s="81" t="s">
        <v>2</v>
      </c>
      <c r="C232" s="74" t="s">
        <v>3</v>
      </c>
      <c r="D232" s="74" t="s">
        <v>4</v>
      </c>
      <c r="E232" s="74" t="s">
        <v>5</v>
      </c>
      <c r="F232" s="74" t="s">
        <v>6</v>
      </c>
      <c r="G232" s="75" t="s">
        <v>7</v>
      </c>
      <c r="H232" s="75" t="s">
        <v>8</v>
      </c>
      <c r="I232" s="75" t="s">
        <v>9</v>
      </c>
      <c r="J232" s="75" t="s">
        <v>10</v>
      </c>
      <c r="K232" s="82" t="s">
        <v>11</v>
      </c>
    </row>
    <row r="233" spans="2:11" x14ac:dyDescent="0.25">
      <c r="B233" s="83" t="s">
        <v>58</v>
      </c>
      <c r="C233" s="76" t="s">
        <v>13</v>
      </c>
      <c r="D233" s="76" t="s">
        <v>13</v>
      </c>
      <c r="E233" s="76" t="s">
        <v>13</v>
      </c>
      <c r="F233" s="76" t="s">
        <v>13</v>
      </c>
      <c r="G233" s="77">
        <v>2.5</v>
      </c>
      <c r="H233" s="77">
        <v>2.5</v>
      </c>
      <c r="I233" s="77"/>
      <c r="J233" s="77">
        <v>1</v>
      </c>
      <c r="K233" s="84">
        <f>ROUND(G233*H233*J233,2)</f>
        <v>6.25</v>
      </c>
    </row>
    <row r="234" spans="2:11" ht="6" customHeight="1" x14ac:dyDescent="0.25">
      <c r="B234" s="85"/>
      <c r="K234" s="86"/>
    </row>
    <row r="235" spans="2:11" x14ac:dyDescent="0.25">
      <c r="B235" s="87"/>
      <c r="J235" s="88" t="s">
        <v>14</v>
      </c>
      <c r="K235" s="89">
        <f>ROUND(SUM(K233:K233),2)</f>
        <v>6.25</v>
      </c>
    </row>
    <row r="236" spans="2:11" x14ac:dyDescent="0.25">
      <c r="B236" s="90"/>
      <c r="K236" s="86"/>
    </row>
    <row r="237" spans="2:11" x14ac:dyDescent="0.25">
      <c r="B237" s="90"/>
      <c r="K237" s="86"/>
    </row>
    <row r="238" spans="2:11" x14ac:dyDescent="0.25">
      <c r="B238" s="90"/>
      <c r="K238" s="86"/>
    </row>
    <row r="239" spans="2:11" x14ac:dyDescent="0.25">
      <c r="B239" s="90"/>
      <c r="K239" s="86"/>
    </row>
    <row r="240" spans="2:11" x14ac:dyDescent="0.25">
      <c r="B240" s="90"/>
      <c r="K240" s="86"/>
    </row>
    <row r="241" spans="2:11" x14ac:dyDescent="0.25">
      <c r="B241" s="90"/>
      <c r="K241" s="86"/>
    </row>
    <row r="242" spans="2:11" x14ac:dyDescent="0.25">
      <c r="B242" s="90"/>
      <c r="K242" s="86"/>
    </row>
    <row r="243" spans="2:11" x14ac:dyDescent="0.25">
      <c r="B243" s="96"/>
      <c r="C243" s="93"/>
      <c r="D243" s="93"/>
      <c r="E243" s="93"/>
      <c r="F243" s="93"/>
      <c r="G243" s="94"/>
      <c r="H243" s="94"/>
      <c r="I243" s="94"/>
      <c r="J243" s="94"/>
      <c r="K243" s="95"/>
    </row>
    <row r="246" spans="2:11" x14ac:dyDescent="0.25">
      <c r="B246" s="138" t="s">
        <v>59</v>
      </c>
      <c r="C246" s="139"/>
      <c r="D246" s="79"/>
      <c r="E246" s="79"/>
      <c r="F246" s="79"/>
      <c r="G246" s="80"/>
      <c r="H246" s="80"/>
      <c r="I246" s="80"/>
      <c r="J246" s="140" t="s">
        <v>1</v>
      </c>
      <c r="K246" s="141"/>
    </row>
    <row r="247" spans="2:11" x14ac:dyDescent="0.25">
      <c r="B247" s="81" t="s">
        <v>2</v>
      </c>
      <c r="C247" s="74" t="s">
        <v>3</v>
      </c>
      <c r="D247" s="74" t="s">
        <v>4</v>
      </c>
      <c r="E247" s="74" t="s">
        <v>5</v>
      </c>
      <c r="F247" s="74" t="s">
        <v>6</v>
      </c>
      <c r="G247" s="75" t="s">
        <v>7</v>
      </c>
      <c r="H247" s="75" t="s">
        <v>8</v>
      </c>
      <c r="I247" s="75" t="s">
        <v>9</v>
      </c>
      <c r="J247" s="75" t="s">
        <v>10</v>
      </c>
      <c r="K247" s="82" t="s">
        <v>11</v>
      </c>
    </row>
    <row r="248" spans="2:11" x14ac:dyDescent="0.25">
      <c r="B248" s="83" t="s">
        <v>52</v>
      </c>
      <c r="C248" s="76" t="s">
        <v>13</v>
      </c>
      <c r="D248" s="76" t="s">
        <v>13</v>
      </c>
      <c r="E248" s="76" t="s">
        <v>13</v>
      </c>
      <c r="F248" s="76" t="s">
        <v>13</v>
      </c>
      <c r="G248" s="77">
        <v>3</v>
      </c>
      <c r="H248" s="77"/>
      <c r="I248" s="77"/>
      <c r="J248" s="77">
        <v>1</v>
      </c>
      <c r="K248" s="84">
        <f>ROUND(G248*J248,2)</f>
        <v>3</v>
      </c>
    </row>
    <row r="249" spans="2:11" ht="6" customHeight="1" x14ac:dyDescent="0.25">
      <c r="B249" s="85"/>
      <c r="K249" s="86"/>
    </row>
    <row r="250" spans="2:11" x14ac:dyDescent="0.25">
      <c r="B250" s="87"/>
      <c r="J250" s="88" t="s">
        <v>14</v>
      </c>
      <c r="K250" s="89">
        <f>ROUND(SUM(K248:K248),2)</f>
        <v>3</v>
      </c>
    </row>
    <row r="251" spans="2:11" x14ac:dyDescent="0.25">
      <c r="B251" s="90"/>
      <c r="K251" s="86"/>
    </row>
    <row r="252" spans="2:11" x14ac:dyDescent="0.25">
      <c r="B252" s="90"/>
      <c r="K252" s="86"/>
    </row>
    <row r="253" spans="2:11" x14ac:dyDescent="0.25">
      <c r="B253" s="90"/>
      <c r="K253" s="86"/>
    </row>
    <row r="254" spans="2:11" x14ac:dyDescent="0.25">
      <c r="B254" s="90"/>
      <c r="K254" s="86"/>
    </row>
    <row r="255" spans="2:11" x14ac:dyDescent="0.25">
      <c r="B255" s="90"/>
      <c r="K255" s="86"/>
    </row>
    <row r="256" spans="2:11" x14ac:dyDescent="0.25">
      <c r="B256" s="90"/>
      <c r="K256" s="86"/>
    </row>
    <row r="257" spans="2:11" x14ac:dyDescent="0.25">
      <c r="B257" s="90"/>
      <c r="K257" s="86"/>
    </row>
    <row r="258" spans="2:11" x14ac:dyDescent="0.25">
      <c r="B258" s="91"/>
      <c r="K258" s="86"/>
    </row>
    <row r="259" spans="2:11" x14ac:dyDescent="0.25">
      <c r="B259" s="92"/>
      <c r="C259" s="93"/>
      <c r="D259" s="93"/>
      <c r="E259" s="93"/>
      <c r="F259" s="93"/>
      <c r="G259" s="94"/>
      <c r="H259" s="94"/>
      <c r="I259" s="94"/>
      <c r="J259" s="94"/>
      <c r="K259" s="95"/>
    </row>
    <row r="261" spans="2:11" ht="42.6" customHeight="1" x14ac:dyDescent="0.25">
      <c r="B261" s="138" t="s">
        <v>60</v>
      </c>
      <c r="C261" s="139"/>
      <c r="D261" s="79"/>
      <c r="E261" s="79"/>
      <c r="F261" s="79"/>
      <c r="G261" s="80"/>
      <c r="H261" s="80"/>
      <c r="I261" s="80"/>
      <c r="J261" s="140" t="s">
        <v>33</v>
      </c>
      <c r="K261" s="141"/>
    </row>
    <row r="262" spans="2:11" x14ac:dyDescent="0.25">
      <c r="B262" s="81" t="s">
        <v>2</v>
      </c>
      <c r="C262" s="74" t="s">
        <v>3</v>
      </c>
      <c r="D262" s="74" t="s">
        <v>4</v>
      </c>
      <c r="E262" s="74" t="s">
        <v>5</v>
      </c>
      <c r="F262" s="74" t="s">
        <v>6</v>
      </c>
      <c r="G262" s="75" t="s">
        <v>7</v>
      </c>
      <c r="H262" s="75" t="s">
        <v>8</v>
      </c>
      <c r="I262" s="75" t="s">
        <v>9</v>
      </c>
      <c r="J262" s="75" t="s">
        <v>10</v>
      </c>
      <c r="K262" s="82" t="s">
        <v>11</v>
      </c>
    </row>
    <row r="263" spans="2:11" x14ac:dyDescent="0.25">
      <c r="B263" s="83" t="s">
        <v>58</v>
      </c>
      <c r="C263" s="76" t="s">
        <v>13</v>
      </c>
      <c r="D263" s="76" t="s">
        <v>13</v>
      </c>
      <c r="E263" s="76" t="s">
        <v>13</v>
      </c>
      <c r="F263" s="76" t="s">
        <v>13</v>
      </c>
      <c r="G263" s="77">
        <v>2</v>
      </c>
      <c r="H263" s="77">
        <v>2</v>
      </c>
      <c r="I263" s="77"/>
      <c r="J263" s="77">
        <v>1</v>
      </c>
      <c r="K263" s="84">
        <f>ROUND(G263*H263*J263,2)</f>
        <v>4</v>
      </c>
    </row>
    <row r="264" spans="2:11" ht="6" customHeight="1" x14ac:dyDescent="0.25">
      <c r="B264" s="85"/>
      <c r="K264" s="86"/>
    </row>
    <row r="265" spans="2:11" x14ac:dyDescent="0.25">
      <c r="B265" s="87"/>
      <c r="J265" s="88" t="s">
        <v>14</v>
      </c>
      <c r="K265" s="89">
        <f>ROUND(SUM(K263:K263),2)</f>
        <v>4</v>
      </c>
    </row>
    <row r="266" spans="2:11" x14ac:dyDescent="0.25">
      <c r="B266" s="90"/>
      <c r="K266" s="86"/>
    </row>
    <row r="267" spans="2:11" x14ac:dyDescent="0.25">
      <c r="B267" s="90"/>
      <c r="K267" s="86"/>
    </row>
    <row r="268" spans="2:11" x14ac:dyDescent="0.25">
      <c r="B268" s="90"/>
      <c r="K268" s="86"/>
    </row>
    <row r="269" spans="2:11" x14ac:dyDescent="0.25">
      <c r="B269" s="90"/>
      <c r="K269" s="86"/>
    </row>
    <row r="270" spans="2:11" x14ac:dyDescent="0.25">
      <c r="B270" s="90"/>
      <c r="K270" s="86"/>
    </row>
    <row r="271" spans="2:11" x14ac:dyDescent="0.25">
      <c r="B271" s="90"/>
      <c r="K271" s="86"/>
    </row>
    <row r="272" spans="2:11" x14ac:dyDescent="0.25">
      <c r="B272" s="90"/>
      <c r="K272" s="86"/>
    </row>
    <row r="273" spans="2:11" x14ac:dyDescent="0.25">
      <c r="B273" s="91"/>
      <c r="K273" s="86"/>
    </row>
    <row r="274" spans="2:11" x14ac:dyDescent="0.25">
      <c r="B274" s="92"/>
      <c r="C274" s="93"/>
      <c r="D274" s="93"/>
      <c r="E274" s="93"/>
      <c r="F274" s="93"/>
      <c r="G274" s="94"/>
      <c r="H274" s="94"/>
      <c r="I274" s="94"/>
      <c r="J274" s="94"/>
      <c r="K274" s="95"/>
    </row>
    <row r="276" spans="2:11" ht="57" customHeight="1" x14ac:dyDescent="0.25">
      <c r="B276" s="138" t="s">
        <v>61</v>
      </c>
      <c r="C276" s="139"/>
      <c r="D276" s="79"/>
      <c r="E276" s="79"/>
      <c r="F276" s="79"/>
      <c r="G276" s="80"/>
      <c r="H276" s="80"/>
      <c r="I276" s="80"/>
      <c r="J276" s="140" t="s">
        <v>62</v>
      </c>
      <c r="K276" s="141"/>
    </row>
    <row r="277" spans="2:11" x14ac:dyDescent="0.25">
      <c r="B277" s="81" t="s">
        <v>2</v>
      </c>
      <c r="C277" s="74" t="s">
        <v>3</v>
      </c>
      <c r="D277" s="74" t="s">
        <v>4</v>
      </c>
      <c r="E277" s="74" t="s">
        <v>5</v>
      </c>
      <c r="F277" s="74" t="s">
        <v>6</v>
      </c>
      <c r="G277" s="75" t="s">
        <v>7</v>
      </c>
      <c r="H277" s="75" t="s">
        <v>8</v>
      </c>
      <c r="I277" s="75" t="s">
        <v>9</v>
      </c>
      <c r="J277" s="75" t="s">
        <v>10</v>
      </c>
      <c r="K277" s="82" t="s">
        <v>11</v>
      </c>
    </row>
    <row r="278" spans="2:11" x14ac:dyDescent="0.25">
      <c r="B278" s="83" t="s">
        <v>63</v>
      </c>
      <c r="C278" s="76" t="s">
        <v>13</v>
      </c>
      <c r="D278" s="76" t="s">
        <v>13</v>
      </c>
      <c r="E278" s="76" t="s">
        <v>13</v>
      </c>
      <c r="F278" s="76" t="s">
        <v>13</v>
      </c>
      <c r="G278" s="77"/>
      <c r="H278" s="77"/>
      <c r="I278" s="77"/>
      <c r="J278" s="77">
        <v>1</v>
      </c>
      <c r="K278" s="84">
        <f>ROUND(J278,2)</f>
        <v>1</v>
      </c>
    </row>
    <row r="279" spans="2:11" ht="6" customHeight="1" x14ac:dyDescent="0.25">
      <c r="B279" s="85"/>
      <c r="K279" s="86"/>
    </row>
    <row r="280" spans="2:11" x14ac:dyDescent="0.25">
      <c r="B280" s="87"/>
      <c r="J280" s="88" t="s">
        <v>14</v>
      </c>
      <c r="K280" s="89">
        <f>ROUND(SUM(K278:K278),2)</f>
        <v>1</v>
      </c>
    </row>
    <row r="281" spans="2:11" x14ac:dyDescent="0.25">
      <c r="B281" s="90"/>
      <c r="K281" s="86"/>
    </row>
    <row r="282" spans="2:11" x14ac:dyDescent="0.25">
      <c r="B282" s="90"/>
      <c r="K282" s="86"/>
    </row>
    <row r="283" spans="2:11" x14ac:dyDescent="0.25">
      <c r="B283" s="90"/>
      <c r="K283" s="86"/>
    </row>
    <row r="284" spans="2:11" x14ac:dyDescent="0.25">
      <c r="B284" s="90"/>
      <c r="K284" s="86"/>
    </row>
    <row r="285" spans="2:11" x14ac:dyDescent="0.25">
      <c r="B285" s="90"/>
      <c r="K285" s="86"/>
    </row>
    <row r="286" spans="2:11" x14ac:dyDescent="0.25">
      <c r="B286" s="90"/>
      <c r="K286" s="86"/>
    </row>
    <row r="287" spans="2:11" x14ac:dyDescent="0.25">
      <c r="B287" s="90"/>
      <c r="K287" s="86"/>
    </row>
    <row r="288" spans="2:11" x14ac:dyDescent="0.25">
      <c r="B288" s="91"/>
      <c r="K288" s="86"/>
    </row>
    <row r="289" spans="2:11" x14ac:dyDescent="0.25">
      <c r="B289" s="92"/>
      <c r="C289" s="93"/>
      <c r="D289" s="93"/>
      <c r="E289" s="93"/>
      <c r="F289" s="93"/>
      <c r="G289" s="94"/>
      <c r="H289" s="94"/>
      <c r="I289" s="94"/>
      <c r="J289" s="94"/>
      <c r="K289" s="95"/>
    </row>
  </sheetData>
  <mergeCells count="38">
    <mergeCell ref="B246:C246"/>
    <mergeCell ref="J246:K246"/>
    <mergeCell ref="B261:C261"/>
    <mergeCell ref="J261:K261"/>
    <mergeCell ref="B276:C276"/>
    <mergeCell ref="J276:K276"/>
    <mergeCell ref="B200:C200"/>
    <mergeCell ref="J200:K200"/>
    <mergeCell ref="B216:C216"/>
    <mergeCell ref="J216:K216"/>
    <mergeCell ref="B231:C231"/>
    <mergeCell ref="J231:K231"/>
    <mergeCell ref="B147:C147"/>
    <mergeCell ref="J147:K147"/>
    <mergeCell ref="B164:C164"/>
    <mergeCell ref="J164:K164"/>
    <mergeCell ref="B183:C183"/>
    <mergeCell ref="J183:K183"/>
    <mergeCell ref="B99:C99"/>
    <mergeCell ref="J99:K99"/>
    <mergeCell ref="B114:C114"/>
    <mergeCell ref="J114:K114"/>
    <mergeCell ref="B132:C132"/>
    <mergeCell ref="J132:K132"/>
    <mergeCell ref="B54:C54"/>
    <mergeCell ref="J54:K54"/>
    <mergeCell ref="B69:C69"/>
    <mergeCell ref="J69:K69"/>
    <mergeCell ref="B84:C84"/>
    <mergeCell ref="J84:K84"/>
    <mergeCell ref="B39:C39"/>
    <mergeCell ref="J39:K39"/>
    <mergeCell ref="C3:G3"/>
    <mergeCell ref="B7:K7"/>
    <mergeCell ref="B9:C9"/>
    <mergeCell ref="J9:K9"/>
    <mergeCell ref="B24:C24"/>
    <mergeCell ref="J24:K24"/>
  </mergeCells>
  <printOptions horizontalCentered="1"/>
  <pageMargins left="0.59055118110236227" right="0.59055118110236227" top="0.39370078740157483" bottom="0.74803149606299213" header="0.19685039370078741" footer="0.31496062992125984"/>
  <pageSetup scale="70" fitToHeight="0" orientation="landscape" r:id="rId1"/>
  <headerFooter>
    <oddFooter>&amp;C
&amp;R&amp;P/&amp;N</oddFooter>
  </headerFooter>
  <rowBreaks count="8" manualBreakCount="8">
    <brk id="38" max="11" man="1"/>
    <brk id="68" max="11" man="1"/>
    <brk id="98" max="11" man="1"/>
    <brk id="131" max="11" man="1"/>
    <brk id="163" max="11" man="1"/>
    <brk id="198" max="11" man="1"/>
    <brk id="230" max="11" man="1"/>
    <brk id="260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APUS</vt:lpstr>
      <vt:lpstr>Básicos</vt:lpstr>
      <vt:lpstr>Insumos</vt:lpstr>
      <vt:lpstr>G_Obra</vt:lpstr>
      <vt:lpstr>APUS!Área_de_impresión</vt:lpstr>
      <vt:lpstr>Básicos!Área_de_impresión</vt:lpstr>
      <vt:lpstr>G_Obra!Área_de_impresión</vt:lpstr>
      <vt:lpstr>Insumos!Área_de_impresión</vt:lpstr>
      <vt:lpstr>APUS!Títulos_a_imprimir</vt:lpstr>
      <vt:lpstr>Básicos!Títulos_a_imprimir</vt:lpstr>
      <vt:lpstr>G_Obra!Títulos_a_imprimir</vt:lpstr>
      <vt:lpstr>Insumos!Títulos_a_imprimir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LUQUE</dc:creator>
  <cp:lastModifiedBy>Sandra Rocio Luque Luque</cp:lastModifiedBy>
  <cp:lastPrinted>2026-03-18T21:50:16Z</cp:lastPrinted>
  <dcterms:created xsi:type="dcterms:W3CDTF">2026-03-17T20:48:25Z</dcterms:created>
  <dcterms:modified xsi:type="dcterms:W3CDTF">2026-05-15T18:31:31Z</dcterms:modified>
</cp:coreProperties>
</file>