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09 MONTOS AGOTABLES NARIÑO -CAUCA\"/>
    </mc:Choice>
  </mc:AlternateContent>
  <xr:revisionPtr revIDLastSave="0" documentId="13_ncr:1_{5702273E-F28E-467B-86C7-293F9920E8F1}" xr6:coauthVersionLast="47" xr6:coauthVersionMax="47" xr10:uidLastSave="{00000000-0000-0000-0000-000000000000}"/>
  <bookViews>
    <workbookView xWindow="-108" yWindow="-108" windowWidth="23256" windowHeight="12456" activeTab="3" xr2:uid="{C43C9746-C867-432E-A984-5CB6A5F3C29F}"/>
  </bookViews>
  <sheets>
    <sheet name="Formulario No 1" sheetId="24"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1'!$A$1:$H$74</definedName>
    <definedName name="_xlnm.Print_Area" localSheetId="1">'Presupuesto Oficial'!$A$1:$H$74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<sst xmlns="http://schemas.openxmlformats.org/spreadsheetml/2006/main" count="562" uniqueCount="241">
  <si>
    <t>MINISTERIO DE TRANSPORTE</t>
  </si>
  <si>
    <t>INSTITUTO NACIONAL DE VÍAS</t>
  </si>
  <si>
    <t>SUBDIRECCIÓN DE ESTRUCTURACIÓN DE PROYECTOS</t>
  </si>
  <si>
    <t>CMA-DEO-SVR-XXX-XXX-2025</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</si>
  <si>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</si>
  <si>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</si>
  <si>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</si>
  <si>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</si>
  <si>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</si>
  <si>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</si>
  <si>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</si>
  <si>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</si>
  <si>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</si>
  <si>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</si>
  <si>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</si>
  <si>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</si>
  <si>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</si>
  <si>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</si>
  <si>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</si>
  <si>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</si>
  <si>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</si>
  <si>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</si>
  <si>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</si>
  <si>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</si>
  <si>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</si>
  <si>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</si>
  <si>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 xml:space="preserve">Especialista en Geología y/o Geotecnia </t>
  </si>
  <si>
    <t>Profesional Ambiental</t>
  </si>
  <si>
    <t>Profesional Social</t>
  </si>
  <si>
    <t>PERSONAL TÉCNICO</t>
  </si>
  <si>
    <t>Inspector SST</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</si>
  <si>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</si>
  <si>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</si>
  <si>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</si>
  <si>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</si>
  <si>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</si>
  <si>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</si>
  <si>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</si>
  <si>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</si>
  <si>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</si>
  <si>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</si>
  <si>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</si>
  <si>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</si>
  <si>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</si>
  <si>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</si>
  <si>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</si>
  <si>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</si>
  <si>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</si>
  <si>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</si>
  <si>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</si>
  <si>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</si>
  <si>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</si>
  <si>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</si>
  <si>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</si>
  <si>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</si>
  <si>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</si>
  <si>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</si>
  <si>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</si>
  <si>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</si>
  <si>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</si>
  <si>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</si>
  <si>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</si>
  <si>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</si>
  <si>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</si>
  <si>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</si>
  <si>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</si>
  <si>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</si>
  <si>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</si>
  <si>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</si>
  <si>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</si>
  <si>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</si>
  <si>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</si>
  <si>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</si>
  <si>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</si>
  <si>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</si>
  <si>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no aplican para el proceso, por lo cual no deberá ser diligenciada en la oferta económica.</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</si>
  <si>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</si>
  <si>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</si>
  <si>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CONCURSO DE MÉRITOS</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</si>
  <si>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</si>
  <si>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</si>
  <si>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</si>
  <si>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</si>
  <si>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</si>
  <si>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</si>
  <si>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</si>
  <si>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</si>
  <si>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</si>
  <si>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Especialista Ambiental</t>
  </si>
  <si>
    <t>Especialista en Hidráulica e Hidrología</t>
  </si>
  <si>
    <t>Especialsita en Estructuras</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</si>
  <si>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</si>
  <si>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</si>
  <si>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</si>
  <si>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</si>
  <si>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</si>
  <si>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</si>
  <si>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</si>
  <si>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</si>
  <si>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</si>
  <si>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</si>
  <si>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</si>
  <si>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</si>
  <si>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</si>
  <si>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PERSONAL ADMINISTRATIVO</t>
  </si>
  <si>
    <t>Secretaria y/o Técnico administrativo</t>
  </si>
  <si>
    <t>Conductor</t>
  </si>
  <si>
    <t>SEGURIDAD MENSUAL</t>
  </si>
  <si>
    <r>
      <t>PROVISIÓN PARA FRENTE ADICIONAL = (D</t>
    </r>
    <r>
      <rPr>
        <b/>
        <sz val="11"/>
        <color indexed="12"/>
        <rFont val="Arial Narrow"/>
        <family val="2"/>
      </rPr>
      <t>)</t>
    </r>
  </si>
  <si>
    <t>2.12 Las primas regionales aplican al proceso para el personal dispuesto, hasta el monto descrito en el presupuesto oficial.</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</si>
  <si>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</si>
  <si>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</si>
  <si>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</si>
  <si>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</si>
  <si>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</si>
  <si>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</si>
  <si>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</si>
  <si>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</si>
  <si>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t>Especialista en Diseño Geométrico</t>
  </si>
  <si>
    <t>Especialista en Estructuras</t>
  </si>
  <si>
    <t>Auxiliar de Laboratorio</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</si>
  <si>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</si>
  <si>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</si>
  <si>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</si>
  <si>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</si>
  <si>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</si>
  <si>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</si>
  <si>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</si>
  <si>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</si>
  <si>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</si>
  <si>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</si>
  <si>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</si>
  <si>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</si>
  <si>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</si>
  <si>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</si>
  <si>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</si>
  <si>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</si>
  <si>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</si>
  <si>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</si>
  <si>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</si>
  <si>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</si>
  <si>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</si>
  <si>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</si>
  <si>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</si>
  <si>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</si>
  <si>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</si>
  <si>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</si>
  <si>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</si>
  <si>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</si>
  <si>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</si>
  <si>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</si>
  <si>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</si>
  <si>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</si>
  <si>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</si>
  <si>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</si>
  <si>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</si>
  <si>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</si>
  <si>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</si>
  <si>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</si>
  <si>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</si>
  <si>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</si>
  <si>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</si>
  <si>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</si>
  <si>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</si>
  <si>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</si>
  <si>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</si>
  <si>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</si>
  <si>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</si>
  <si>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</si>
  <si>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</si>
  <si>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</si>
  <si>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</si>
  <si>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</si>
  <si>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</si>
  <si>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</si>
  <si>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</si>
  <si>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</si>
  <si>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</si>
  <si>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</si>
  <si>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</si>
  <si>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</si>
  <si>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</si>
  <si>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</si>
  <si>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</si>
  <si>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</si>
  <si>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</si>
  <si>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</si>
  <si>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</si>
  <si>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</si>
  <si>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</si>
  <si>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</si>
  <si>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</si>
  <si>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</si>
  <si>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</si>
  <si>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</si>
  <si>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</si>
  <si>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</si>
  <si>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</si>
  <si>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</si>
  <si>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</si>
  <si>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</si>
  <si>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</si>
  <si>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</si>
  <si>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</si>
  <si>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</si>
  <si>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</si>
  <si>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</si>
  <si>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</si>
  <si>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</si>
  <si>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</si>
  <si>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</si>
  <si>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</si>
  <si>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</si>
  <si>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</si>
  <si>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</si>
  <si>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Especialista en Pavimentos y/o Vías</t>
  </si>
  <si>
    <t>3. El uso de la provisión para jornadas de trabajo 24 horas diarias 7 días de la semana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</si>
  <si>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5.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</si>
  <si>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6.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</si>
  <si>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Vehículo tipo campero ó camioneta  (incluye peajes, conductor y combustible) y cuyo modelo sea hasta diez (10) años anteriores al año de suscripción del contrato.</t>
  </si>
  <si>
    <t>Director de Interventoría, Ingeniero Residente de Interventoría</t>
  </si>
  <si>
    <t>Especialista En Estructuras</t>
  </si>
  <si>
    <t xml:space="preserve">CONCURSO DE MERITOS </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</si>
  <si>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</si>
  <si>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MES 2</t>
  </si>
  <si>
    <t xml:space="preserve">Director de Interventoría, Ingeniero Residente de Interventoría, Especialistas, Profesional Ambiental y Social,  Inspector SST </t>
  </si>
  <si>
    <t>PROVISIÓN JORNADAS</t>
  </si>
  <si>
    <t>PROVISIÓN PARA JORNADAS DE TRABAJO 24 HORAS DIARIAS 7 DÍAS DE LA SEMANA</t>
  </si>
  <si>
    <t>PROVISIÓN PARA FRENTE ADICIONAL = (D)</t>
  </si>
  <si>
    <t>Inspector de interventoría</t>
  </si>
  <si>
    <t xml:space="preserve">4. En aras de implementar la generación de primer empleo, un (1) inspector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</si>
  <si>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OBJETO:“INTERVENTORÍA INTEGRAL PARA HABILITAR Y/O BRINDAR TRANSITABILIDAD Y/O ATENDER OBRAS DE MITIGACIÓN EN LA RED TERCIARIA A CARGO DEL INVIAS, A TRAVÉS DEL SISTEMA DE MONTO AGOTABLE, EN LAS VÍAS A CARGO DE LA DIRECCIÓN TERRITORIAL CHOCO, EN EL DEPARTAMENTO DEL CHOCO – LOTE 1”</t>
  </si>
  <si>
    <t>3,5 MESES O SIN EXCEDER EL 31 DE DICIEMBRE  DE 2026</t>
  </si>
  <si>
    <t xml:space="preserve">2.11 Las participaciones de los costos directos de personal y el tiempo de utilización de los otros costos directos, se pagarán mensualmente conforme a lo dispuesto en el Anexo Técnico y de conformidad con  la programación de recursos aprobada por el Supervisor del Contrato, previa verificación de su participación y utilización real en el contrato.					</t>
  </si>
  <si>
    <t xml:space="preserve">GRUPO 1 - COSTOS DIRECTOS DE PERSONAL </t>
  </si>
  <si>
    <t>GRUPO 2 - OTROS COSTOS DIRECTOS</t>
  </si>
  <si>
    <t>2.4. Los gastos deTransportes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</si>
  <si>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combustible)se reconocerán para el Personal  Director y/o Especialistas,  previa autorización del  Supervisor de Interventor.</t>
  </si>
  <si>
    <t xml:space="preserve">Profesional Social </t>
  </si>
  <si>
    <t>FORMULARIO 1</t>
  </si>
  <si>
    <t xml:space="preserve">CMA-DEO-SVR-009-2026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</si>
</sst>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0.0"/>
    <numFmt numFmtId="178" formatCode="_ &quot;$&quot;\ * #,##0_ ;_ &quot;$&quot;\ * \-#,##0_ ;_ &quot;$&quot;\ * &quot;-&quot;_ ;_ @_ "/>
  </numFmts>
  <fonts count="42"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auto="1"/>
      </left>
      <right style="medium">
        <color auto="1"/>
      </right>
      <top style="medium">
        <color auto="1"/>
      </top>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xf numFmtId="178" fontId="10" fillId="0" borderId="0" applyFont="0" applyFill="0" applyBorder="0" applyAlignment="0" applyProtection="0"/>
  </cellStyleXfs>
  <cellXfs count="381">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3"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4" xfId="7" applyFont="1" applyBorder="1" applyAlignment="1">
      <alignment vertical="center"/>
    </xf>
    <xf numFmtId="0" fontId="29" fillId="0" borderId="55"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59"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50" xfId="7" applyFont="1" applyBorder="1" applyAlignment="1">
      <alignment vertical="center"/>
    </xf>
    <xf numFmtId="0" fontId="28" fillId="0" borderId="68" xfId="8" applyFont="1" applyBorder="1" applyAlignment="1">
      <alignment horizontal="left" vertical="center" wrapText="1"/>
    </xf>
    <xf numFmtId="0" fontId="28" fillId="0" borderId="69" xfId="8" applyFont="1" applyBorder="1" applyAlignment="1">
      <alignment horizontal="left" vertical="center" wrapText="1"/>
    </xf>
    <xf numFmtId="0" fontId="28" fillId="0" borderId="66" xfId="8" applyFont="1" applyBorder="1" applyAlignment="1">
      <alignment horizontal="left" vertical="center" wrapText="1"/>
    </xf>
    <xf numFmtId="0" fontId="29" fillId="0" borderId="70" xfId="7" applyFont="1" applyBorder="1" applyAlignment="1">
      <alignment vertical="center"/>
    </xf>
    <xf numFmtId="0" fontId="28" fillId="0" borderId="72" xfId="7" applyFont="1" applyBorder="1" applyAlignment="1">
      <alignment horizontal="center" vertical="center"/>
    </xf>
    <xf numFmtId="0" fontId="29" fillId="0" borderId="52"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9" fontId="2" fillId="4" borderId="0" xfId="12"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0" fontId="12" fillId="8" borderId="3" xfId="13" applyFont="1" applyFill="1" applyBorder="1" applyAlignment="1">
      <alignment horizontal="center" vertical="center" wrapText="1"/>
    </xf>
    <xf numFmtId="0" fontId="39" fillId="8" borderId="4" xfId="0" applyFont="1" applyFill="1" applyBorder="1" applyAlignment="1">
      <alignment horizontal="justify" vertical="center" wrapText="1"/>
    </xf>
    <xf numFmtId="0" fontId="12" fillId="8" borderId="4" xfId="19" applyFont="1" applyFill="1" applyBorder="1" applyAlignment="1">
      <alignment horizontal="center" vertical="center" wrapText="1"/>
    </xf>
    <xf numFmtId="164" fontId="12" fillId="8" borderId="4" xfId="13" applyNumberFormat="1" applyFont="1" applyFill="1" applyBorder="1" applyAlignment="1">
      <alignment vertical="center" wrapText="1"/>
    </xf>
    <xf numFmtId="2" fontId="12" fillId="8" borderId="4" xfId="13" applyNumberFormat="1" applyFont="1" applyFill="1" applyBorder="1" applyAlignment="1">
      <alignment horizontal="center" vertical="center" wrapText="1"/>
    </xf>
    <xf numFmtId="164" fontId="12" fillId="8" borderId="67" xfId="17" applyNumberFormat="1" applyFont="1" applyFill="1" applyBorder="1" applyAlignment="1">
      <alignment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164" fontId="7" fillId="2" borderId="20" xfId="17" applyNumberFormat="1" applyFont="1" applyFill="1" applyBorder="1" applyAlignment="1">
      <alignment horizontal="right" vertical="center" wrapText="1"/>
    </xf>
    <xf numFmtId="0" fontId="31" fillId="0" borderId="26" xfId="7" applyFont="1" applyBorder="1" applyAlignment="1">
      <alignment vertical="center"/>
    </xf>
    <xf numFmtId="0" fontId="29" fillId="0" borderId="0" xfId="7" applyFont="1" applyAlignment="1">
      <alignment horizontal="left" vertical="center"/>
    </xf>
    <xf numFmtId="0" fontId="27" fillId="0" borderId="77"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30" fillId="0" borderId="64" xfId="7" applyFont="1" applyBorder="1" applyAlignment="1">
      <alignment horizontal="center" vertical="center"/>
    </xf>
    <xf numFmtId="0" fontId="31" fillId="0" borderId="78" xfId="7" applyFont="1" applyBorder="1" applyAlignment="1">
      <alignment vertical="center"/>
    </xf>
    <xf numFmtId="0" fontId="31" fillId="0" borderId="9" xfId="7" applyFont="1" applyBorder="1" applyAlignment="1">
      <alignment vertical="center"/>
    </xf>
    <xf numFmtId="0" fontId="31" fillId="0" borderId="79" xfId="7" applyFont="1" applyBorder="1" applyAlignment="1">
      <alignment vertical="center"/>
    </xf>
    <xf numFmtId="8" fontId="2" fillId="2" borderId="1" xfId="22" applyNumberFormat="1" applyFont="1" applyFill="1" applyBorder="1" applyAlignment="1">
      <alignment vertical="center"/>
    </xf>
    <xf numFmtId="177" fontId="2" fillId="2" borderId="1" xfId="2" applyNumberFormat="1" applyFont="1" applyFill="1" applyBorder="1" applyAlignment="1">
      <alignment horizontal="center" vertical="center" wrapText="1"/>
    </xf>
    <xf numFmtId="2" fontId="2" fillId="0" borderId="1" xfId="13" applyNumberFormat="1" applyFont="1" applyFill="1" applyBorder="1" applyAlignment="1">
      <alignment horizontal="center" vertical="center" wrapText="1"/>
    </xf>
    <xf numFmtId="0" fontId="29" fillId="0" borderId="61" xfId="7" applyFont="1" applyBorder="1" applyAlignment="1">
      <alignment horizontal="center" vertical="center"/>
    </xf>
    <xf numFmtId="0" fontId="28" fillId="0" borderId="59" xfId="7" applyFont="1" applyBorder="1" applyAlignment="1">
      <alignment horizontal="center" vertical="center"/>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4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39" fillId="2" borderId="29" xfId="13" applyFont="1" applyFill="1" applyBorder="1" applyAlignment="1">
      <alignment horizontal="left" vertical="center" wrapText="1"/>
    </xf>
    <xf numFmtId="0" fontId="12" fillId="2" borderId="11" xfId="13" applyFont="1" applyFill="1" applyBorder="1" applyAlignment="1">
      <alignment horizontal="left" vertical="center" wrapText="1"/>
    </xf>
    <xf numFmtId="0" fontId="12" fillId="2" borderId="30"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0" xfId="2" applyFont="1" applyFill="1" applyBorder="1" applyAlignment="1">
      <alignment horizontal="left" vertical="center" wrapText="1"/>
    </xf>
    <xf numFmtId="0" fontId="9" fillId="0" borderId="11" xfId="2" applyFont="1" applyFill="1" applyBorder="1" applyAlignment="1">
      <alignment horizontal="left" vertical="center" wrapText="1"/>
    </xf>
    <xf numFmtId="0" fontId="9" fillId="0" borderId="12" xfId="2" applyFont="1" applyFill="1" applyBorder="1" applyAlignment="1">
      <alignment horizontal="left" vertical="center" wrapText="1"/>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74" xfId="2" applyFont="1" applyFill="1" applyBorder="1" applyAlignment="1">
      <alignment horizontal="justify" vertical="center"/>
    </xf>
    <xf numFmtId="0" fontId="9" fillId="4" borderId="75" xfId="2" applyFont="1" applyFill="1" applyBorder="1" applyAlignment="1">
      <alignment horizontal="justify" vertical="center"/>
    </xf>
    <xf numFmtId="0" fontId="9" fillId="4" borderId="76"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2" fontId="28" fillId="2" borderId="80" xfId="8" applyNumberFormat="1" applyFont="1" applyFill="1" applyBorder="1" applyAlignment="1">
      <alignment horizontal="center" vertical="center"/>
    </xf>
    <xf numFmtId="2" fontId="28" fillId="2" borderId="81" xfId="8" applyNumberFormat="1" applyFont="1" applyFill="1" applyBorder="1" applyAlignment="1">
      <alignment horizontal="center" vertical="center"/>
    </xf>
    <xf numFmtId="0" fontId="29" fillId="0" borderId="71" xfId="7" applyFont="1" applyBorder="1" applyAlignment="1">
      <alignment horizontal="center" vertical="center"/>
    </xf>
    <xf numFmtId="0" fontId="29" fillId="0" borderId="61"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6"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7" xfId="7" applyFont="1" applyBorder="1" applyAlignment="1">
      <alignment horizontal="center" vertical="center"/>
    </xf>
    <xf numFmtId="0" fontId="29" fillId="0" borderId="58" xfId="7" applyFont="1" applyBorder="1" applyAlignment="1">
      <alignment vertical="center"/>
    </xf>
    <xf numFmtId="0" fontId="30" fillId="4" borderId="1" xfId="7" applyFont="1" applyFill="1" applyBorder="1" applyAlignment="1">
      <alignment horizontal="center" vertical="center" wrapText="1"/>
    </xf>
    <xf numFmtId="0" fontId="28" fillId="4" borderId="60"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2" xfId="7" applyFont="1" applyBorder="1" applyAlignment="1">
      <alignment horizontal="center" vertical="center"/>
    </xf>
    <xf numFmtId="0" fontId="30" fillId="0" borderId="0" xfId="7" applyFont="1" applyAlignment="1">
      <alignment horizontal="center" vertical="center"/>
    </xf>
    <xf numFmtId="0" fontId="30" fillId="0" borderId="27" xfId="7" applyFont="1" applyBorder="1" applyAlignment="1">
      <alignment horizontal="center" vertical="center"/>
    </xf>
    <xf numFmtId="0" fontId="30" fillId="0" borderId="24" xfId="7" applyFont="1" applyBorder="1" applyAlignment="1">
      <alignment horizontal="center" vertical="center"/>
    </xf>
    <xf numFmtId="0" fontId="30" fillId="0" borderId="64" xfId="7" applyFont="1" applyBorder="1" applyAlignment="1">
      <alignment horizontal="center" vertical="center"/>
    </xf>
    <xf numFmtId="0" fontId="30" fillId="0" borderId="65" xfId="7" applyFont="1" applyBorder="1" applyAlignment="1">
      <alignment horizontal="center" vertical="center"/>
    </xf>
    <xf numFmtId="0" fontId="28" fillId="0" borderId="57" xfId="7" applyFont="1" applyBorder="1" applyAlignment="1">
      <alignment horizontal="center" vertical="center"/>
    </xf>
    <xf numFmtId="0" fontId="27" fillId="0" borderId="58" xfId="7" applyFont="1" applyBorder="1" applyAlignment="1">
      <alignment vertical="center"/>
    </xf>
    <xf numFmtId="0" fontId="29" fillId="0" borderId="53" xfId="7" applyFont="1" applyBorder="1" applyAlignment="1">
      <alignment horizontal="center" vertical="center" wrapText="1"/>
    </xf>
    <xf numFmtId="0" fontId="29" fillId="0" borderId="0" xfId="7" applyFont="1" applyAlignment="1">
      <alignment horizontal="center" vertical="center" wrapText="1"/>
    </xf>
    <xf numFmtId="0" fontId="28" fillId="0" borderId="51" xfId="8" applyFont="1" applyBorder="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0" xfId="8" applyFont="1" applyAlignment="1">
      <alignment horizontal="center" vertical="center" wrapText="1"/>
    </xf>
    <xf numFmtId="0" fontId="28" fillId="4" borderId="53" xfId="8" applyFont="1" applyFill="1" applyBorder="1" applyAlignment="1">
      <alignment horizontal="center" vertical="center" wrapText="1"/>
    </xf>
    <xf numFmtId="0" fontId="28" fillId="4" borderId="0" xfId="8" applyFont="1" applyFill="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4 2" xfId="172" xr:uid="{A1981D88-0A29-4EAE-925F-9CC9A5764563}"/>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13" xfId="171" xr:uid="{17548991-54D0-41E3-9F09-B7B5D4998E99}"/>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DDE31F51-B826-469A-AB03-5EA1676EEA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328" y="109687"/>
          <a:ext cx="1547367" cy="642551"/>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ACB10967-1769-451B-B5B7-E48CB0955E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52364" y="45571"/>
          <a:ext cx="1208893" cy="70666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X.Parametros"/>
      <sheetName val="2.PERFILES"/>
      <sheetName val="PPTO%20ADMINISTRATIVO%20137.xls"/>
      <sheetName val="Hoja1"/>
      <sheetName val="EVA"/>
      <sheetName val="Program"/>
      <sheetName val="Umbral Aceptación"/>
      <sheetName val="SEPTIEMBRE"/>
      <sheetName val="FOR-TECGIN-0331_PAG2"/>
      <sheetName val="G_G1"/>
      <sheetName val="G_G2"/>
      <sheetName val="G_TAL_MEN_UF7_F3"/>
      <sheetName val="N_TAL_MEN_UF7_F3"/>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43666</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43666</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43666</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row r="6">
          <cell r="D6">
            <v>43666</v>
          </cell>
        </row>
      </sheetData>
      <sheetData sheetId="147">
        <row r="10">
          <cell r="M10">
            <v>1302940.7487084535</v>
          </cell>
        </row>
      </sheetData>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A5CB9-550E-4C31-9D15-89DE40549A0D}">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8.6640625" style="90" customWidth="1"/>
    <col min="10" max="188" width="13.109375" style="90" customWidth="1"/>
    <col min="189" max="16384" width="14.33203125" style="90"/>
  </cols>
  <sheetData>
    <row r="1" spans="2:188" ht="11.25" customHeight="1" x14ac:dyDescent="0.3">
      <c r="B1" s="85"/>
      <c r="C1" s="86"/>
      <c r="D1" s="86"/>
      <c r="E1" s="87"/>
      <c r="F1" s="88"/>
      <c r="G1" s="89"/>
    </row>
    <row r="2" spans="2:188" x14ac:dyDescent="0.3">
      <c r="B2" s="243" t="s">
        <v>0</v>
      </c>
      <c r="C2" s="244"/>
      <c r="D2" s="244"/>
      <c r="E2" s="244"/>
      <c r="F2" s="244"/>
      <c r="G2" s="245"/>
    </row>
    <row r="3" spans="2:188" x14ac:dyDescent="0.3">
      <c r="B3" s="243" t="s">
        <v>1</v>
      </c>
      <c r="C3" s="244"/>
      <c r="D3" s="244"/>
      <c r="E3" s="244"/>
      <c r="F3" s="244"/>
      <c r="G3" s="245"/>
      <c r="H3" s="91"/>
    </row>
    <row r="4" spans="2:188" x14ac:dyDescent="0.3">
      <c r="B4" s="243" t="s">
        <v>2</v>
      </c>
      <c r="C4" s="244"/>
      <c r="D4" s="244"/>
      <c r="E4" s="244"/>
      <c r="F4" s="244"/>
      <c r="G4" s="245"/>
      <c r="H4" s="91"/>
    </row>
    <row r="5" spans="2:188" x14ac:dyDescent="0.3">
      <c r="B5" s="246" t="s">
        <v>222</v>
      </c>
      <c r="C5" s="247"/>
      <c r="D5" s="247"/>
      <c r="E5" s="247"/>
      <c r="F5" s="247"/>
      <c r="G5" s="248"/>
    </row>
    <row r="6" spans="2:188" x14ac:dyDescent="0.3">
      <c r="B6" s="249" t="s">
        <v>240</v>
      </c>
      <c r="C6" s="250"/>
      <c r="D6" s="250"/>
      <c r="E6" s="250"/>
      <c r="F6" s="250"/>
      <c r="G6" s="251"/>
    </row>
    <row r="7" spans="2:188" ht="33.75" customHeight="1" thickBot="1" x14ac:dyDescent="0.35">
      <c r="B7" s="252" t="s">
        <v>231</v>
      </c>
      <c r="C7" s="253"/>
      <c r="D7" s="253"/>
      <c r="E7" s="253"/>
      <c r="F7" s="253"/>
      <c r="G7" s="254"/>
    </row>
    <row r="8" spans="2:188" ht="31.2" customHeight="1" thickBot="1" x14ac:dyDescent="0.35">
      <c r="B8" s="255" t="s">
        <v>239</v>
      </c>
      <c r="C8" s="256"/>
      <c r="D8" s="257"/>
      <c r="E8" s="93" t="s">
        <v>5</v>
      </c>
      <c r="F8" s="258" t="s">
        <v>232</v>
      </c>
      <c r="G8" s="259"/>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60" t="s">
        <v>6</v>
      </c>
      <c r="C10" s="261"/>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2"/>
      <c r="C11" s="263"/>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4"/>
      <c r="C12" s="265"/>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6" t="s">
        <v>234</v>
      </c>
      <c r="C13" s="267"/>
      <c r="D13" s="267"/>
      <c r="E13" s="267"/>
      <c r="F13" s="267"/>
      <c r="G13" s="268"/>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c r="E15" s="110"/>
      <c r="F15" s="111">
        <v>0.35000000000000003</v>
      </c>
      <c r="G15" s="118"/>
      <c r="H15" s="269"/>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c r="E16" s="110"/>
      <c r="F16" s="111">
        <v>3.5</v>
      </c>
      <c r="G16" s="118"/>
      <c r="H16" s="269"/>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3041600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c r="E22" s="110"/>
      <c r="F22" s="111">
        <v>0.35</v>
      </c>
      <c r="G22" s="118"/>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c r="E23" s="110"/>
      <c r="F23" s="111">
        <v>0.35</v>
      </c>
      <c r="G23" s="118"/>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1" t="s">
        <v>29</v>
      </c>
      <c r="D24" s="241"/>
      <c r="E24" s="241"/>
      <c r="F24" s="241"/>
      <c r="G24" s="242"/>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c r="E25" s="110"/>
      <c r="F25" s="217">
        <v>3.5</v>
      </c>
      <c r="G25" s="118"/>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c r="E26" s="110"/>
      <c r="F26" s="217">
        <v>0.5</v>
      </c>
      <c r="G26" s="118"/>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1" t="s">
        <v>226</v>
      </c>
      <c r="D27" s="241"/>
      <c r="E27" s="241"/>
      <c r="F27" s="241"/>
      <c r="G27" s="242"/>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1" t="s">
        <v>31</v>
      </c>
      <c r="D29" s="241"/>
      <c r="E29" s="241"/>
      <c r="F29" s="241"/>
      <c r="G29" s="188"/>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1" t="s">
        <v>32</v>
      </c>
      <c r="D30" s="271"/>
      <c r="E30" s="271"/>
      <c r="F30" s="271"/>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2" t="s">
        <v>34</v>
      </c>
      <c r="D31" s="272"/>
      <c r="E31" s="272"/>
      <c r="F31" s="272"/>
      <c r="G31" s="125"/>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3" t="s">
        <v>235</v>
      </c>
      <c r="C32" s="274"/>
      <c r="D32" s="274"/>
      <c r="E32" s="274"/>
      <c r="F32" s="274"/>
      <c r="G32" s="275"/>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6"/>
      <c r="C33" s="278" t="s">
        <v>36</v>
      </c>
      <c r="D33" s="278" t="s">
        <v>37</v>
      </c>
      <c r="E33" s="128" t="s">
        <v>38</v>
      </c>
      <c r="F33" s="280"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7"/>
      <c r="C34" s="279"/>
      <c r="D34" s="279"/>
      <c r="E34" s="130" t="s">
        <v>40</v>
      </c>
      <c r="F34" s="281"/>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7"/>
      <c r="C35" s="279"/>
      <c r="D35" s="279"/>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c r="F37" s="142">
        <v>6</v>
      </c>
      <c r="G37" s="118"/>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c r="F39" s="146">
        <v>3.5</v>
      </c>
      <c r="G39" s="118"/>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c r="F40" s="146">
        <v>1.5</v>
      </c>
      <c r="G40" s="118"/>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c r="F41" s="146">
        <v>1</v>
      </c>
      <c r="G41" s="118"/>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c r="F42" s="142">
        <v>3.5</v>
      </c>
      <c r="G42" s="118"/>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c r="F44" s="238">
        <v>1</v>
      </c>
      <c r="G44" s="118"/>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c r="F45" s="238">
        <v>3.5</v>
      </c>
      <c r="G45" s="118"/>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c r="F46" s="238">
        <v>3.5</v>
      </c>
      <c r="G46" s="118"/>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2" t="s">
        <v>56</v>
      </c>
      <c r="D48" s="283"/>
      <c r="E48" s="283"/>
      <c r="F48" s="284"/>
      <c r="G48" s="157"/>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5" t="s">
        <v>57</v>
      </c>
      <c r="D49" s="286"/>
      <c r="E49" s="286"/>
      <c r="F49" s="287"/>
      <c r="G49" s="162"/>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8" t="s">
        <v>228</v>
      </c>
      <c r="D50" s="289"/>
      <c r="E50" s="289"/>
      <c r="F50" s="290"/>
      <c r="G50" s="166">
        <v>2066780</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5" t="s">
        <v>58</v>
      </c>
      <c r="D51" s="286"/>
      <c r="E51" s="286"/>
      <c r="F51" s="287"/>
      <c r="G51" s="162"/>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1" t="s">
        <v>59</v>
      </c>
      <c r="D52" s="241"/>
      <c r="E52" s="241"/>
      <c r="F52" s="241"/>
      <c r="G52" s="168"/>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70" t="s">
        <v>60</v>
      </c>
      <c r="D53" s="270"/>
      <c r="E53" s="270"/>
      <c r="F53" s="270"/>
      <c r="G53" s="171"/>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4" t="s">
        <v>61</v>
      </c>
      <c r="C54" s="295"/>
      <c r="D54" s="295"/>
      <c r="E54" s="295"/>
      <c r="F54" s="295"/>
      <c r="G54" s="296"/>
      <c r="H54" s="174"/>
      <c r="I54" s="123"/>
    </row>
    <row r="55" spans="1:188" ht="36.75" customHeight="1" x14ac:dyDescent="0.3">
      <c r="B55" s="291" t="s">
        <v>62</v>
      </c>
      <c r="C55" s="292"/>
      <c r="D55" s="292"/>
      <c r="E55" s="292"/>
      <c r="F55" s="292"/>
      <c r="G55" s="293"/>
      <c r="H55" s="177"/>
    </row>
    <row r="56" spans="1:188" ht="30" customHeight="1" x14ac:dyDescent="0.3">
      <c r="B56" s="291" t="s">
        <v>63</v>
      </c>
      <c r="C56" s="292"/>
      <c r="D56" s="292"/>
      <c r="E56" s="292"/>
      <c r="F56" s="292"/>
      <c r="G56" s="293"/>
      <c r="H56" s="158"/>
    </row>
    <row r="57" spans="1:188" ht="19.95" customHeight="1" x14ac:dyDescent="0.3">
      <c r="B57" s="291" t="s">
        <v>64</v>
      </c>
      <c r="C57" s="292"/>
      <c r="D57" s="292"/>
      <c r="E57" s="292"/>
      <c r="F57" s="292"/>
      <c r="G57" s="293"/>
      <c r="H57" s="123"/>
    </row>
    <row r="58" spans="1:188" ht="44.4" customHeight="1" x14ac:dyDescent="0.3">
      <c r="B58" s="291" t="s">
        <v>65</v>
      </c>
      <c r="C58" s="292"/>
      <c r="D58" s="292"/>
      <c r="E58" s="292"/>
      <c r="F58" s="292"/>
      <c r="G58" s="293"/>
      <c r="H58" s="164"/>
    </row>
    <row r="59" spans="1:188" ht="19.95" customHeight="1" x14ac:dyDescent="0.3">
      <c r="B59" s="291" t="s">
        <v>66</v>
      </c>
      <c r="C59" s="292"/>
      <c r="D59" s="292"/>
      <c r="E59" s="292"/>
      <c r="F59" s="292"/>
      <c r="G59" s="293"/>
    </row>
    <row r="60" spans="1:188" ht="13.95" customHeight="1" x14ac:dyDescent="0.3">
      <c r="B60" s="291" t="s">
        <v>236</v>
      </c>
      <c r="C60" s="292"/>
      <c r="D60" s="292"/>
      <c r="E60" s="292"/>
      <c r="F60" s="292"/>
      <c r="G60" s="293"/>
    </row>
    <row r="61" spans="1:188" ht="31.5" customHeight="1" x14ac:dyDescent="0.3">
      <c r="B61" s="291" t="s">
        <v>237</v>
      </c>
      <c r="C61" s="292"/>
      <c r="D61" s="292"/>
      <c r="E61" s="292"/>
      <c r="F61" s="292"/>
      <c r="G61" s="293"/>
    </row>
    <row r="62" spans="1:188" ht="25.95" customHeight="1" x14ac:dyDescent="0.3">
      <c r="B62" s="291" t="s">
        <v>69</v>
      </c>
      <c r="C62" s="292"/>
      <c r="D62" s="292"/>
      <c r="E62" s="292"/>
      <c r="F62" s="292"/>
      <c r="G62" s="293"/>
    </row>
    <row r="63" spans="1:188" ht="30.75" customHeight="1" x14ac:dyDescent="0.3">
      <c r="B63" s="291" t="s">
        <v>70</v>
      </c>
      <c r="C63" s="292"/>
      <c r="D63" s="292"/>
      <c r="E63" s="292"/>
      <c r="F63" s="292"/>
      <c r="G63" s="293"/>
    </row>
    <row r="64" spans="1:188" ht="30" customHeight="1" x14ac:dyDescent="0.3">
      <c r="B64" s="297" t="s">
        <v>71</v>
      </c>
      <c r="C64" s="298"/>
      <c r="D64" s="298"/>
      <c r="E64" s="298"/>
      <c r="F64" s="298"/>
      <c r="G64" s="299"/>
    </row>
    <row r="65" spans="2:7" ht="59.4" customHeight="1" x14ac:dyDescent="0.3">
      <c r="B65" s="291" t="s">
        <v>72</v>
      </c>
      <c r="C65" s="292"/>
      <c r="D65" s="292"/>
      <c r="E65" s="292"/>
      <c r="F65" s="292"/>
      <c r="G65" s="293"/>
    </row>
    <row r="66" spans="2:7" ht="39" customHeight="1" x14ac:dyDescent="0.3">
      <c r="B66" s="291" t="s">
        <v>73</v>
      </c>
      <c r="C66" s="292"/>
      <c r="D66" s="292"/>
      <c r="E66" s="292"/>
      <c r="F66" s="292"/>
      <c r="G66" s="293"/>
    </row>
    <row r="67" spans="2:7" ht="25.2" customHeight="1" x14ac:dyDescent="0.3">
      <c r="B67" s="303" t="s">
        <v>233</v>
      </c>
      <c r="C67" s="304"/>
      <c r="D67" s="304"/>
      <c r="E67" s="304"/>
      <c r="F67" s="304"/>
      <c r="G67" s="305"/>
    </row>
    <row r="68" spans="2:7" ht="26.4" customHeight="1" x14ac:dyDescent="0.3">
      <c r="B68" s="306" t="s">
        <v>75</v>
      </c>
      <c r="C68" s="307"/>
      <c r="D68" s="307"/>
      <c r="E68" s="307"/>
      <c r="F68" s="307"/>
      <c r="G68" s="308"/>
    </row>
    <row r="69" spans="2:7" ht="26.4" customHeight="1" x14ac:dyDescent="0.3">
      <c r="B69" s="309" t="s">
        <v>223</v>
      </c>
      <c r="C69" s="310"/>
      <c r="D69" s="310"/>
      <c r="E69" s="310"/>
      <c r="F69" s="310"/>
      <c r="G69" s="311"/>
    </row>
    <row r="70" spans="2:7" ht="27.6" customHeight="1" x14ac:dyDescent="0.3">
      <c r="B70" s="312" t="s">
        <v>216</v>
      </c>
      <c r="C70" s="313"/>
      <c r="D70" s="313"/>
      <c r="E70" s="313"/>
      <c r="F70" s="313"/>
      <c r="G70" s="314"/>
    </row>
    <row r="71" spans="2:7" ht="57" customHeight="1" x14ac:dyDescent="0.3">
      <c r="B71" s="312" t="s">
        <v>230</v>
      </c>
      <c r="C71" s="313"/>
      <c r="D71" s="313"/>
      <c r="E71" s="313"/>
      <c r="F71" s="313"/>
      <c r="G71" s="314"/>
    </row>
    <row r="72" spans="2:7" ht="33.6" customHeight="1" x14ac:dyDescent="0.3">
      <c r="B72" s="291" t="s">
        <v>217</v>
      </c>
      <c r="C72" s="292"/>
      <c r="D72" s="292"/>
      <c r="E72" s="292"/>
      <c r="F72" s="292"/>
      <c r="G72" s="293"/>
    </row>
    <row r="73" spans="2:7" ht="27.6" customHeight="1" thickBot="1" x14ac:dyDescent="0.35">
      <c r="B73" s="300" t="s">
        <v>218</v>
      </c>
      <c r="C73" s="301"/>
      <c r="D73" s="301"/>
      <c r="E73" s="301"/>
      <c r="F73" s="301"/>
      <c r="G73" s="302"/>
    </row>
  </sheetData>
  <mergeCells count="47">
    <mergeCell ref="B72:G72"/>
    <mergeCell ref="B73:G73"/>
    <mergeCell ref="B66:G66"/>
    <mergeCell ref="B67:G67"/>
    <mergeCell ref="B68:G68"/>
    <mergeCell ref="B69:G69"/>
    <mergeCell ref="B70:G70"/>
    <mergeCell ref="B71:G71"/>
    <mergeCell ref="B65:G65"/>
    <mergeCell ref="B54:G54"/>
    <mergeCell ref="B55:G55"/>
    <mergeCell ref="B56:G56"/>
    <mergeCell ref="B57:G57"/>
    <mergeCell ref="B58:G58"/>
    <mergeCell ref="B59:G59"/>
    <mergeCell ref="B60:G60"/>
    <mergeCell ref="B61:G61"/>
    <mergeCell ref="B62:G62"/>
    <mergeCell ref="B63:G63"/>
    <mergeCell ref="B64:G64"/>
    <mergeCell ref="H15:H16"/>
    <mergeCell ref="C53:F53"/>
    <mergeCell ref="C27:G27"/>
    <mergeCell ref="C29:F29"/>
    <mergeCell ref="C30:F30"/>
    <mergeCell ref="C31:F31"/>
    <mergeCell ref="B32:G32"/>
    <mergeCell ref="B33:B35"/>
    <mergeCell ref="C33:C35"/>
    <mergeCell ref="D33:D35"/>
    <mergeCell ref="F33:F34"/>
    <mergeCell ref="C48:F48"/>
    <mergeCell ref="C49:F49"/>
    <mergeCell ref="C50:F50"/>
    <mergeCell ref="C51:F51"/>
    <mergeCell ref="C52:F52"/>
    <mergeCell ref="C24:G24"/>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8.6640625" style="90" customWidth="1"/>
    <col min="10" max="188" width="13.109375" style="90" customWidth="1"/>
    <col min="189" max="16384" width="14.33203125" style="90"/>
  </cols>
  <sheetData>
    <row r="1" spans="2:188" ht="11.25" customHeight="1" x14ac:dyDescent="0.3">
      <c r="B1" s="85"/>
      <c r="C1" s="86"/>
      <c r="D1" s="86"/>
      <c r="E1" s="87"/>
      <c r="F1" s="88"/>
      <c r="G1" s="89"/>
    </row>
    <row r="2" spans="2:188" x14ac:dyDescent="0.3">
      <c r="B2" s="243" t="s">
        <v>0</v>
      </c>
      <c r="C2" s="244"/>
      <c r="D2" s="244"/>
      <c r="E2" s="244"/>
      <c r="F2" s="244"/>
      <c r="G2" s="245"/>
    </row>
    <row r="3" spans="2:188" x14ac:dyDescent="0.3">
      <c r="B3" s="243" t="s">
        <v>1</v>
      </c>
      <c r="C3" s="244"/>
      <c r="D3" s="244"/>
      <c r="E3" s="244"/>
      <c r="F3" s="244"/>
      <c r="G3" s="245"/>
      <c r="H3" s="91"/>
    </row>
    <row r="4" spans="2:188" x14ac:dyDescent="0.3">
      <c r="B4" s="243" t="s">
        <v>2</v>
      </c>
      <c r="C4" s="244"/>
      <c r="D4" s="244"/>
      <c r="E4" s="244"/>
      <c r="F4" s="244"/>
      <c r="G4" s="245"/>
      <c r="H4" s="91"/>
    </row>
    <row r="5" spans="2:188" x14ac:dyDescent="0.3">
      <c r="B5" s="246" t="s">
        <v>222</v>
      </c>
      <c r="C5" s="247"/>
      <c r="D5" s="247"/>
      <c r="E5" s="247"/>
      <c r="F5" s="247"/>
      <c r="G5" s="248"/>
    </row>
    <row r="6" spans="2:188" x14ac:dyDescent="0.3">
      <c r="B6" s="249" t="s">
        <v>240</v>
      </c>
      <c r="C6" s="250"/>
      <c r="D6" s="250"/>
      <c r="E6" s="250"/>
      <c r="F6" s="250"/>
      <c r="G6" s="251"/>
    </row>
    <row r="7" spans="2:188" ht="33.75" customHeight="1" thickBot="1" x14ac:dyDescent="0.35">
      <c r="B7" s="252" t="s">
        <v>231</v>
      </c>
      <c r="C7" s="253"/>
      <c r="D7" s="253"/>
      <c r="E7" s="253"/>
      <c r="F7" s="253"/>
      <c r="G7" s="254"/>
    </row>
    <row r="8" spans="2:188" ht="31.2" customHeight="1" thickBot="1" x14ac:dyDescent="0.35">
      <c r="B8" s="255" t="s">
        <v>4</v>
      </c>
      <c r="C8" s="256"/>
      <c r="D8" s="257"/>
      <c r="E8" s="93" t="s">
        <v>5</v>
      </c>
      <c r="F8" s="258" t="s">
        <v>232</v>
      </c>
      <c r="G8" s="259"/>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60" t="s">
        <v>6</v>
      </c>
      <c r="C10" s="261"/>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2"/>
      <c r="C11" s="263"/>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4"/>
      <c r="C12" s="265"/>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6" t="s">
        <v>234</v>
      </c>
      <c r="C13" s="267"/>
      <c r="D13" s="267"/>
      <c r="E13" s="267"/>
      <c r="F13" s="267"/>
      <c r="G13" s="268"/>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v>7297000</v>
      </c>
      <c r="E15" s="110"/>
      <c r="F15" s="111">
        <v>0.35000000000000003</v>
      </c>
      <c r="G15" s="118">
        <v>2553950.0000000005</v>
      </c>
      <c r="H15" s="269"/>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v>5308000</v>
      </c>
      <c r="E16" s="110"/>
      <c r="F16" s="111">
        <v>3.5</v>
      </c>
      <c r="G16" s="118">
        <v>18578000</v>
      </c>
      <c r="H16" s="269"/>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3041600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v>6302000</v>
      </c>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v>6302000</v>
      </c>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v>6302000</v>
      </c>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v>6302000</v>
      </c>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v>3870000</v>
      </c>
      <c r="E22" s="110"/>
      <c r="F22" s="111">
        <v>0.35</v>
      </c>
      <c r="G22" s="118">
        <v>1354500</v>
      </c>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v>3870000</v>
      </c>
      <c r="E23" s="110"/>
      <c r="F23" s="111">
        <v>0.35</v>
      </c>
      <c r="G23" s="118">
        <v>1354500</v>
      </c>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1" t="s">
        <v>29</v>
      </c>
      <c r="D24" s="241"/>
      <c r="E24" s="241"/>
      <c r="F24" s="241"/>
      <c r="G24" s="242"/>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v>1751000</v>
      </c>
      <c r="E25" s="110"/>
      <c r="F25" s="217">
        <v>3.5</v>
      </c>
      <c r="G25" s="118">
        <v>6128500</v>
      </c>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v>1751000</v>
      </c>
      <c r="E26" s="110"/>
      <c r="F26" s="217">
        <v>0.5</v>
      </c>
      <c r="G26" s="118">
        <v>875500</v>
      </c>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1" t="s">
        <v>226</v>
      </c>
      <c r="D27" s="241"/>
      <c r="E27" s="241"/>
      <c r="F27" s="241"/>
      <c r="G27" s="242"/>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1" t="s">
        <v>31</v>
      </c>
      <c r="D29" s="241"/>
      <c r="E29" s="241"/>
      <c r="F29" s="241"/>
      <c r="G29" s="188">
        <v>34886550</v>
      </c>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1" t="s">
        <v>32</v>
      </c>
      <c r="D30" s="271"/>
      <c r="E30" s="271"/>
      <c r="F30" s="271"/>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2" t="s">
        <v>34</v>
      </c>
      <c r="D31" s="272"/>
      <c r="E31" s="272"/>
      <c r="F31" s="272"/>
      <c r="G31" s="125">
        <v>82332258</v>
      </c>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3" t="s">
        <v>235</v>
      </c>
      <c r="C32" s="274"/>
      <c r="D32" s="274"/>
      <c r="E32" s="274"/>
      <c r="F32" s="274"/>
      <c r="G32" s="275"/>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6"/>
      <c r="C33" s="278" t="s">
        <v>36</v>
      </c>
      <c r="D33" s="278" t="s">
        <v>37</v>
      </c>
      <c r="E33" s="128" t="s">
        <v>38</v>
      </c>
      <c r="F33" s="280"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7"/>
      <c r="C34" s="279"/>
      <c r="D34" s="279"/>
      <c r="E34" s="130" t="s">
        <v>40</v>
      </c>
      <c r="F34" s="281"/>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7"/>
      <c r="C35" s="279"/>
      <c r="D35" s="279"/>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v>214000</v>
      </c>
      <c r="F37" s="142">
        <v>6</v>
      </c>
      <c r="G37" s="118">
        <v>1284000</v>
      </c>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v>6012000</v>
      </c>
      <c r="F39" s="146">
        <v>3.5</v>
      </c>
      <c r="G39" s="118">
        <v>21042000</v>
      </c>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v>6634000</v>
      </c>
      <c r="F40" s="146">
        <v>1.5</v>
      </c>
      <c r="G40" s="118">
        <v>9951000</v>
      </c>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v>553000</v>
      </c>
      <c r="F41" s="146">
        <v>1</v>
      </c>
      <c r="G41" s="118">
        <v>553000</v>
      </c>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v>1106000</v>
      </c>
      <c r="F42" s="142">
        <v>3.5</v>
      </c>
      <c r="G42" s="118">
        <v>3871000</v>
      </c>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v>1326000</v>
      </c>
      <c r="F44" s="238">
        <v>1</v>
      </c>
      <c r="G44" s="118">
        <v>1326000</v>
      </c>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v>442000</v>
      </c>
      <c r="F45" s="238">
        <v>3.5</v>
      </c>
      <c r="G45" s="118">
        <v>1547000</v>
      </c>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v>332000</v>
      </c>
      <c r="F46" s="238">
        <v>3.5</v>
      </c>
      <c r="G46" s="118">
        <v>1162000</v>
      </c>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2" t="s">
        <v>56</v>
      </c>
      <c r="D48" s="283"/>
      <c r="E48" s="283"/>
      <c r="F48" s="284"/>
      <c r="G48" s="157">
        <v>41366000</v>
      </c>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5" t="s">
        <v>57</v>
      </c>
      <c r="D49" s="286"/>
      <c r="E49" s="286"/>
      <c r="F49" s="287"/>
      <c r="G49" s="162">
        <v>123698258</v>
      </c>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8" t="s">
        <v>228</v>
      </c>
      <c r="D50" s="289"/>
      <c r="E50" s="289"/>
      <c r="F50" s="290"/>
      <c r="G50" s="166">
        <v>2066780</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5" t="s">
        <v>58</v>
      </c>
      <c r="D51" s="286"/>
      <c r="E51" s="286"/>
      <c r="F51" s="287"/>
      <c r="G51" s="162">
        <v>125765038</v>
      </c>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1" t="s">
        <v>59</v>
      </c>
      <c r="D52" s="241"/>
      <c r="E52" s="241"/>
      <c r="F52" s="241"/>
      <c r="G52" s="168">
        <v>23895357</v>
      </c>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70" t="s">
        <v>60</v>
      </c>
      <c r="D53" s="270"/>
      <c r="E53" s="270"/>
      <c r="F53" s="270"/>
      <c r="G53" s="171">
        <v>149660395</v>
      </c>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4" t="s">
        <v>61</v>
      </c>
      <c r="C54" s="295"/>
      <c r="D54" s="295"/>
      <c r="E54" s="295"/>
      <c r="F54" s="295"/>
      <c r="G54" s="296"/>
      <c r="H54" s="174"/>
      <c r="I54" s="123"/>
    </row>
    <row r="55" spans="1:188" ht="36.75" customHeight="1" x14ac:dyDescent="0.3">
      <c r="B55" s="291" t="s">
        <v>62</v>
      </c>
      <c r="C55" s="292"/>
      <c r="D55" s="292"/>
      <c r="E55" s="292"/>
      <c r="F55" s="292"/>
      <c r="G55" s="293"/>
      <c r="H55" s="177"/>
    </row>
    <row r="56" spans="1:188" ht="30" customHeight="1" x14ac:dyDescent="0.3">
      <c r="B56" s="291" t="s">
        <v>63</v>
      </c>
      <c r="C56" s="292"/>
      <c r="D56" s="292"/>
      <c r="E56" s="292"/>
      <c r="F56" s="292"/>
      <c r="G56" s="293"/>
      <c r="H56" s="158"/>
    </row>
    <row r="57" spans="1:188" ht="19.95" customHeight="1" x14ac:dyDescent="0.3">
      <c r="B57" s="291" t="s">
        <v>64</v>
      </c>
      <c r="C57" s="292"/>
      <c r="D57" s="292"/>
      <c r="E57" s="292"/>
      <c r="F57" s="292"/>
      <c r="G57" s="293"/>
      <c r="H57" s="123"/>
    </row>
    <row r="58" spans="1:188" ht="44.4" customHeight="1" x14ac:dyDescent="0.3">
      <c r="B58" s="291" t="s">
        <v>65</v>
      </c>
      <c r="C58" s="292"/>
      <c r="D58" s="292"/>
      <c r="E58" s="292"/>
      <c r="F58" s="292"/>
      <c r="G58" s="293"/>
      <c r="H58" s="164"/>
    </row>
    <row r="59" spans="1:188" ht="19.95" customHeight="1" x14ac:dyDescent="0.3">
      <c r="B59" s="291" t="s">
        <v>66</v>
      </c>
      <c r="C59" s="292"/>
      <c r="D59" s="292"/>
      <c r="E59" s="292"/>
      <c r="F59" s="292"/>
      <c r="G59" s="293"/>
    </row>
    <row r="60" spans="1:188" ht="13.95" customHeight="1" x14ac:dyDescent="0.3">
      <c r="B60" s="291" t="s">
        <v>236</v>
      </c>
      <c r="C60" s="292"/>
      <c r="D60" s="292"/>
      <c r="E60" s="292"/>
      <c r="F60" s="292"/>
      <c r="G60" s="293"/>
    </row>
    <row r="61" spans="1:188" ht="31.5" customHeight="1" x14ac:dyDescent="0.3">
      <c r="B61" s="291" t="s">
        <v>237</v>
      </c>
      <c r="C61" s="292"/>
      <c r="D61" s="292"/>
      <c r="E61" s="292"/>
      <c r="F61" s="292"/>
      <c r="G61" s="293"/>
      <c r="I61" s="92"/>
    </row>
    <row r="62" spans="1:188" ht="25.95" customHeight="1" x14ac:dyDescent="0.3">
      <c r="B62" s="291" t="s">
        <v>69</v>
      </c>
      <c r="C62" s="292"/>
      <c r="D62" s="292"/>
      <c r="E62" s="292"/>
      <c r="F62" s="292"/>
      <c r="G62" s="293"/>
    </row>
    <row r="63" spans="1:188" ht="30.75" customHeight="1" x14ac:dyDescent="0.3">
      <c r="B63" s="291" t="s">
        <v>70</v>
      </c>
      <c r="C63" s="292"/>
      <c r="D63" s="292"/>
      <c r="E63" s="292"/>
      <c r="F63" s="292"/>
      <c r="G63" s="293"/>
    </row>
    <row r="64" spans="1:188" ht="30" customHeight="1" x14ac:dyDescent="0.3">
      <c r="B64" s="297" t="s">
        <v>71</v>
      </c>
      <c r="C64" s="298"/>
      <c r="D64" s="298"/>
      <c r="E64" s="298"/>
      <c r="F64" s="298"/>
      <c r="G64" s="299"/>
    </row>
    <row r="65" spans="2:7" ht="59.4" customHeight="1" x14ac:dyDescent="0.3">
      <c r="B65" s="291" t="s">
        <v>72</v>
      </c>
      <c r="C65" s="292"/>
      <c r="D65" s="292"/>
      <c r="E65" s="292"/>
      <c r="F65" s="292"/>
      <c r="G65" s="293"/>
    </row>
    <row r="66" spans="2:7" ht="39" customHeight="1" x14ac:dyDescent="0.3">
      <c r="B66" s="291" t="s">
        <v>73</v>
      </c>
      <c r="C66" s="292"/>
      <c r="D66" s="292"/>
      <c r="E66" s="292"/>
      <c r="F66" s="292"/>
      <c r="G66" s="293"/>
    </row>
    <row r="67" spans="2:7" ht="25.2" customHeight="1" x14ac:dyDescent="0.3">
      <c r="B67" s="303" t="s">
        <v>233</v>
      </c>
      <c r="C67" s="304"/>
      <c r="D67" s="304"/>
      <c r="E67" s="304"/>
      <c r="F67" s="304"/>
      <c r="G67" s="305"/>
    </row>
    <row r="68" spans="2:7" ht="26.4" customHeight="1" x14ac:dyDescent="0.3">
      <c r="B68" s="306" t="s">
        <v>75</v>
      </c>
      <c r="C68" s="307"/>
      <c r="D68" s="307"/>
      <c r="E68" s="307"/>
      <c r="F68" s="307"/>
      <c r="G68" s="308"/>
    </row>
    <row r="69" spans="2:7" ht="26.4" customHeight="1" x14ac:dyDescent="0.3">
      <c r="B69" s="309" t="s">
        <v>223</v>
      </c>
      <c r="C69" s="310"/>
      <c r="D69" s="310"/>
      <c r="E69" s="310"/>
      <c r="F69" s="310"/>
      <c r="G69" s="311"/>
    </row>
    <row r="70" spans="2:7" ht="27.6" customHeight="1" x14ac:dyDescent="0.3">
      <c r="B70" s="312" t="s">
        <v>216</v>
      </c>
      <c r="C70" s="313"/>
      <c r="D70" s="313"/>
      <c r="E70" s="313"/>
      <c r="F70" s="313"/>
      <c r="G70" s="314"/>
    </row>
    <row r="71" spans="2:7" ht="57" customHeight="1" x14ac:dyDescent="0.3">
      <c r="B71" s="312" t="s">
        <v>230</v>
      </c>
      <c r="C71" s="313"/>
      <c r="D71" s="313"/>
      <c r="E71" s="313"/>
      <c r="F71" s="313"/>
      <c r="G71" s="314"/>
    </row>
    <row r="72" spans="2:7" ht="33.6" customHeight="1" x14ac:dyDescent="0.3">
      <c r="B72" s="291" t="s">
        <v>217</v>
      </c>
      <c r="C72" s="292"/>
      <c r="D72" s="292"/>
      <c r="E72" s="292"/>
      <c r="F72" s="292"/>
      <c r="G72" s="293"/>
    </row>
    <row r="73" spans="2:7" ht="27.6" customHeight="1" thickBot="1" x14ac:dyDescent="0.35">
      <c r="B73" s="300" t="s">
        <v>218</v>
      </c>
      <c r="C73" s="301"/>
      <c r="D73" s="301"/>
      <c r="E73" s="301"/>
      <c r="F73" s="301"/>
      <c r="G73" s="302"/>
    </row>
  </sheetData>
  <mergeCells count="47">
    <mergeCell ref="H15:H16"/>
    <mergeCell ref="C29:F29"/>
    <mergeCell ref="C30:F30"/>
    <mergeCell ref="C24:G24"/>
    <mergeCell ref="B2:G2"/>
    <mergeCell ref="B3:G3"/>
    <mergeCell ref="B4:G4"/>
    <mergeCell ref="B5:G5"/>
    <mergeCell ref="B6:G6"/>
    <mergeCell ref="B7:G7"/>
    <mergeCell ref="B8:D8"/>
    <mergeCell ref="F8:G8"/>
    <mergeCell ref="B10:C12"/>
    <mergeCell ref="B13:G13"/>
    <mergeCell ref="C27:G27"/>
    <mergeCell ref="C31:F31"/>
    <mergeCell ref="B32:G32"/>
    <mergeCell ref="B33:B35"/>
    <mergeCell ref="C33:C35"/>
    <mergeCell ref="D33:D35"/>
    <mergeCell ref="F33:F34"/>
    <mergeCell ref="B59:G59"/>
    <mergeCell ref="C48:F48"/>
    <mergeCell ref="C49:F49"/>
    <mergeCell ref="C52:F52"/>
    <mergeCell ref="C53:F53"/>
    <mergeCell ref="B54:G54"/>
    <mergeCell ref="B55:G55"/>
    <mergeCell ref="B56:G56"/>
    <mergeCell ref="B57:G57"/>
    <mergeCell ref="B58:G58"/>
    <mergeCell ref="C51:F51"/>
    <mergeCell ref="C50:F50"/>
    <mergeCell ref="B73:G73"/>
    <mergeCell ref="B60:G60"/>
    <mergeCell ref="B61:G61"/>
    <mergeCell ref="B62:G62"/>
    <mergeCell ref="B63:G63"/>
    <mergeCell ref="B64:G64"/>
    <mergeCell ref="B65:G65"/>
    <mergeCell ref="B66:G66"/>
    <mergeCell ref="B67:G67"/>
    <mergeCell ref="B68:G68"/>
    <mergeCell ref="B70:G70"/>
    <mergeCell ref="B71:G71"/>
    <mergeCell ref="B72:G72"/>
    <mergeCell ref="B69:G69"/>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5.5546875" style="90" customWidth="1"/>
    <col min="10" max="10" width="18.6640625" style="90" customWidth="1"/>
    <col min="11" max="11" width="16.44140625" style="90" bestFit="1" customWidth="1"/>
    <col min="12" max="12" width="25.33203125" style="90" customWidth="1"/>
    <col min="13" max="16" width="27.109375" style="90" customWidth="1"/>
    <col min="17" max="17" width="18" style="90" customWidth="1"/>
    <col min="18" max="18" width="17" style="90" customWidth="1"/>
    <col min="19" max="198" width="13.109375" style="90" customWidth="1"/>
    <col min="199" max="16384" width="14.33203125" style="90"/>
  </cols>
  <sheetData>
    <row r="1" spans="2:198" ht="11.25" customHeight="1" x14ac:dyDescent="0.3">
      <c r="B1" s="85"/>
      <c r="C1" s="86"/>
      <c r="D1" s="86"/>
      <c r="E1" s="87"/>
      <c r="F1" s="88"/>
      <c r="G1" s="89"/>
    </row>
    <row r="2" spans="2:198" x14ac:dyDescent="0.3">
      <c r="B2" s="243" t="s">
        <v>0</v>
      </c>
      <c r="C2" s="244"/>
      <c r="D2" s="244"/>
      <c r="E2" s="244"/>
      <c r="F2" s="244"/>
      <c r="G2" s="245"/>
    </row>
    <row r="3" spans="2:198" x14ac:dyDescent="0.3">
      <c r="B3" s="243" t="s">
        <v>1</v>
      </c>
      <c r="C3" s="244"/>
      <c r="D3" s="244"/>
      <c r="E3" s="244"/>
      <c r="F3" s="244"/>
      <c r="G3" s="245"/>
      <c r="H3" s="91"/>
    </row>
    <row r="4" spans="2:198" x14ac:dyDescent="0.3">
      <c r="B4" s="243" t="s">
        <v>2</v>
      </c>
      <c r="C4" s="244"/>
      <c r="D4" s="244"/>
      <c r="E4" s="244"/>
      <c r="F4" s="244"/>
      <c r="G4" s="245"/>
      <c r="H4" s="91"/>
    </row>
    <row r="5" spans="2:198" x14ac:dyDescent="0.3">
      <c r="B5" s="246" t="s">
        <v>78</v>
      </c>
      <c r="C5" s="247"/>
      <c r="D5" s="247"/>
      <c r="E5" s="247"/>
      <c r="F5" s="247"/>
      <c r="G5" s="248"/>
    </row>
    <row r="6" spans="2:198" x14ac:dyDescent="0.3">
      <c r="B6" s="249" t="s">
        <v>3</v>
      </c>
      <c r="C6" s="250"/>
      <c r="D6" s="250"/>
      <c r="E6" s="250"/>
      <c r="F6" s="250"/>
      <c r="G6" s="251"/>
    </row>
    <row r="7" spans="2:198" ht="33.75" customHeight="1" thickBot="1" x14ac:dyDescent="0.35">
      <c r="B7" s="252" t="s">
        <v>79</v>
      </c>
      <c r="C7" s="253"/>
      <c r="D7" s="253"/>
      <c r="E7" s="253"/>
      <c r="F7" s="253"/>
      <c r="G7" s="254"/>
      <c r="J7" s="92" t="s">
        <v>80</v>
      </c>
      <c r="K7" s="92"/>
    </row>
    <row r="8" spans="2:198" ht="25.2" customHeight="1" thickBot="1" x14ac:dyDescent="0.35">
      <c r="B8" s="255" t="s">
        <v>4</v>
      </c>
      <c r="C8" s="256"/>
      <c r="D8" s="257"/>
      <c r="E8" s="93" t="s">
        <v>5</v>
      </c>
      <c r="F8" s="258" t="s">
        <v>81</v>
      </c>
      <c r="G8" s="259"/>
      <c r="J8" s="92" t="s">
        <v>82</v>
      </c>
      <c r="K8" s="92"/>
    </row>
    <row r="9" spans="2:198" s="98" customFormat="1" ht="14.25" customHeight="1" thickBot="1" x14ac:dyDescent="0.35">
      <c r="B9" s="94"/>
      <c r="C9" s="95"/>
      <c r="D9" s="95"/>
      <c r="E9" s="96"/>
      <c r="F9" s="95"/>
      <c r="G9" s="97"/>
      <c r="H9" s="90"/>
      <c r="I9" s="90"/>
      <c r="J9" s="90" t="s">
        <v>83</v>
      </c>
      <c r="K9" s="90"/>
      <c r="L9" s="90" t="s">
        <v>84</v>
      </c>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c r="GH9" s="90"/>
      <c r="GI9" s="90"/>
      <c r="GJ9" s="90"/>
      <c r="GK9" s="90"/>
      <c r="GL9" s="90"/>
      <c r="GM9" s="90"/>
      <c r="GN9" s="90"/>
      <c r="GO9" s="90"/>
      <c r="GP9" s="90"/>
    </row>
    <row r="10" spans="2:198" s="98" customFormat="1" ht="13.2" customHeight="1" x14ac:dyDescent="0.3">
      <c r="B10" s="260" t="s">
        <v>6</v>
      </c>
      <c r="C10" s="261"/>
      <c r="D10" s="99" t="s">
        <v>7</v>
      </c>
      <c r="E10" s="100" t="s">
        <v>8</v>
      </c>
      <c r="F10" s="99" t="s">
        <v>9</v>
      </c>
      <c r="G10" s="101" t="s">
        <v>10</v>
      </c>
      <c r="H10" s="90"/>
      <c r="I10" s="90"/>
      <c r="J10" s="90"/>
      <c r="K10" s="90"/>
      <c r="L10" s="209"/>
      <c r="M10" s="209"/>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c r="GH10" s="90"/>
      <c r="GI10" s="90"/>
      <c r="GJ10" s="90"/>
      <c r="GK10" s="90"/>
      <c r="GL10" s="90"/>
      <c r="GM10" s="90"/>
      <c r="GN10" s="90"/>
      <c r="GO10" s="90"/>
      <c r="GP10" s="90"/>
    </row>
    <row r="11" spans="2:198" s="98" customFormat="1" ht="14.7" customHeight="1" x14ac:dyDescent="0.3">
      <c r="B11" s="262"/>
      <c r="C11" s="263"/>
      <c r="D11" s="102" t="s">
        <v>11</v>
      </c>
      <c r="E11" s="103" t="s">
        <v>12</v>
      </c>
      <c r="F11" s="102" t="s">
        <v>13</v>
      </c>
      <c r="G11" s="104" t="s">
        <v>14</v>
      </c>
      <c r="H11" s="90"/>
      <c r="I11" s="90"/>
      <c r="J11" s="90">
        <v>116.26</v>
      </c>
      <c r="K11" s="90"/>
      <c r="L11" s="209">
        <v>148.68</v>
      </c>
      <c r="M11" s="209"/>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c r="GN11" s="90"/>
      <c r="GO11" s="90"/>
      <c r="GP11" s="90"/>
    </row>
    <row r="12" spans="2:198" s="98" customFormat="1" ht="15" customHeight="1" thickBot="1" x14ac:dyDescent="0.35">
      <c r="B12" s="264"/>
      <c r="C12" s="265"/>
      <c r="D12" s="105" t="s">
        <v>15</v>
      </c>
      <c r="E12" s="106" t="s">
        <v>16</v>
      </c>
      <c r="F12" s="105" t="s">
        <v>17</v>
      </c>
      <c r="G12" s="107" t="s">
        <v>18</v>
      </c>
      <c r="H12" s="90"/>
      <c r="I12" s="90"/>
      <c r="J12" s="90"/>
      <c r="K12" s="90"/>
      <c r="L12" s="209"/>
      <c r="M12" s="209"/>
      <c r="N12" s="90" t="s">
        <v>85</v>
      </c>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c r="GH12" s="90"/>
      <c r="GI12" s="90"/>
      <c r="GJ12" s="90"/>
      <c r="GK12" s="90"/>
      <c r="GL12" s="90"/>
      <c r="GM12" s="90"/>
      <c r="GN12" s="90"/>
      <c r="GO12" s="90"/>
      <c r="GP12" s="90"/>
    </row>
    <row r="13" spans="2:198" s="98" customFormat="1" ht="14.7" customHeight="1" thickBot="1" x14ac:dyDescent="0.35">
      <c r="B13" s="266" t="s">
        <v>19</v>
      </c>
      <c r="C13" s="267"/>
      <c r="D13" s="267"/>
      <c r="E13" s="267"/>
      <c r="F13" s="267"/>
      <c r="G13" s="268"/>
      <c r="H13" s="90"/>
      <c r="I13" s="90"/>
      <c r="J13" s="90" t="s">
        <v>86</v>
      </c>
      <c r="K13" s="90">
        <f>+ROUND(L11/J11,2)</f>
        <v>1.28</v>
      </c>
      <c r="L13" s="209"/>
      <c r="M13" s="209"/>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row>
    <row r="14" spans="2:198" s="98" customFormat="1" ht="27" customHeight="1" x14ac:dyDescent="0.3">
      <c r="B14" s="180"/>
      <c r="C14" s="181" t="s">
        <v>20</v>
      </c>
      <c r="D14" s="181"/>
      <c r="E14" s="182"/>
      <c r="F14" s="181"/>
      <c r="G14" s="183"/>
      <c r="H14" s="90"/>
      <c r="I14" s="90"/>
      <c r="J14" s="123"/>
      <c r="K14" s="123"/>
      <c r="L14" s="210"/>
      <c r="M14" s="209"/>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row>
    <row r="15" spans="2:198" s="98" customFormat="1" ht="18" customHeight="1" x14ac:dyDescent="0.3">
      <c r="B15" s="116"/>
      <c r="C15" s="108" t="s">
        <v>21</v>
      </c>
      <c r="D15" s="109" t="e">
        <f>+#REF!</f>
        <v>#REF!</v>
      </c>
      <c r="E15" s="110">
        <v>650000</v>
      </c>
      <c r="F15" s="111">
        <v>6.5</v>
      </c>
      <c r="G15" s="118" t="e">
        <f>+ROUND((D15+E15)*F15,0)</f>
        <v>#REF!</v>
      </c>
      <c r="H15" s="269"/>
      <c r="I15" s="123"/>
      <c r="J15" s="123">
        <v>7300000</v>
      </c>
      <c r="K15" s="123">
        <v>550000</v>
      </c>
      <c r="L15" s="210">
        <f>+ROUND(J15*$K$13,0)</f>
        <v>9344000</v>
      </c>
      <c r="M15" s="210">
        <f>+ROUND(K15*$K$13,0)</f>
        <v>704000</v>
      </c>
      <c r="N15" s="123" t="e">
        <f>+AVERAGE(L15,D15)</f>
        <v>#REF!</v>
      </c>
      <c r="O15" s="123"/>
      <c r="P15" s="123"/>
      <c r="Q15" s="44"/>
      <c r="R15" s="44"/>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row>
    <row r="16" spans="2:198" s="98" customFormat="1" ht="18" customHeight="1" x14ac:dyDescent="0.3">
      <c r="B16" s="116"/>
      <c r="C16" s="108" t="s">
        <v>22</v>
      </c>
      <c r="D16" s="109" t="e">
        <f>+#REF!</f>
        <v>#REF!</v>
      </c>
      <c r="E16" s="110">
        <v>600000</v>
      </c>
      <c r="F16" s="111">
        <v>13</v>
      </c>
      <c r="G16" s="118" t="e">
        <f>+ROUND((D16+E16)*F16,0)</f>
        <v>#REF!</v>
      </c>
      <c r="H16" s="269"/>
      <c r="I16" s="123"/>
      <c r="J16" s="123">
        <v>5300000</v>
      </c>
      <c r="K16" s="123">
        <v>550000</v>
      </c>
      <c r="L16" s="210">
        <f t="shared" ref="L16:L17" si="0">+ROUND(J16*$K$13,0)</f>
        <v>6784000</v>
      </c>
      <c r="M16" s="210">
        <f t="shared" ref="M16:M77" si="1">+ROUND(K16*$K$13,0)</f>
        <v>704000</v>
      </c>
      <c r="N16" s="123" t="e">
        <f t="shared" ref="N16:N66" si="2">+AVERAGE(L16,D16)</f>
        <v>#REF!</v>
      </c>
      <c r="O16" s="123"/>
      <c r="P16" s="123"/>
      <c r="Q16" s="44"/>
      <c r="R16" s="44"/>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row>
    <row r="17" spans="2:198" s="98" customFormat="1" ht="18" customHeight="1" x14ac:dyDescent="0.3">
      <c r="B17" s="116"/>
      <c r="C17" s="108" t="s">
        <v>87</v>
      </c>
      <c r="D17" s="109" t="e">
        <f>+#REF!</f>
        <v>#REF!</v>
      </c>
      <c r="E17" s="110">
        <v>500000</v>
      </c>
      <c r="F17" s="111">
        <v>13</v>
      </c>
      <c r="G17" s="118" t="e">
        <f>+ROUND((D17+E17)*F17,0)</f>
        <v>#REF!</v>
      </c>
      <c r="H17" s="91"/>
      <c r="I17" s="123"/>
      <c r="J17" s="123">
        <v>3100000</v>
      </c>
      <c r="K17" s="123">
        <v>550000</v>
      </c>
      <c r="L17" s="210">
        <f t="shared" si="0"/>
        <v>3968000</v>
      </c>
      <c r="M17" s="210">
        <f t="shared" si="1"/>
        <v>704000</v>
      </c>
      <c r="N17" s="123" t="e">
        <f t="shared" si="2"/>
        <v>#REF!</v>
      </c>
      <c r="O17" s="123"/>
      <c r="P17" s="123"/>
      <c r="Q17" s="46"/>
      <c r="R17" s="46"/>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row>
    <row r="18" spans="2:198" s="98" customFormat="1" ht="45.75" customHeight="1" x14ac:dyDescent="0.3">
      <c r="B18" s="184"/>
      <c r="C18" s="203" t="s">
        <v>23</v>
      </c>
      <c r="D18" s="112"/>
      <c r="E18" s="113"/>
      <c r="F18" s="114"/>
      <c r="G18" s="185" t="e">
        <f>+((4*D19)+(2*0.5*D20))*6</f>
        <v>#REF!</v>
      </c>
      <c r="H18" s="155" t="s">
        <v>24</v>
      </c>
      <c r="I18" s="123"/>
      <c r="J18" s="123"/>
      <c r="K18" s="123"/>
      <c r="L18" s="211"/>
      <c r="M18" s="210">
        <f t="shared" si="1"/>
        <v>0</v>
      </c>
      <c r="N18" s="123" t="e">
        <f t="shared" si="2"/>
        <v>#DIV/0!</v>
      </c>
      <c r="O18" s="123"/>
      <c r="P18" s="123"/>
      <c r="Q18" s="46"/>
      <c r="R18" s="46"/>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row>
    <row r="19" spans="2:198" s="98" customFormat="1" ht="18.600000000000001" customHeight="1" x14ac:dyDescent="0.3">
      <c r="B19" s="184"/>
      <c r="C19" s="204" t="s">
        <v>25</v>
      </c>
      <c r="D19" s="109" t="e">
        <f>+#REF!</f>
        <v>#REF!</v>
      </c>
      <c r="E19" s="179"/>
      <c r="F19" s="111"/>
      <c r="G19" s="186"/>
      <c r="H19" s="190"/>
      <c r="I19" s="123"/>
      <c r="J19" s="123">
        <v>6800000</v>
      </c>
      <c r="K19" s="123"/>
      <c r="L19" s="210">
        <f>+ROUND(J19*$K$13,0)</f>
        <v>8704000</v>
      </c>
      <c r="M19" s="210">
        <f t="shared" si="1"/>
        <v>0</v>
      </c>
      <c r="N19" s="123" t="e">
        <f t="shared" si="2"/>
        <v>#REF!</v>
      </c>
      <c r="O19" s="123"/>
      <c r="P19" s="123"/>
      <c r="Q19" s="46"/>
      <c r="R19" s="46"/>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row>
    <row r="20" spans="2:198" s="98" customFormat="1" ht="18.600000000000001" customHeight="1" x14ac:dyDescent="0.3">
      <c r="B20" s="184"/>
      <c r="C20" s="204" t="s">
        <v>88</v>
      </c>
      <c r="D20" s="109" t="e">
        <f>+#REF!</f>
        <v>#REF!</v>
      </c>
      <c r="E20" s="179"/>
      <c r="F20" s="111"/>
      <c r="G20" s="186"/>
      <c r="H20" s="91"/>
      <c r="I20" s="123"/>
      <c r="J20" s="123"/>
      <c r="K20" s="123"/>
      <c r="L20" s="210">
        <f t="shared" ref="L20:L21" si="3">+ROUND(J20*$K$13,0)</f>
        <v>0</v>
      </c>
      <c r="M20" s="210">
        <f t="shared" si="1"/>
        <v>0</v>
      </c>
      <c r="N20" s="123" t="e">
        <f t="shared" si="2"/>
        <v>#REF!</v>
      </c>
      <c r="O20" s="123"/>
      <c r="P20" s="123"/>
      <c r="Q20" s="46"/>
      <c r="R20" s="46"/>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row>
    <row r="21" spans="2:198" s="98" customFormat="1" ht="18.600000000000001" customHeight="1" x14ac:dyDescent="0.3">
      <c r="B21" s="184"/>
      <c r="C21" s="204" t="s">
        <v>26</v>
      </c>
      <c r="D21" s="109" t="e">
        <f>+#REF!</f>
        <v>#REF!</v>
      </c>
      <c r="E21" s="179"/>
      <c r="F21" s="111"/>
      <c r="G21" s="186"/>
      <c r="H21" s="91"/>
      <c r="I21" s="123"/>
      <c r="J21" s="123"/>
      <c r="K21" s="123"/>
      <c r="L21" s="210">
        <f t="shared" si="3"/>
        <v>0</v>
      </c>
      <c r="M21" s="210">
        <f t="shared" si="1"/>
        <v>0</v>
      </c>
      <c r="N21" s="123" t="e">
        <f t="shared" si="2"/>
        <v>#REF!</v>
      </c>
      <c r="O21" s="123"/>
      <c r="P21" s="123"/>
      <c r="Q21" s="46"/>
      <c r="R21" s="46"/>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row>
    <row r="22" spans="2:198" s="98" customFormat="1" ht="18.600000000000001" customHeight="1" x14ac:dyDescent="0.3">
      <c r="B22" s="184"/>
      <c r="C22" s="204" t="s">
        <v>89</v>
      </c>
      <c r="D22" s="109" t="e">
        <f>+#REF!</f>
        <v>#REF!</v>
      </c>
      <c r="E22" s="179"/>
      <c r="F22" s="111"/>
      <c r="G22" s="186"/>
      <c r="H22" s="91"/>
      <c r="I22" s="123"/>
      <c r="J22" s="123"/>
      <c r="K22" s="123"/>
      <c r="L22" s="211"/>
      <c r="M22" s="210">
        <f t="shared" si="1"/>
        <v>0</v>
      </c>
      <c r="N22" s="123" t="e">
        <f t="shared" si="2"/>
        <v>#REF!</v>
      </c>
      <c r="O22" s="123"/>
      <c r="P22" s="123"/>
      <c r="Q22" s="46"/>
      <c r="R22" s="46"/>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row>
    <row r="23" spans="2:198" s="98" customFormat="1" ht="18.600000000000001" customHeight="1" x14ac:dyDescent="0.3">
      <c r="B23" s="184"/>
      <c r="C23" s="204" t="s">
        <v>90</v>
      </c>
      <c r="D23" s="109" t="e">
        <f>+#REF!</f>
        <v>#REF!</v>
      </c>
      <c r="E23" s="179"/>
      <c r="F23" s="111"/>
      <c r="G23" s="186"/>
      <c r="H23" s="91"/>
      <c r="I23" s="123"/>
      <c r="J23" s="123"/>
      <c r="K23" s="123"/>
      <c r="L23" s="211"/>
      <c r="M23" s="210">
        <f t="shared" si="1"/>
        <v>0</v>
      </c>
      <c r="N23" s="123" t="e">
        <f t="shared" si="2"/>
        <v>#REF!</v>
      </c>
      <c r="O23" s="123"/>
      <c r="P23" s="123"/>
      <c r="Q23" s="46"/>
      <c r="R23" s="46"/>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row>
    <row r="24" spans="2:198" s="98" customFormat="1" ht="18.600000000000001" customHeight="1" x14ac:dyDescent="0.3">
      <c r="B24" s="184"/>
      <c r="C24" s="204" t="s">
        <v>91</v>
      </c>
      <c r="D24" s="109" t="e">
        <f>+#REF!</f>
        <v>#REF!</v>
      </c>
      <c r="E24" s="179"/>
      <c r="F24" s="111"/>
      <c r="G24" s="186"/>
      <c r="H24" s="91"/>
      <c r="I24" s="123"/>
      <c r="J24" s="123"/>
      <c r="K24" s="123"/>
      <c r="L24" s="211"/>
      <c r="M24" s="210">
        <f t="shared" si="1"/>
        <v>0</v>
      </c>
      <c r="N24" s="123" t="e">
        <f t="shared" si="2"/>
        <v>#REF!</v>
      </c>
      <c r="O24" s="123"/>
      <c r="P24" s="123"/>
      <c r="Q24" s="46"/>
      <c r="R24" s="46"/>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row>
    <row r="25" spans="2:198" s="98" customFormat="1" ht="18" customHeight="1" x14ac:dyDescent="0.3">
      <c r="B25" s="116"/>
      <c r="C25" s="108" t="s">
        <v>27</v>
      </c>
      <c r="D25" s="109" t="e">
        <f>+#REF!</f>
        <v>#REF!</v>
      </c>
      <c r="E25" s="110">
        <v>500000</v>
      </c>
      <c r="F25" s="111">
        <v>13</v>
      </c>
      <c r="G25" s="118" t="e">
        <f t="shared" ref="G25:G44" si="4">+ROUND((D25+E25)*F25,0)</f>
        <v>#REF!</v>
      </c>
      <c r="H25" s="91"/>
      <c r="I25" s="123"/>
      <c r="J25" s="123">
        <v>4000000</v>
      </c>
      <c r="K25" s="123"/>
      <c r="L25" s="210">
        <f>+ROUND(J25*$K$13,0)</f>
        <v>5120000</v>
      </c>
      <c r="M25" s="210">
        <f t="shared" si="1"/>
        <v>0</v>
      </c>
      <c r="N25" s="123" t="e">
        <f t="shared" si="2"/>
        <v>#REF!</v>
      </c>
      <c r="O25" s="123"/>
      <c r="P25" s="123"/>
      <c r="Q25" s="46"/>
      <c r="R25" s="46"/>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row>
    <row r="26" spans="2:198" s="98" customFormat="1" ht="18" customHeight="1" x14ac:dyDescent="0.3">
      <c r="B26" s="116"/>
      <c r="C26" s="108" t="s">
        <v>28</v>
      </c>
      <c r="D26" s="109" t="e">
        <f>+D25</f>
        <v>#REF!</v>
      </c>
      <c r="E26" s="110">
        <v>500000</v>
      </c>
      <c r="F26" s="111">
        <v>13</v>
      </c>
      <c r="G26" s="118" t="e">
        <f t="shared" si="4"/>
        <v>#REF!</v>
      </c>
      <c r="H26" s="91"/>
      <c r="I26" s="123"/>
      <c r="J26" s="123">
        <v>4000000</v>
      </c>
      <c r="K26" s="123"/>
      <c r="L26" s="210">
        <f t="shared" ref="L26:L44" si="5">+ROUND(J26*$K$13,0)</f>
        <v>5120000</v>
      </c>
      <c r="M26" s="210">
        <f t="shared" si="1"/>
        <v>0</v>
      </c>
      <c r="N26" s="123" t="e">
        <f t="shared" si="2"/>
        <v>#REF!</v>
      </c>
      <c r="O26" s="123"/>
      <c r="P26" s="123"/>
      <c r="Q26" s="46"/>
      <c r="R26" s="46"/>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row>
    <row r="27" spans="2:198" s="98" customFormat="1" ht="18" customHeight="1" x14ac:dyDescent="0.3">
      <c r="B27" s="116"/>
      <c r="C27" s="108" t="s">
        <v>92</v>
      </c>
      <c r="D27" s="109" t="e">
        <f>+D26</f>
        <v>#REF!</v>
      </c>
      <c r="E27" s="110">
        <v>500000</v>
      </c>
      <c r="F27" s="111">
        <v>13</v>
      </c>
      <c r="G27" s="118" t="e">
        <f t="shared" si="4"/>
        <v>#REF!</v>
      </c>
      <c r="H27" s="91"/>
      <c r="I27" s="123"/>
      <c r="J27" s="123">
        <v>4000000</v>
      </c>
      <c r="K27" s="123"/>
      <c r="L27" s="210">
        <f t="shared" si="5"/>
        <v>5120000</v>
      </c>
      <c r="M27" s="210">
        <f t="shared" si="1"/>
        <v>0</v>
      </c>
      <c r="N27" s="123" t="e">
        <f t="shared" si="2"/>
        <v>#REF!</v>
      </c>
      <c r="O27" s="123"/>
      <c r="P27" s="123"/>
      <c r="Q27" s="46"/>
      <c r="R27" s="46"/>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row>
    <row r="28" spans="2:198" s="98" customFormat="1" ht="18" customHeight="1" x14ac:dyDescent="0.3">
      <c r="B28" s="116"/>
      <c r="C28" s="108" t="s">
        <v>93</v>
      </c>
      <c r="D28" s="109">
        <v>6604000</v>
      </c>
      <c r="E28" s="110">
        <v>500000</v>
      </c>
      <c r="F28" s="111">
        <v>4</v>
      </c>
      <c r="G28" s="118">
        <f t="shared" si="4"/>
        <v>28416000</v>
      </c>
      <c r="H28" s="91">
        <f>4/6.5</f>
        <v>0.61538461538461542</v>
      </c>
      <c r="I28" s="123"/>
      <c r="J28" s="123">
        <v>5500000</v>
      </c>
      <c r="K28" s="123">
        <v>400000</v>
      </c>
      <c r="L28" s="210">
        <f t="shared" si="5"/>
        <v>7040000</v>
      </c>
      <c r="M28" s="210">
        <f t="shared" si="1"/>
        <v>512000</v>
      </c>
      <c r="N28" s="123">
        <f t="shared" si="2"/>
        <v>6822000</v>
      </c>
      <c r="O28" s="123"/>
      <c r="P28" s="123"/>
      <c r="Q28" s="46"/>
      <c r="R28" s="46"/>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row>
    <row r="29" spans="2:198" s="98" customFormat="1" ht="18" customHeight="1" x14ac:dyDescent="0.3">
      <c r="B29" s="116"/>
      <c r="C29" s="108" t="s">
        <v>94</v>
      </c>
      <c r="D29" s="109" t="e">
        <f>+D27</f>
        <v>#REF!</v>
      </c>
      <c r="E29" s="110">
        <v>500000</v>
      </c>
      <c r="F29" s="111">
        <v>6.5</v>
      </c>
      <c r="G29" s="118" t="e">
        <f t="shared" si="4"/>
        <v>#REF!</v>
      </c>
      <c r="H29" s="91"/>
      <c r="I29" s="123"/>
      <c r="J29" s="123">
        <v>3800000</v>
      </c>
      <c r="K29" s="123"/>
      <c r="L29" s="210">
        <f t="shared" si="5"/>
        <v>4864000</v>
      </c>
      <c r="M29" s="210">
        <f t="shared" si="1"/>
        <v>0</v>
      </c>
      <c r="N29" s="123" t="e">
        <f t="shared" si="2"/>
        <v>#REF!</v>
      </c>
      <c r="O29" s="123"/>
      <c r="P29" s="123"/>
      <c r="Q29" s="46"/>
      <c r="R29" s="46"/>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row>
    <row r="30" spans="2:198" s="98" customFormat="1" ht="18" customHeight="1" x14ac:dyDescent="0.3">
      <c r="B30" s="116"/>
      <c r="C30" s="108" t="s">
        <v>95</v>
      </c>
      <c r="D30" s="109" t="e">
        <f>+D29</f>
        <v>#REF!</v>
      </c>
      <c r="E30" s="110">
        <v>500000</v>
      </c>
      <c r="F30" s="111">
        <v>6.5</v>
      </c>
      <c r="G30" s="118" t="e">
        <f t="shared" si="4"/>
        <v>#REF!</v>
      </c>
      <c r="H30" s="91"/>
      <c r="I30" s="123"/>
      <c r="J30" s="123">
        <v>3800000</v>
      </c>
      <c r="K30" s="123"/>
      <c r="L30" s="210">
        <f t="shared" si="5"/>
        <v>4864000</v>
      </c>
      <c r="M30" s="210">
        <f t="shared" si="1"/>
        <v>0</v>
      </c>
      <c r="N30" s="123" t="e">
        <f t="shared" si="2"/>
        <v>#REF!</v>
      </c>
      <c r="O30" s="123"/>
      <c r="P30" s="123"/>
      <c r="Q30" s="46"/>
      <c r="R30" s="46"/>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row>
    <row r="31" spans="2:198" s="98" customFormat="1" ht="18" customHeight="1" x14ac:dyDescent="0.3">
      <c r="B31" s="116"/>
      <c r="C31" s="108" t="s">
        <v>96</v>
      </c>
      <c r="D31" s="109" t="e">
        <f>+D30</f>
        <v>#REF!</v>
      </c>
      <c r="E31" s="110">
        <v>500000</v>
      </c>
      <c r="F31" s="111">
        <v>6.5</v>
      </c>
      <c r="G31" s="118" t="e">
        <f t="shared" si="4"/>
        <v>#REF!</v>
      </c>
      <c r="H31" s="91"/>
      <c r="I31" s="123"/>
      <c r="J31" s="123">
        <v>3800000</v>
      </c>
      <c r="K31" s="123"/>
      <c r="L31" s="210">
        <f t="shared" si="5"/>
        <v>4864000</v>
      </c>
      <c r="M31" s="210">
        <f t="shared" si="1"/>
        <v>0</v>
      </c>
      <c r="N31" s="123" t="e">
        <f t="shared" si="2"/>
        <v>#REF!</v>
      </c>
      <c r="O31" s="123"/>
      <c r="P31" s="123"/>
      <c r="Q31" s="46"/>
      <c r="R31" s="46"/>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row>
    <row r="32" spans="2:198" s="98" customFormat="1" ht="18" customHeight="1" x14ac:dyDescent="0.3">
      <c r="B32" s="116"/>
      <c r="C32" s="108" t="s">
        <v>97</v>
      </c>
      <c r="D32" s="109" t="e">
        <f>+#REF!</f>
        <v>#REF!</v>
      </c>
      <c r="E32" s="110"/>
      <c r="F32" s="111">
        <v>4</v>
      </c>
      <c r="G32" s="118" t="e">
        <f t="shared" si="4"/>
        <v>#REF!</v>
      </c>
      <c r="H32" s="91"/>
      <c r="I32" s="123"/>
      <c r="J32" s="123">
        <v>3800000</v>
      </c>
      <c r="K32" s="123"/>
      <c r="L32" s="210">
        <f t="shared" si="5"/>
        <v>4864000</v>
      </c>
      <c r="M32" s="210">
        <f t="shared" si="1"/>
        <v>0</v>
      </c>
      <c r="N32" s="123" t="e">
        <f t="shared" si="2"/>
        <v>#REF!</v>
      </c>
      <c r="O32" s="123"/>
      <c r="P32" s="123"/>
      <c r="Q32" s="46"/>
      <c r="R32" s="46"/>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row>
    <row r="33" spans="2:198" s="98" customFormat="1" ht="18" customHeight="1" x14ac:dyDescent="0.3">
      <c r="B33" s="116"/>
      <c r="C33" s="108" t="s">
        <v>98</v>
      </c>
      <c r="D33" s="109" t="e">
        <f>+#REF!</f>
        <v>#REF!</v>
      </c>
      <c r="E33" s="110"/>
      <c r="F33" s="111">
        <v>4</v>
      </c>
      <c r="G33" s="118" t="e">
        <f t="shared" si="4"/>
        <v>#REF!</v>
      </c>
      <c r="H33" s="91"/>
      <c r="I33" s="123"/>
      <c r="J33" s="123">
        <v>3800000</v>
      </c>
      <c r="K33" s="123"/>
      <c r="L33" s="210">
        <f t="shared" si="5"/>
        <v>4864000</v>
      </c>
      <c r="M33" s="210">
        <f t="shared" si="1"/>
        <v>0</v>
      </c>
      <c r="N33" s="123" t="e">
        <f t="shared" si="2"/>
        <v>#REF!</v>
      </c>
      <c r="O33" s="123"/>
      <c r="P33" s="123"/>
      <c r="Q33" s="46"/>
      <c r="R33" s="46"/>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row>
    <row r="34" spans="2:198" s="98" customFormat="1" ht="18" customHeight="1" x14ac:dyDescent="0.3">
      <c r="B34" s="187"/>
      <c r="C34" s="241" t="s">
        <v>29</v>
      </c>
      <c r="D34" s="241"/>
      <c r="E34" s="241"/>
      <c r="F34" s="241"/>
      <c r="G34" s="242"/>
      <c r="H34" s="91"/>
      <c r="I34" s="123"/>
      <c r="J34" s="123"/>
      <c r="K34" s="123"/>
      <c r="L34" s="210">
        <f t="shared" si="5"/>
        <v>0</v>
      </c>
      <c r="M34" s="210">
        <f t="shared" si="1"/>
        <v>0</v>
      </c>
      <c r="N34" s="123">
        <f t="shared" si="2"/>
        <v>0</v>
      </c>
      <c r="O34" s="123"/>
      <c r="P34" s="123"/>
      <c r="Q34" s="46"/>
      <c r="R34" s="46"/>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row>
    <row r="35" spans="2:198" s="98" customFormat="1" ht="18" customHeight="1" x14ac:dyDescent="0.3">
      <c r="B35" s="116"/>
      <c r="C35" s="205" t="s">
        <v>99</v>
      </c>
      <c r="D35" s="109" t="e">
        <f>+#REF!</f>
        <v>#REF!</v>
      </c>
      <c r="E35" s="110">
        <v>350000</v>
      </c>
      <c r="F35" s="111">
        <v>13</v>
      </c>
      <c r="G35" s="118" t="e">
        <f t="shared" si="4"/>
        <v>#REF!</v>
      </c>
      <c r="H35" s="91"/>
      <c r="I35" s="123"/>
      <c r="J35" s="123">
        <v>2100000</v>
      </c>
      <c r="K35" s="123">
        <v>400000</v>
      </c>
      <c r="L35" s="210">
        <f t="shared" si="5"/>
        <v>2688000</v>
      </c>
      <c r="M35" s="210">
        <f t="shared" si="1"/>
        <v>512000</v>
      </c>
      <c r="N35" s="123" t="e">
        <f t="shared" si="2"/>
        <v>#REF!</v>
      </c>
      <c r="O35" s="123"/>
      <c r="P35" s="123"/>
      <c r="Q35" s="46"/>
      <c r="R35" s="46"/>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row>
    <row r="36" spans="2:198" s="98" customFormat="1" ht="18" customHeight="1" x14ac:dyDescent="0.3">
      <c r="B36" s="116"/>
      <c r="C36" s="205" t="s">
        <v>100</v>
      </c>
      <c r="D36" s="109" t="e">
        <f>+#REF!</f>
        <v>#REF!</v>
      </c>
      <c r="E36" s="110">
        <v>350000</v>
      </c>
      <c r="F36" s="111">
        <v>13</v>
      </c>
      <c r="G36" s="118" t="e">
        <f t="shared" si="4"/>
        <v>#REF!</v>
      </c>
      <c r="H36" s="91"/>
      <c r="I36" s="123"/>
      <c r="J36" s="123">
        <v>2100000</v>
      </c>
      <c r="K36" s="123">
        <v>400000</v>
      </c>
      <c r="L36" s="210">
        <f t="shared" si="5"/>
        <v>2688000</v>
      </c>
      <c r="M36" s="210">
        <f t="shared" si="1"/>
        <v>512000</v>
      </c>
      <c r="N36" s="123" t="e">
        <f t="shared" si="2"/>
        <v>#REF!</v>
      </c>
      <c r="O36" s="123"/>
      <c r="P36" s="123"/>
      <c r="Q36" s="46"/>
      <c r="R36" s="46"/>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row>
    <row r="37" spans="2:198" s="98" customFormat="1" ht="18" customHeight="1" x14ac:dyDescent="0.3">
      <c r="B37" s="116"/>
      <c r="C37" s="205" t="s">
        <v>101</v>
      </c>
      <c r="D37" s="109" t="e">
        <f>+#REF!</f>
        <v>#REF!</v>
      </c>
      <c r="E37" s="110">
        <v>350000</v>
      </c>
      <c r="F37" s="111">
        <v>13</v>
      </c>
      <c r="G37" s="118" t="e">
        <f t="shared" si="4"/>
        <v>#REF!</v>
      </c>
      <c r="H37" s="91"/>
      <c r="I37" s="123"/>
      <c r="J37" s="123">
        <v>2000000</v>
      </c>
      <c r="K37" s="123">
        <v>400000</v>
      </c>
      <c r="L37" s="210">
        <f t="shared" si="5"/>
        <v>2560000</v>
      </c>
      <c r="M37" s="210">
        <f t="shared" si="1"/>
        <v>512000</v>
      </c>
      <c r="N37" s="123" t="e">
        <f t="shared" si="2"/>
        <v>#REF!</v>
      </c>
      <c r="O37" s="123"/>
      <c r="P37" s="123"/>
      <c r="Q37" s="46"/>
      <c r="R37" s="46"/>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row>
    <row r="38" spans="2:198" s="98" customFormat="1" ht="18" customHeight="1" x14ac:dyDescent="0.3">
      <c r="B38" s="116"/>
      <c r="C38" s="205" t="s">
        <v>30</v>
      </c>
      <c r="D38" s="109" t="e">
        <f>+D37</f>
        <v>#REF!</v>
      </c>
      <c r="E38" s="110">
        <v>350000</v>
      </c>
      <c r="F38" s="111">
        <v>6.5</v>
      </c>
      <c r="G38" s="118" t="e">
        <f t="shared" si="4"/>
        <v>#REF!</v>
      </c>
      <c r="H38" s="91"/>
      <c r="I38" s="123"/>
      <c r="J38" s="123">
        <v>2000000</v>
      </c>
      <c r="K38" s="123">
        <v>400000</v>
      </c>
      <c r="L38" s="210">
        <f t="shared" si="5"/>
        <v>2560000</v>
      </c>
      <c r="M38" s="210">
        <f t="shared" si="1"/>
        <v>512000</v>
      </c>
      <c r="N38" s="123" t="e">
        <f t="shared" si="2"/>
        <v>#REF!</v>
      </c>
      <c r="O38" s="123"/>
      <c r="P38" s="123"/>
      <c r="Q38" s="46"/>
      <c r="R38" s="46"/>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row>
    <row r="39" spans="2:198" s="98" customFormat="1" ht="18" customHeight="1" x14ac:dyDescent="0.3">
      <c r="B39" s="187"/>
      <c r="C39" s="241" t="s">
        <v>102</v>
      </c>
      <c r="D39" s="241"/>
      <c r="E39" s="241"/>
      <c r="F39" s="241"/>
      <c r="G39" s="242"/>
      <c r="H39" s="91"/>
      <c r="I39" s="123"/>
      <c r="J39" s="123"/>
      <c r="K39" s="123"/>
      <c r="L39" s="210">
        <f t="shared" si="5"/>
        <v>0</v>
      </c>
      <c r="M39" s="210">
        <f t="shared" si="1"/>
        <v>0</v>
      </c>
      <c r="N39" s="123">
        <f t="shared" si="2"/>
        <v>0</v>
      </c>
      <c r="O39" s="123"/>
      <c r="P39" s="123"/>
      <c r="Q39" s="46"/>
      <c r="R39" s="46"/>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row>
    <row r="40" spans="2:198" s="98" customFormat="1" ht="18" customHeight="1" x14ac:dyDescent="0.3">
      <c r="B40" s="116"/>
      <c r="C40" s="205" t="e">
        <f>+#REF!</f>
        <v>#REF!</v>
      </c>
      <c r="D40" s="109" t="e">
        <f>+#REF!</f>
        <v>#REF!</v>
      </c>
      <c r="E40" s="110"/>
      <c r="F40" s="111">
        <v>13</v>
      </c>
      <c r="G40" s="118" t="e">
        <f>+ROUND((D40+E40)*F40,0)</f>
        <v>#REF!</v>
      </c>
      <c r="H40" s="91"/>
      <c r="I40" s="123"/>
      <c r="J40" s="123">
        <v>130000</v>
      </c>
      <c r="K40" s="123"/>
      <c r="L40" s="210">
        <f t="shared" si="5"/>
        <v>166400</v>
      </c>
      <c r="M40" s="210">
        <f t="shared" si="1"/>
        <v>0</v>
      </c>
      <c r="N40" s="123" t="e">
        <f t="shared" si="2"/>
        <v>#REF!</v>
      </c>
      <c r="O40" s="123"/>
      <c r="P40" s="123"/>
      <c r="Q40" s="46"/>
      <c r="R40" s="46"/>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row>
    <row r="41" spans="2:198" s="98" customFormat="1" ht="18" customHeight="1" x14ac:dyDescent="0.3">
      <c r="B41" s="116"/>
      <c r="C41" s="205" t="s">
        <v>103</v>
      </c>
      <c r="D41" s="109" t="e">
        <f>+#REF!</f>
        <v>#REF!</v>
      </c>
      <c r="E41" s="110"/>
      <c r="F41" s="111">
        <f>13*2</f>
        <v>26</v>
      </c>
      <c r="G41" s="118" t="e">
        <f>+ROUND((D41+E41)*F41,0)</f>
        <v>#REF!</v>
      </c>
      <c r="H41" s="91"/>
      <c r="I41" s="123"/>
      <c r="J41" s="123">
        <v>1300000</v>
      </c>
      <c r="K41" s="123"/>
      <c r="L41" s="210">
        <f t="shared" si="5"/>
        <v>1664000</v>
      </c>
      <c r="M41" s="210">
        <f t="shared" si="1"/>
        <v>0</v>
      </c>
      <c r="N41" s="123" t="e">
        <f t="shared" si="2"/>
        <v>#REF!</v>
      </c>
      <c r="O41" s="123"/>
      <c r="P41" s="123"/>
      <c r="Q41" s="46"/>
      <c r="R41" s="46"/>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row>
    <row r="42" spans="2:198" s="98" customFormat="1" ht="18" customHeight="1" x14ac:dyDescent="0.3">
      <c r="B42" s="187"/>
      <c r="C42" s="241" t="s">
        <v>104</v>
      </c>
      <c r="D42" s="241"/>
      <c r="E42" s="241"/>
      <c r="F42" s="241"/>
      <c r="G42" s="242"/>
      <c r="H42" s="90"/>
      <c r="I42" s="123"/>
      <c r="J42" s="123"/>
      <c r="K42" s="123"/>
      <c r="L42" s="210">
        <f t="shared" si="5"/>
        <v>0</v>
      </c>
      <c r="M42" s="210">
        <f t="shared" si="1"/>
        <v>0</v>
      </c>
      <c r="N42" s="123">
        <f t="shared" si="2"/>
        <v>0</v>
      </c>
      <c r="O42" s="123"/>
      <c r="P42" s="123"/>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row>
    <row r="43" spans="2:198" s="98" customFormat="1" ht="14.4" x14ac:dyDescent="0.3">
      <c r="B43" s="116"/>
      <c r="C43" s="108" t="s">
        <v>105</v>
      </c>
      <c r="D43" s="109" t="e">
        <f>+#REF!</f>
        <v>#REF!</v>
      </c>
      <c r="E43" s="117"/>
      <c r="F43" s="111">
        <v>6.5</v>
      </c>
      <c r="G43" s="118" t="e">
        <f t="shared" si="4"/>
        <v>#REF!</v>
      </c>
      <c r="H43" s="90"/>
      <c r="I43" s="123"/>
      <c r="J43" s="123">
        <v>1000000</v>
      </c>
      <c r="K43" s="123"/>
      <c r="L43" s="210">
        <f t="shared" si="5"/>
        <v>1280000</v>
      </c>
      <c r="M43" s="210">
        <f t="shared" si="1"/>
        <v>0</v>
      </c>
      <c r="N43" s="123" t="e">
        <f t="shared" si="2"/>
        <v>#REF!</v>
      </c>
      <c r="O43" s="123"/>
      <c r="P43" s="123"/>
      <c r="Q43" s="44"/>
      <c r="R43" s="44"/>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row>
    <row r="44" spans="2:198" s="98" customFormat="1" ht="14.4" x14ac:dyDescent="0.3">
      <c r="B44" s="116"/>
      <c r="C44" s="108" t="s">
        <v>106</v>
      </c>
      <c r="D44" s="109" t="e">
        <f>+#REF!</f>
        <v>#REF!</v>
      </c>
      <c r="E44" s="117"/>
      <c r="F44" s="111">
        <f>13+6.5</f>
        <v>19.5</v>
      </c>
      <c r="G44" s="118" t="e">
        <f t="shared" si="4"/>
        <v>#REF!</v>
      </c>
      <c r="H44" s="90"/>
      <c r="I44" s="123"/>
      <c r="J44" s="123">
        <v>1000000</v>
      </c>
      <c r="K44" s="123"/>
      <c r="L44" s="210">
        <f t="shared" si="5"/>
        <v>1280000</v>
      </c>
      <c r="M44" s="210">
        <f t="shared" si="1"/>
        <v>0</v>
      </c>
      <c r="N44" s="123" t="e">
        <f t="shared" si="2"/>
        <v>#REF!</v>
      </c>
      <c r="O44" s="123"/>
      <c r="P44" s="123"/>
      <c r="Q44" s="46"/>
      <c r="R44" s="46"/>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row>
    <row r="45" spans="2:198" s="98" customFormat="1" ht="14.7" customHeight="1" thickBot="1" x14ac:dyDescent="0.35">
      <c r="B45" s="119"/>
      <c r="C45" s="241" t="s">
        <v>31</v>
      </c>
      <c r="D45" s="241"/>
      <c r="E45" s="241"/>
      <c r="F45" s="241"/>
      <c r="G45" s="188" t="e">
        <f>ROUND(SUM(G15:G44),0)</f>
        <v>#REF!</v>
      </c>
      <c r="H45" s="90"/>
      <c r="I45" s="123"/>
      <c r="J45" s="123"/>
      <c r="K45" s="123"/>
      <c r="L45" s="210"/>
      <c r="M45" s="210">
        <f t="shared" si="1"/>
        <v>0</v>
      </c>
      <c r="N45" s="123" t="e">
        <f t="shared" si="2"/>
        <v>#DIV/0!</v>
      </c>
      <c r="O45" s="123"/>
      <c r="P45" s="123"/>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row>
    <row r="46" spans="2:198" s="98" customFormat="1" ht="18" customHeight="1" thickBot="1" x14ac:dyDescent="0.35">
      <c r="B46" s="120"/>
      <c r="C46" s="271" t="s">
        <v>32</v>
      </c>
      <c r="D46" s="271"/>
      <c r="E46" s="271"/>
      <c r="F46" s="271"/>
      <c r="G46" s="121">
        <v>2.4</v>
      </c>
      <c r="H46" s="122" t="s">
        <v>33</v>
      </c>
      <c r="I46" s="329" t="e">
        <f>+G45*0.4</f>
        <v>#REF!</v>
      </c>
      <c r="J46" s="330"/>
      <c r="K46" s="207"/>
      <c r="L46" s="207"/>
      <c r="M46" s="123">
        <f t="shared" si="1"/>
        <v>0</v>
      </c>
      <c r="N46" s="123" t="e">
        <f t="shared" si="2"/>
        <v>#DIV/0!</v>
      </c>
      <c r="O46" s="123"/>
      <c r="P46" s="123"/>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row>
    <row r="47" spans="2:198" s="98" customFormat="1" ht="18" customHeight="1" thickBot="1" x14ac:dyDescent="0.35">
      <c r="B47" s="124"/>
      <c r="C47" s="272" t="s">
        <v>34</v>
      </c>
      <c r="D47" s="272"/>
      <c r="E47" s="272"/>
      <c r="F47" s="272"/>
      <c r="G47" s="125" t="e">
        <f>+ROUND(G45*G46,0)</f>
        <v>#REF!</v>
      </c>
      <c r="H47" s="126"/>
      <c r="I47" s="207"/>
      <c r="J47" s="208" t="e">
        <f>+I46/6.5</f>
        <v>#REF!</v>
      </c>
      <c r="K47" s="318" t="s">
        <v>107</v>
      </c>
      <c r="L47" s="318"/>
      <c r="M47" s="123" t="e">
        <f t="shared" si="1"/>
        <v>#VALUE!</v>
      </c>
      <c r="N47" s="123" t="e">
        <f t="shared" si="2"/>
        <v>#DIV/0!</v>
      </c>
      <c r="O47" s="123"/>
      <c r="P47" s="123"/>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row>
    <row r="48" spans="2:198" s="98" customFormat="1" ht="18" customHeight="1" thickBot="1" x14ac:dyDescent="0.35">
      <c r="B48" s="273" t="s">
        <v>35</v>
      </c>
      <c r="C48" s="274"/>
      <c r="D48" s="274"/>
      <c r="E48" s="274"/>
      <c r="F48" s="274"/>
      <c r="G48" s="275"/>
      <c r="H48" s="127"/>
      <c r="I48" s="123"/>
      <c r="J48" s="123"/>
      <c r="K48" s="123"/>
      <c r="L48" s="123"/>
      <c r="M48" s="123">
        <f t="shared" si="1"/>
        <v>0</v>
      </c>
      <c r="N48" s="123" t="e">
        <f t="shared" si="2"/>
        <v>#DIV/0!</v>
      </c>
      <c r="O48" s="123"/>
      <c r="P48" s="123"/>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row>
    <row r="49" spans="2:198" s="98" customFormat="1" ht="14.7" customHeight="1" x14ac:dyDescent="0.3">
      <c r="B49" s="276"/>
      <c r="C49" s="278" t="s">
        <v>36</v>
      </c>
      <c r="D49" s="278" t="s">
        <v>37</v>
      </c>
      <c r="E49" s="128" t="s">
        <v>38</v>
      </c>
      <c r="F49" s="280" t="s">
        <v>39</v>
      </c>
      <c r="G49" s="129" t="s">
        <v>10</v>
      </c>
      <c r="H49" s="115"/>
      <c r="I49" s="123"/>
      <c r="J49" s="123"/>
      <c r="K49" s="123"/>
      <c r="L49" s="123"/>
      <c r="M49" s="123">
        <f t="shared" si="1"/>
        <v>0</v>
      </c>
      <c r="N49" s="123" t="e">
        <f t="shared" si="2"/>
        <v>#DIV/0!</v>
      </c>
      <c r="O49" s="123"/>
      <c r="P49" s="123"/>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row>
    <row r="50" spans="2:198" s="98" customFormat="1" ht="14.7" customHeight="1" x14ac:dyDescent="0.3">
      <c r="B50" s="277"/>
      <c r="C50" s="279"/>
      <c r="D50" s="279"/>
      <c r="E50" s="130" t="s">
        <v>40</v>
      </c>
      <c r="F50" s="281"/>
      <c r="G50" s="131" t="s">
        <v>14</v>
      </c>
      <c r="H50" s="90"/>
      <c r="I50" s="123"/>
      <c r="J50" s="123"/>
      <c r="K50" s="123"/>
      <c r="L50" s="123"/>
      <c r="M50" s="123">
        <f t="shared" si="1"/>
        <v>0</v>
      </c>
      <c r="N50" s="123" t="e">
        <f t="shared" si="2"/>
        <v>#DIV/0!</v>
      </c>
      <c r="O50" s="123"/>
      <c r="P50" s="123"/>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row>
    <row r="51" spans="2:198" s="98" customFormat="1" ht="15" customHeight="1" thickBot="1" x14ac:dyDescent="0.35">
      <c r="B51" s="277"/>
      <c r="C51" s="279"/>
      <c r="D51" s="279"/>
      <c r="E51" s="105" t="s">
        <v>41</v>
      </c>
      <c r="F51" s="105" t="s">
        <v>42</v>
      </c>
      <c r="G51" s="107" t="s">
        <v>43</v>
      </c>
      <c r="H51" s="90"/>
      <c r="I51" s="123"/>
      <c r="J51" s="123"/>
      <c r="K51" s="123"/>
      <c r="L51" s="123"/>
      <c r="M51" s="123">
        <f t="shared" si="1"/>
        <v>0</v>
      </c>
      <c r="N51" s="123" t="e">
        <f t="shared" si="2"/>
        <v>#DIV/0!</v>
      </c>
      <c r="O51" s="123"/>
      <c r="P51" s="123"/>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row>
    <row r="52" spans="2:198" s="98" customFormat="1" ht="15" thickBot="1" x14ac:dyDescent="0.35">
      <c r="B52" s="132"/>
      <c r="C52" s="133" t="s">
        <v>44</v>
      </c>
      <c r="D52" s="134"/>
      <c r="E52" s="135"/>
      <c r="F52" s="136"/>
      <c r="G52" s="137"/>
      <c r="H52" s="90"/>
      <c r="I52" s="123"/>
      <c r="J52" s="123"/>
      <c r="K52" s="123"/>
      <c r="L52" s="123"/>
      <c r="M52" s="123">
        <f t="shared" si="1"/>
        <v>0</v>
      </c>
      <c r="N52" s="123" t="e">
        <f t="shared" si="2"/>
        <v>#DIV/0!</v>
      </c>
      <c r="O52" s="123"/>
      <c r="P52" s="123"/>
      <c r="Q52" s="44"/>
      <c r="R52" s="44"/>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row>
    <row r="53" spans="2:198" s="98" customFormat="1" ht="15" thickBot="1" x14ac:dyDescent="0.35">
      <c r="B53" s="138"/>
      <c r="C53" s="139" t="s">
        <v>45</v>
      </c>
      <c r="D53" s="140" t="s">
        <v>46</v>
      </c>
      <c r="E53" s="141" t="e">
        <f>+#REF!</f>
        <v>#REF!</v>
      </c>
      <c r="F53" s="142">
        <v>152</v>
      </c>
      <c r="G53" s="118" t="e">
        <f>+ROUND(F53*E53,0)</f>
        <v>#REF!</v>
      </c>
      <c r="H53" s="90"/>
      <c r="I53" s="123"/>
      <c r="J53" s="123">
        <v>200000</v>
      </c>
      <c r="K53" s="123"/>
      <c r="L53" s="210">
        <f t="shared" ref="L53:L64" si="6">+ROUND(J53*$K$13,0)</f>
        <v>256000</v>
      </c>
      <c r="M53" s="210">
        <f t="shared" si="1"/>
        <v>0</v>
      </c>
      <c r="N53" s="123">
        <f t="shared" si="2"/>
        <v>256000</v>
      </c>
      <c r="O53" s="123"/>
      <c r="P53" s="123"/>
      <c r="Q53" s="44"/>
      <c r="R53" s="44"/>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row>
    <row r="54" spans="2:198" s="98" customFormat="1" ht="15" thickBot="1" x14ac:dyDescent="0.35">
      <c r="B54" s="132"/>
      <c r="C54" s="133" t="s">
        <v>47</v>
      </c>
      <c r="D54" s="134"/>
      <c r="E54" s="135"/>
      <c r="F54" s="136"/>
      <c r="G54" s="137"/>
      <c r="H54" s="90"/>
      <c r="I54" s="123"/>
      <c r="J54" s="123"/>
      <c r="K54" s="123"/>
      <c r="L54" s="210">
        <f t="shared" si="6"/>
        <v>0</v>
      </c>
      <c r="M54" s="210">
        <f t="shared" si="1"/>
        <v>0</v>
      </c>
      <c r="N54" s="123">
        <f t="shared" si="2"/>
        <v>0</v>
      </c>
      <c r="O54" s="123"/>
      <c r="P54" s="123"/>
      <c r="Q54" s="44"/>
      <c r="R54" s="44"/>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98" customFormat="1" ht="45" customHeight="1" x14ac:dyDescent="0.3">
      <c r="B55" s="143"/>
      <c r="C55" s="189" t="e">
        <f>+#REF!</f>
        <v>#REF!</v>
      </c>
      <c r="D55" s="144" t="s">
        <v>48</v>
      </c>
      <c r="E55" s="145">
        <v>6100000</v>
      </c>
      <c r="F55" s="146">
        <f>+F16+6.5</f>
        <v>19.5</v>
      </c>
      <c r="G55" s="118">
        <f>+ROUND(F55*E55,0)</f>
        <v>118950000</v>
      </c>
      <c r="H55" s="90"/>
      <c r="I55" s="123"/>
      <c r="J55" s="123">
        <v>5000000</v>
      </c>
      <c r="K55" s="123"/>
      <c r="L55" s="210">
        <f t="shared" si="6"/>
        <v>6400000</v>
      </c>
      <c r="M55" s="210">
        <f t="shared" si="1"/>
        <v>0</v>
      </c>
      <c r="N55" s="123">
        <f t="shared" si="2"/>
        <v>6400000</v>
      </c>
      <c r="O55" s="123"/>
      <c r="P55" s="123"/>
      <c r="Q55" s="44"/>
      <c r="R55" s="44"/>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row>
    <row r="56" spans="2:198" s="98" customFormat="1" ht="27" customHeight="1" x14ac:dyDescent="0.3">
      <c r="B56" s="143"/>
      <c r="C56" s="189" t="e">
        <f>+#REF!</f>
        <v>#REF!</v>
      </c>
      <c r="D56" s="144" t="s">
        <v>48</v>
      </c>
      <c r="E56" s="145" t="e">
        <f>+#REF!</f>
        <v>#REF!</v>
      </c>
      <c r="F56" s="146">
        <v>13</v>
      </c>
      <c r="G56" s="118" t="e">
        <f>+ROUND(F56*E56,0)</f>
        <v>#REF!</v>
      </c>
      <c r="H56" s="90"/>
      <c r="I56" s="123"/>
      <c r="J56" s="123">
        <v>2500000</v>
      </c>
      <c r="K56" s="123"/>
      <c r="L56" s="210">
        <f t="shared" si="6"/>
        <v>3200000</v>
      </c>
      <c r="M56" s="210">
        <f t="shared" si="1"/>
        <v>0</v>
      </c>
      <c r="N56" s="123">
        <f t="shared" si="2"/>
        <v>3200000</v>
      </c>
      <c r="O56" s="123"/>
      <c r="P56" s="123"/>
      <c r="Q56" s="44"/>
      <c r="R56" s="44"/>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row>
    <row r="57" spans="2:198" s="98" customFormat="1" ht="29.4" customHeight="1" x14ac:dyDescent="0.3">
      <c r="B57" s="143"/>
      <c r="C57" s="189" t="e">
        <f>+#REF!</f>
        <v>#REF!</v>
      </c>
      <c r="D57" s="144" t="s">
        <v>48</v>
      </c>
      <c r="E57" s="145" t="e">
        <f>+E56</f>
        <v>#REF!</v>
      </c>
      <c r="F57" s="146">
        <v>13</v>
      </c>
      <c r="G57" s="118" t="e">
        <f>+ROUND(F57*E57,0)</f>
        <v>#REF!</v>
      </c>
      <c r="H57" s="90"/>
      <c r="I57" s="123"/>
      <c r="J57" s="123">
        <v>2500000</v>
      </c>
      <c r="K57" s="123"/>
      <c r="L57" s="210">
        <f t="shared" si="6"/>
        <v>3200000</v>
      </c>
      <c r="M57" s="210">
        <f t="shared" si="1"/>
        <v>0</v>
      </c>
      <c r="N57" s="123">
        <f t="shared" si="2"/>
        <v>3200000</v>
      </c>
      <c r="O57" s="123"/>
      <c r="P57" s="123"/>
      <c r="Q57" s="44"/>
      <c r="R57" s="44"/>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row>
    <row r="58" spans="2:198" s="98" customFormat="1" ht="30" customHeight="1" thickBot="1" x14ac:dyDescent="0.35">
      <c r="B58" s="138"/>
      <c r="C58" s="139" t="s">
        <v>51</v>
      </c>
      <c r="D58" s="140" t="s">
        <v>48</v>
      </c>
      <c r="E58" s="141">
        <v>2200000</v>
      </c>
      <c r="F58" s="142">
        <v>6.5</v>
      </c>
      <c r="G58" s="192">
        <f>+ROUND(F58*E58,0)</f>
        <v>14300000</v>
      </c>
      <c r="H58" s="90"/>
      <c r="I58" s="123"/>
      <c r="J58" s="123">
        <v>2000000</v>
      </c>
      <c r="K58" s="123"/>
      <c r="L58" s="210">
        <f t="shared" si="6"/>
        <v>2560000</v>
      </c>
      <c r="M58" s="210">
        <f t="shared" si="1"/>
        <v>0</v>
      </c>
      <c r="N58" s="123">
        <f t="shared" si="2"/>
        <v>2560000</v>
      </c>
      <c r="O58" s="123"/>
      <c r="P58" s="123"/>
      <c r="Q58" s="44"/>
      <c r="R58" s="44"/>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row>
    <row r="59" spans="2:198" s="98" customFormat="1" ht="15" thickBot="1" x14ac:dyDescent="0.35">
      <c r="B59" s="132"/>
      <c r="C59" s="133" t="s">
        <v>35</v>
      </c>
      <c r="D59" s="134"/>
      <c r="E59" s="135"/>
      <c r="F59" s="136"/>
      <c r="G59" s="137"/>
      <c r="H59" s="90"/>
      <c r="I59" s="123"/>
      <c r="J59" s="123"/>
      <c r="K59" s="123"/>
      <c r="L59" s="210">
        <f t="shared" si="6"/>
        <v>0</v>
      </c>
      <c r="M59" s="210">
        <f t="shared" si="1"/>
        <v>0</v>
      </c>
      <c r="N59" s="123">
        <f t="shared" si="2"/>
        <v>0</v>
      </c>
      <c r="O59" s="123"/>
      <c r="P59" s="123"/>
      <c r="Q59" s="44"/>
      <c r="R59" s="44"/>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row>
    <row r="60" spans="2:198" s="98" customFormat="1" ht="27.6" customHeight="1" x14ac:dyDescent="0.3">
      <c r="B60" s="193"/>
      <c r="C60" s="194" t="s">
        <v>52</v>
      </c>
      <c r="D60" s="195" t="s">
        <v>48</v>
      </c>
      <c r="E60" s="196" t="e">
        <f>+#REF!</f>
        <v>#REF!</v>
      </c>
      <c r="F60" s="197">
        <v>6.5</v>
      </c>
      <c r="G60" s="198" t="e">
        <f>+ROUND(F60*E60,0)</f>
        <v>#REF!</v>
      </c>
      <c r="H60" s="90"/>
      <c r="I60" s="206"/>
      <c r="J60" s="206">
        <v>1700000</v>
      </c>
      <c r="K60" s="123"/>
      <c r="L60" s="210">
        <f t="shared" si="6"/>
        <v>2176000</v>
      </c>
      <c r="M60" s="210">
        <f t="shared" si="1"/>
        <v>0</v>
      </c>
      <c r="N60" s="123">
        <f t="shared" si="2"/>
        <v>2176000</v>
      </c>
      <c r="O60" s="123"/>
      <c r="P60" s="123"/>
      <c r="Q60" s="44"/>
      <c r="R60" s="44"/>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row>
    <row r="61" spans="2:198" s="98" customFormat="1" ht="30.6" customHeight="1" thickBot="1" x14ac:dyDescent="0.35">
      <c r="B61" s="147"/>
      <c r="C61" s="148" t="s">
        <v>53</v>
      </c>
      <c r="D61" s="149" t="s">
        <v>48</v>
      </c>
      <c r="E61" s="150" t="e">
        <f>+#REF!</f>
        <v>#REF!</v>
      </c>
      <c r="F61" s="151">
        <v>6.5</v>
      </c>
      <c r="G61" s="118" t="e">
        <f>+ROUND(F61*E61,0)</f>
        <v>#REF!</v>
      </c>
      <c r="H61" s="90"/>
      <c r="I61" s="206"/>
      <c r="J61" s="206">
        <v>700000</v>
      </c>
      <c r="K61" s="123"/>
      <c r="L61" s="210">
        <f t="shared" si="6"/>
        <v>896000</v>
      </c>
      <c r="M61" s="210">
        <f t="shared" si="1"/>
        <v>0</v>
      </c>
      <c r="N61" s="123">
        <f t="shared" si="2"/>
        <v>896000</v>
      </c>
      <c r="O61" s="123"/>
      <c r="P61" s="123"/>
      <c r="Q61" s="45"/>
      <c r="R61" s="45"/>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row>
    <row r="62" spans="2:198" s="98" customFormat="1" ht="21.6" customHeight="1" x14ac:dyDescent="0.3">
      <c r="B62" s="147"/>
      <c r="C62" s="148" t="s">
        <v>54</v>
      </c>
      <c r="D62" s="152" t="s">
        <v>48</v>
      </c>
      <c r="E62" s="150" t="e">
        <f>+#REF!*1.2</f>
        <v>#REF!</v>
      </c>
      <c r="F62" s="151">
        <v>6.5</v>
      </c>
      <c r="G62" s="118" t="e">
        <f>+ROUND(F62*E62,0)</f>
        <v>#REF!</v>
      </c>
      <c r="H62" s="90"/>
      <c r="I62" s="123"/>
      <c r="J62" s="123">
        <v>945000</v>
      </c>
      <c r="K62" s="123"/>
      <c r="L62" s="210">
        <f t="shared" si="6"/>
        <v>1209600</v>
      </c>
      <c r="M62" s="210">
        <f t="shared" si="1"/>
        <v>0</v>
      </c>
      <c r="N62" s="123">
        <f t="shared" si="2"/>
        <v>1209600</v>
      </c>
      <c r="O62" s="123"/>
      <c r="P62" s="123"/>
      <c r="Q62" s="44"/>
      <c r="R62" s="44"/>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row>
    <row r="63" spans="2:198" s="98" customFormat="1" ht="29.4" customHeight="1" thickBot="1" x14ac:dyDescent="0.35">
      <c r="B63" s="202"/>
      <c r="C63" s="199" t="s">
        <v>55</v>
      </c>
      <c r="D63" s="200" t="s">
        <v>48</v>
      </c>
      <c r="E63" s="201">
        <v>250000</v>
      </c>
      <c r="F63" s="153">
        <v>6.5</v>
      </c>
      <c r="G63" s="154">
        <f>+ROUND(E63*F63,0)</f>
        <v>1625000</v>
      </c>
      <c r="H63" s="155" t="s">
        <v>24</v>
      </c>
      <c r="I63" s="90"/>
      <c r="J63" s="90"/>
      <c r="K63" s="90"/>
      <c r="L63" s="210">
        <f t="shared" si="6"/>
        <v>0</v>
      </c>
      <c r="M63" s="210">
        <f t="shared" si="1"/>
        <v>0</v>
      </c>
      <c r="N63" s="123">
        <f t="shared" si="2"/>
        <v>0</v>
      </c>
      <c r="O63" s="123"/>
      <c r="P63" s="123"/>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row>
    <row r="64" spans="2:198" s="98" customFormat="1" ht="16.5" customHeight="1" x14ac:dyDescent="0.3">
      <c r="B64" s="156"/>
      <c r="C64" s="282" t="s">
        <v>56</v>
      </c>
      <c r="D64" s="283"/>
      <c r="E64" s="283"/>
      <c r="F64" s="284"/>
      <c r="G64" s="157" t="e">
        <f>SUM(G52:G63)</f>
        <v>#REF!</v>
      </c>
      <c r="H64" s="158"/>
      <c r="I64" s="159"/>
      <c r="J64" s="160"/>
      <c r="K64" s="126"/>
      <c r="L64" s="123">
        <f t="shared" si="6"/>
        <v>0</v>
      </c>
      <c r="M64" s="123">
        <f t="shared" si="1"/>
        <v>0</v>
      </c>
      <c r="N64" s="123">
        <f t="shared" si="2"/>
        <v>0</v>
      </c>
      <c r="O64" s="123"/>
      <c r="P64" s="123"/>
      <c r="Q64" s="126"/>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row>
    <row r="65" spans="1:198" s="98" customFormat="1" ht="18" customHeight="1" x14ac:dyDescent="0.3">
      <c r="B65" s="161"/>
      <c r="C65" s="285" t="s">
        <v>57</v>
      </c>
      <c r="D65" s="286"/>
      <c r="E65" s="286"/>
      <c r="F65" s="287"/>
      <c r="G65" s="162" t="e">
        <f>+G64+G47</f>
        <v>#REF!</v>
      </c>
      <c r="H65" s="163"/>
      <c r="I65" s="164"/>
      <c r="J65" s="90"/>
      <c r="K65" s="90"/>
      <c r="L65" s="90"/>
      <c r="M65" s="123">
        <f t="shared" si="1"/>
        <v>0</v>
      </c>
      <c r="N65" s="123" t="e">
        <f t="shared" si="2"/>
        <v>#DIV/0!</v>
      </c>
      <c r="O65" s="123"/>
      <c r="P65" s="123"/>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row>
    <row r="66" spans="1:198" s="98" customFormat="1" ht="18" customHeight="1" x14ac:dyDescent="0.3">
      <c r="B66" s="165"/>
      <c r="C66" s="328" t="s">
        <v>108</v>
      </c>
      <c r="D66" s="328"/>
      <c r="E66" s="328"/>
      <c r="F66" s="328"/>
      <c r="G66" s="166" t="e">
        <f>+G65*0.4</f>
        <v>#REF!</v>
      </c>
      <c r="H66" s="155" t="s">
        <v>24</v>
      </c>
      <c r="I66" s="167"/>
      <c r="J66" s="123"/>
      <c r="K66" s="90"/>
      <c r="L66" s="90"/>
      <c r="M66" s="123">
        <f t="shared" si="1"/>
        <v>0</v>
      </c>
      <c r="N66" s="123" t="e">
        <f t="shared" si="2"/>
        <v>#DIV/0!</v>
      </c>
      <c r="O66" s="123"/>
      <c r="P66" s="123"/>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row>
    <row r="67" spans="1:198" s="98" customFormat="1" ht="18" customHeight="1" x14ac:dyDescent="0.3">
      <c r="B67" s="161"/>
      <c r="C67" s="241" t="s">
        <v>58</v>
      </c>
      <c r="D67" s="241"/>
      <c r="E67" s="241"/>
      <c r="F67" s="241"/>
      <c r="G67" s="162" t="e">
        <f>+G66+G65</f>
        <v>#REF!</v>
      </c>
      <c r="H67" s="158" t="e">
        <f>+G66/G69</f>
        <v>#REF!</v>
      </c>
      <c r="I67" s="164"/>
      <c r="J67" s="167"/>
      <c r="K67" s="90"/>
      <c r="L67" s="90"/>
      <c r="M67" s="123">
        <f t="shared" si="1"/>
        <v>0</v>
      </c>
      <c r="N67" s="123"/>
      <c r="O67" s="123"/>
      <c r="P67" s="123"/>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row>
    <row r="68" spans="1:198" s="98" customFormat="1" ht="18" customHeight="1" x14ac:dyDescent="0.3">
      <c r="B68" s="161"/>
      <c r="C68" s="241" t="s">
        <v>59</v>
      </c>
      <c r="D68" s="241"/>
      <c r="E68" s="241"/>
      <c r="F68" s="241"/>
      <c r="G68" s="168" t="e">
        <f>+ROUND(G67*19%,0)</f>
        <v>#REF!</v>
      </c>
      <c r="H68" s="115"/>
      <c r="I68" s="123"/>
      <c r="J68" s="90"/>
      <c r="K68" s="90"/>
      <c r="L68" s="90"/>
      <c r="M68" s="123">
        <f t="shared" si="1"/>
        <v>0</v>
      </c>
      <c r="N68" s="123"/>
      <c r="O68" s="123"/>
      <c r="P68" s="123"/>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row>
    <row r="69" spans="1:198" s="98" customFormat="1" ht="18" customHeight="1" thickBot="1" x14ac:dyDescent="0.35">
      <c r="A69" s="169"/>
      <c r="B69" s="170"/>
      <c r="C69" s="270" t="s">
        <v>60</v>
      </c>
      <c r="D69" s="270"/>
      <c r="E69" s="270"/>
      <c r="F69" s="270"/>
      <c r="G69" s="171" t="e">
        <f>+G67+G68</f>
        <v>#REF!</v>
      </c>
      <c r="H69" s="191" t="e">
        <f>+G69/138000000000</f>
        <v>#REF!</v>
      </c>
      <c r="I69" s="172"/>
      <c r="J69" s="164"/>
      <c r="K69" s="173"/>
      <c r="L69" s="173"/>
      <c r="M69" s="123">
        <f t="shared" si="1"/>
        <v>0</v>
      </c>
      <c r="N69" s="123"/>
      <c r="O69" s="123"/>
      <c r="P69" s="123"/>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row>
    <row r="70" spans="1:198" ht="19.95" customHeight="1" x14ac:dyDescent="0.3">
      <c r="B70" s="294" t="s">
        <v>61</v>
      </c>
      <c r="C70" s="295"/>
      <c r="D70" s="295"/>
      <c r="E70" s="295"/>
      <c r="F70" s="295"/>
      <c r="G70" s="296"/>
      <c r="H70" s="174"/>
      <c r="I70" s="175"/>
      <c r="L70" s="176"/>
      <c r="M70" s="123">
        <f t="shared" si="1"/>
        <v>0</v>
      </c>
      <c r="N70" s="123"/>
      <c r="O70" s="123"/>
      <c r="P70" s="123"/>
    </row>
    <row r="71" spans="1:198" ht="36.75" customHeight="1" x14ac:dyDescent="0.3">
      <c r="B71" s="325" t="s">
        <v>62</v>
      </c>
      <c r="C71" s="326"/>
      <c r="D71" s="326"/>
      <c r="E71" s="326"/>
      <c r="F71" s="326"/>
      <c r="G71" s="327"/>
      <c r="H71" s="177"/>
      <c r="I71" s="123"/>
      <c r="M71" s="123">
        <f t="shared" si="1"/>
        <v>0</v>
      </c>
      <c r="N71" s="123"/>
      <c r="O71" s="123"/>
      <c r="P71" s="123"/>
    </row>
    <row r="72" spans="1:198" ht="30" customHeight="1" x14ac:dyDescent="0.3">
      <c r="B72" s="325" t="s">
        <v>63</v>
      </c>
      <c r="C72" s="326"/>
      <c r="D72" s="326"/>
      <c r="E72" s="326"/>
      <c r="F72" s="326"/>
      <c r="G72" s="327"/>
      <c r="H72" s="158"/>
      <c r="I72" s="177"/>
      <c r="K72" s="177"/>
      <c r="M72" s="123">
        <f t="shared" si="1"/>
        <v>0</v>
      </c>
      <c r="N72" s="123"/>
      <c r="O72" s="123"/>
      <c r="P72" s="123"/>
      <c r="R72" s="177"/>
    </row>
    <row r="73" spans="1:198" ht="19.95" customHeight="1" x14ac:dyDescent="0.3">
      <c r="B73" s="325" t="s">
        <v>64</v>
      </c>
      <c r="C73" s="326"/>
      <c r="D73" s="326"/>
      <c r="E73" s="326"/>
      <c r="F73" s="326"/>
      <c r="G73" s="327"/>
      <c r="H73" s="123"/>
      <c r="I73" s="177"/>
      <c r="M73" s="123">
        <f t="shared" si="1"/>
        <v>0</v>
      </c>
      <c r="N73" s="123"/>
      <c r="O73" s="123"/>
      <c r="P73" s="123"/>
      <c r="Q73" s="177"/>
    </row>
    <row r="74" spans="1:198" ht="35.4" customHeight="1" x14ac:dyDescent="0.3">
      <c r="B74" s="325" t="s">
        <v>65</v>
      </c>
      <c r="C74" s="326"/>
      <c r="D74" s="326"/>
      <c r="E74" s="326"/>
      <c r="F74" s="326"/>
      <c r="G74" s="327"/>
      <c r="H74" s="164"/>
      <c r="J74" s="177"/>
      <c r="L74" s="177"/>
      <c r="M74" s="123">
        <f t="shared" si="1"/>
        <v>0</v>
      </c>
      <c r="N74" s="123"/>
      <c r="O74" s="123"/>
      <c r="P74" s="123"/>
    </row>
    <row r="75" spans="1:198" ht="15.6" customHeight="1" x14ac:dyDescent="0.3">
      <c r="B75" s="325" t="s">
        <v>66</v>
      </c>
      <c r="C75" s="326"/>
      <c r="D75" s="326"/>
      <c r="E75" s="326"/>
      <c r="F75" s="326"/>
      <c r="G75" s="327"/>
      <c r="M75" s="123">
        <f t="shared" si="1"/>
        <v>0</v>
      </c>
      <c r="N75" s="123"/>
      <c r="O75" s="123"/>
      <c r="P75" s="123"/>
    </row>
    <row r="76" spans="1:198" ht="14.4" customHeight="1" x14ac:dyDescent="0.3">
      <c r="B76" s="325" t="s">
        <v>67</v>
      </c>
      <c r="C76" s="326"/>
      <c r="D76" s="326"/>
      <c r="E76" s="326"/>
      <c r="F76" s="326"/>
      <c r="G76" s="327"/>
      <c r="M76" s="123">
        <f t="shared" si="1"/>
        <v>0</v>
      </c>
      <c r="N76" s="123"/>
      <c r="O76" s="123"/>
      <c r="P76" s="123"/>
    </row>
    <row r="77" spans="1:198" ht="22.2" customHeight="1" x14ac:dyDescent="0.3">
      <c r="B77" s="325" t="s">
        <v>68</v>
      </c>
      <c r="C77" s="326"/>
      <c r="D77" s="326"/>
      <c r="E77" s="326"/>
      <c r="F77" s="326"/>
      <c r="G77" s="327"/>
      <c r="M77" s="123">
        <f t="shared" si="1"/>
        <v>0</v>
      </c>
      <c r="N77" s="123"/>
      <c r="O77" s="123"/>
      <c r="P77" s="123"/>
    </row>
    <row r="78" spans="1:198" ht="30.6" customHeight="1" x14ac:dyDescent="0.3">
      <c r="B78" s="325" t="s">
        <v>69</v>
      </c>
      <c r="C78" s="326"/>
      <c r="D78" s="326"/>
      <c r="E78" s="326"/>
      <c r="F78" s="326"/>
      <c r="G78" s="327"/>
    </row>
    <row r="79" spans="1:198" ht="30.75" customHeight="1" x14ac:dyDescent="0.3">
      <c r="B79" s="325" t="s">
        <v>70</v>
      </c>
      <c r="C79" s="326"/>
      <c r="D79" s="326"/>
      <c r="E79" s="326"/>
      <c r="F79" s="326"/>
      <c r="G79" s="327"/>
    </row>
    <row r="80" spans="1:198" ht="30" customHeight="1" x14ac:dyDescent="0.3">
      <c r="B80" s="297" t="s">
        <v>71</v>
      </c>
      <c r="C80" s="298"/>
      <c r="D80" s="298"/>
      <c r="E80" s="298"/>
      <c r="F80" s="298"/>
      <c r="G80" s="299"/>
    </row>
    <row r="81" spans="2:7" ht="50.7" customHeight="1" x14ac:dyDescent="0.3">
      <c r="B81" s="325" t="s">
        <v>72</v>
      </c>
      <c r="C81" s="326"/>
      <c r="D81" s="326"/>
      <c r="E81" s="326"/>
      <c r="F81" s="326"/>
      <c r="G81" s="327"/>
    </row>
    <row r="82" spans="2:7" ht="37.950000000000003" customHeight="1" x14ac:dyDescent="0.3">
      <c r="B82" s="325" t="s">
        <v>73</v>
      </c>
      <c r="C82" s="326"/>
      <c r="D82" s="326"/>
      <c r="E82" s="326"/>
      <c r="F82" s="326"/>
      <c r="G82" s="327"/>
    </row>
    <row r="83" spans="2:7" ht="25.2" customHeight="1" x14ac:dyDescent="0.3">
      <c r="B83" s="322" t="s">
        <v>74</v>
      </c>
      <c r="C83" s="323"/>
      <c r="D83" s="323"/>
      <c r="E83" s="323"/>
      <c r="F83" s="323"/>
      <c r="G83" s="324"/>
    </row>
    <row r="84" spans="2:7" ht="27.6" customHeight="1" x14ac:dyDescent="0.3">
      <c r="B84" s="319" t="s">
        <v>109</v>
      </c>
      <c r="C84" s="320"/>
      <c r="D84" s="320"/>
      <c r="E84" s="320"/>
      <c r="F84" s="320"/>
      <c r="G84" s="321"/>
    </row>
    <row r="85" spans="2:7" ht="36.6" customHeight="1" x14ac:dyDescent="0.3">
      <c r="B85" s="309" t="s">
        <v>76</v>
      </c>
      <c r="C85" s="310"/>
      <c r="D85" s="310"/>
      <c r="E85" s="310"/>
      <c r="F85" s="310"/>
      <c r="G85" s="311"/>
    </row>
    <row r="86" spans="2:7" ht="49.95" customHeight="1" x14ac:dyDescent="0.3">
      <c r="B86" s="309" t="s">
        <v>110</v>
      </c>
      <c r="C86" s="310"/>
      <c r="D86" s="310"/>
      <c r="E86" s="310"/>
      <c r="F86" s="310"/>
      <c r="G86" s="311"/>
    </row>
    <row r="87" spans="2:7" ht="40.200000000000003" customHeight="1" thickBot="1" x14ac:dyDescent="0.35">
      <c r="B87" s="315" t="s">
        <v>77</v>
      </c>
      <c r="C87" s="316"/>
      <c r="D87" s="316"/>
      <c r="E87" s="316"/>
      <c r="F87" s="316"/>
      <c r="G87" s="317"/>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D57"/>
  <sheetViews>
    <sheetView tabSelected="1" zoomScale="60" zoomScaleNormal="60" workbookViewId="0">
      <selection activeCell="A4" sqref="A4:AA4"/>
    </sheetView>
  </sheetViews>
  <sheetFormatPr baseColWidth="10" defaultColWidth="10.109375" defaultRowHeight="18" x14ac:dyDescent="0.3"/>
  <cols>
    <col min="1" max="1" width="49.5546875" style="52" customWidth="1"/>
    <col min="2" max="17" width="4.6640625" style="52" customWidth="1"/>
    <col min="18" max="18" width="109.5546875" style="52" bestFit="1" customWidth="1"/>
    <col min="19" max="19" width="16.5546875" style="62" bestFit="1" customWidth="1"/>
    <col min="20" max="20" width="16.33203125" style="62" bestFit="1" customWidth="1"/>
    <col min="21" max="21" width="15.44140625" style="62" bestFit="1" customWidth="1"/>
    <col min="22" max="22" width="15.44140625" style="62" customWidth="1"/>
    <col min="23" max="23" width="16" style="62" bestFit="1" customWidth="1"/>
    <col min="24" max="24" width="15.6640625" style="62" bestFit="1" customWidth="1"/>
    <col min="25" max="25" width="18.6640625" style="62" bestFit="1" customWidth="1"/>
    <col min="26" max="26" width="18.6640625" style="62" customWidth="1"/>
    <col min="27" max="27" width="18.33203125" style="62" bestFit="1" customWidth="1"/>
    <col min="28" max="228" width="10.109375" style="52"/>
    <col min="229" max="229" width="36.33203125" style="52" customWidth="1"/>
    <col min="230" max="253" width="3.33203125" style="52" customWidth="1"/>
    <col min="254" max="254" width="44.109375" style="52" customWidth="1"/>
    <col min="255" max="272" width="9.88671875" style="52" customWidth="1"/>
    <col min="273" max="484" width="10.109375" style="52"/>
    <col min="485" max="485" width="36.33203125" style="52" customWidth="1"/>
    <col min="486" max="509" width="3.33203125" style="52" customWidth="1"/>
    <col min="510" max="510" width="44.109375" style="52" customWidth="1"/>
    <col min="511" max="528" width="9.88671875" style="52" customWidth="1"/>
    <col min="529" max="740" width="10.109375" style="52"/>
    <col min="741" max="741" width="36.33203125" style="52" customWidth="1"/>
    <col min="742" max="765" width="3.33203125" style="52" customWidth="1"/>
    <col min="766" max="766" width="44.109375" style="52" customWidth="1"/>
    <col min="767" max="784" width="9.88671875" style="52" customWidth="1"/>
    <col min="785" max="996" width="10.109375" style="52"/>
    <col min="997" max="997" width="36.33203125" style="52" customWidth="1"/>
    <col min="998" max="1021" width="3.33203125" style="52" customWidth="1"/>
    <col min="1022" max="1022" width="44.109375" style="52" customWidth="1"/>
    <col min="1023" max="1040" width="9.88671875" style="52" customWidth="1"/>
    <col min="1041" max="1252" width="10.109375" style="52"/>
    <col min="1253" max="1253" width="36.33203125" style="52" customWidth="1"/>
    <col min="1254" max="1277" width="3.33203125" style="52" customWidth="1"/>
    <col min="1278" max="1278" width="44.109375" style="52" customWidth="1"/>
    <col min="1279" max="1296" width="9.88671875" style="52" customWidth="1"/>
    <col min="1297" max="1508" width="10.109375" style="52"/>
    <col min="1509" max="1509" width="36.33203125" style="52" customWidth="1"/>
    <col min="1510" max="1533" width="3.33203125" style="52" customWidth="1"/>
    <col min="1534" max="1534" width="44.109375" style="52" customWidth="1"/>
    <col min="1535" max="1552" width="9.88671875" style="52" customWidth="1"/>
    <col min="1553" max="1764" width="10.109375" style="52"/>
    <col min="1765" max="1765" width="36.33203125" style="52" customWidth="1"/>
    <col min="1766" max="1789" width="3.33203125" style="52" customWidth="1"/>
    <col min="1790" max="1790" width="44.109375" style="52" customWidth="1"/>
    <col min="1791" max="1808" width="9.88671875" style="52" customWidth="1"/>
    <col min="1809" max="2020" width="10.109375" style="52"/>
    <col min="2021" max="2021" width="36.33203125" style="52" customWidth="1"/>
    <col min="2022" max="2045" width="3.33203125" style="52" customWidth="1"/>
    <col min="2046" max="2046" width="44.109375" style="52" customWidth="1"/>
    <col min="2047" max="2064" width="9.88671875" style="52" customWidth="1"/>
    <col min="2065" max="2276" width="10.109375" style="52"/>
    <col min="2277" max="2277" width="36.33203125" style="52" customWidth="1"/>
    <col min="2278" max="2301" width="3.33203125" style="52" customWidth="1"/>
    <col min="2302" max="2302" width="44.109375" style="52" customWidth="1"/>
    <col min="2303" max="2320" width="9.88671875" style="52" customWidth="1"/>
    <col min="2321" max="2532" width="10.109375" style="52"/>
    <col min="2533" max="2533" width="36.33203125" style="52" customWidth="1"/>
    <col min="2534" max="2557" width="3.33203125" style="52" customWidth="1"/>
    <col min="2558" max="2558" width="44.109375" style="52" customWidth="1"/>
    <col min="2559" max="2576" width="9.88671875" style="52" customWidth="1"/>
    <col min="2577" max="2788" width="10.109375" style="52"/>
    <col min="2789" max="2789" width="36.33203125" style="52" customWidth="1"/>
    <col min="2790" max="2813" width="3.33203125" style="52" customWidth="1"/>
    <col min="2814" max="2814" width="44.109375" style="52" customWidth="1"/>
    <col min="2815" max="2832" width="9.88671875" style="52" customWidth="1"/>
    <col min="2833" max="3044" width="10.109375" style="52"/>
    <col min="3045" max="3045" width="36.33203125" style="52" customWidth="1"/>
    <col min="3046" max="3069" width="3.33203125" style="52" customWidth="1"/>
    <col min="3070" max="3070" width="44.109375" style="52" customWidth="1"/>
    <col min="3071" max="3088" width="9.88671875" style="52" customWidth="1"/>
    <col min="3089" max="3300" width="10.109375" style="52"/>
    <col min="3301" max="3301" width="36.33203125" style="52" customWidth="1"/>
    <col min="3302" max="3325" width="3.33203125" style="52" customWidth="1"/>
    <col min="3326" max="3326" width="44.109375" style="52" customWidth="1"/>
    <col min="3327" max="3344" width="9.88671875" style="52" customWidth="1"/>
    <col min="3345" max="3556" width="10.109375" style="52"/>
    <col min="3557" max="3557" width="36.33203125" style="52" customWidth="1"/>
    <col min="3558" max="3581" width="3.33203125" style="52" customWidth="1"/>
    <col min="3582" max="3582" width="44.109375" style="52" customWidth="1"/>
    <col min="3583" max="3600" width="9.88671875" style="52" customWidth="1"/>
    <col min="3601" max="3812" width="10.109375" style="52"/>
    <col min="3813" max="3813" width="36.33203125" style="52" customWidth="1"/>
    <col min="3814" max="3837" width="3.33203125" style="52" customWidth="1"/>
    <col min="3838" max="3838" width="44.109375" style="52" customWidth="1"/>
    <col min="3839" max="3856" width="9.88671875" style="52" customWidth="1"/>
    <col min="3857" max="4068" width="10.109375" style="52"/>
    <col min="4069" max="4069" width="36.33203125" style="52" customWidth="1"/>
    <col min="4070" max="4093" width="3.33203125" style="52" customWidth="1"/>
    <col min="4094" max="4094" width="44.109375" style="52" customWidth="1"/>
    <col min="4095" max="4112" width="9.88671875" style="52" customWidth="1"/>
    <col min="4113" max="4324" width="10.109375" style="52"/>
    <col min="4325" max="4325" width="36.33203125" style="52" customWidth="1"/>
    <col min="4326" max="4349" width="3.33203125" style="52" customWidth="1"/>
    <col min="4350" max="4350" width="44.109375" style="52" customWidth="1"/>
    <col min="4351" max="4368" width="9.88671875" style="52" customWidth="1"/>
    <col min="4369" max="4580" width="10.109375" style="52"/>
    <col min="4581" max="4581" width="36.33203125" style="52" customWidth="1"/>
    <col min="4582" max="4605" width="3.33203125" style="52" customWidth="1"/>
    <col min="4606" max="4606" width="44.109375" style="52" customWidth="1"/>
    <col min="4607" max="4624" width="9.88671875" style="52" customWidth="1"/>
    <col min="4625" max="4836" width="10.109375" style="52"/>
    <col min="4837" max="4837" width="36.33203125" style="52" customWidth="1"/>
    <col min="4838" max="4861" width="3.33203125" style="52" customWidth="1"/>
    <col min="4862" max="4862" width="44.109375" style="52" customWidth="1"/>
    <col min="4863" max="4880" width="9.88671875" style="52" customWidth="1"/>
    <col min="4881" max="5092" width="10.109375" style="52"/>
    <col min="5093" max="5093" width="36.33203125" style="52" customWidth="1"/>
    <col min="5094" max="5117" width="3.33203125" style="52" customWidth="1"/>
    <col min="5118" max="5118" width="44.109375" style="52" customWidth="1"/>
    <col min="5119" max="5136" width="9.88671875" style="52" customWidth="1"/>
    <col min="5137" max="5348" width="10.109375" style="52"/>
    <col min="5349" max="5349" width="36.33203125" style="52" customWidth="1"/>
    <col min="5350" max="5373" width="3.33203125" style="52" customWidth="1"/>
    <col min="5374" max="5374" width="44.109375" style="52" customWidth="1"/>
    <col min="5375" max="5392" width="9.88671875" style="52" customWidth="1"/>
    <col min="5393" max="5604" width="10.109375" style="52"/>
    <col min="5605" max="5605" width="36.33203125" style="52" customWidth="1"/>
    <col min="5606" max="5629" width="3.33203125" style="52" customWidth="1"/>
    <col min="5630" max="5630" width="44.109375" style="52" customWidth="1"/>
    <col min="5631" max="5648" width="9.88671875" style="52" customWidth="1"/>
    <col min="5649" max="5860" width="10.109375" style="52"/>
    <col min="5861" max="5861" width="36.33203125" style="52" customWidth="1"/>
    <col min="5862" max="5885" width="3.33203125" style="52" customWidth="1"/>
    <col min="5886" max="5886" width="44.109375" style="52" customWidth="1"/>
    <col min="5887" max="5904" width="9.88671875" style="52" customWidth="1"/>
    <col min="5905" max="6116" width="10.109375" style="52"/>
    <col min="6117" max="6117" width="36.33203125" style="52" customWidth="1"/>
    <col min="6118" max="6141" width="3.33203125" style="52" customWidth="1"/>
    <col min="6142" max="6142" width="44.109375" style="52" customWidth="1"/>
    <col min="6143" max="6160" width="9.88671875" style="52" customWidth="1"/>
    <col min="6161" max="6372" width="10.109375" style="52"/>
    <col min="6373" max="6373" width="36.33203125" style="52" customWidth="1"/>
    <col min="6374" max="6397" width="3.33203125" style="52" customWidth="1"/>
    <col min="6398" max="6398" width="44.109375" style="52" customWidth="1"/>
    <col min="6399" max="6416" width="9.88671875" style="52" customWidth="1"/>
    <col min="6417" max="6628" width="10.109375" style="52"/>
    <col min="6629" max="6629" width="36.33203125" style="52" customWidth="1"/>
    <col min="6630" max="6653" width="3.33203125" style="52" customWidth="1"/>
    <col min="6654" max="6654" width="44.109375" style="52" customWidth="1"/>
    <col min="6655" max="6672" width="9.88671875" style="52" customWidth="1"/>
    <col min="6673" max="6884" width="10.109375" style="52"/>
    <col min="6885" max="6885" width="36.33203125" style="52" customWidth="1"/>
    <col min="6886" max="6909" width="3.33203125" style="52" customWidth="1"/>
    <col min="6910" max="6910" width="44.109375" style="52" customWidth="1"/>
    <col min="6911" max="6928" width="9.88671875" style="52" customWidth="1"/>
    <col min="6929" max="7140" width="10.109375" style="52"/>
    <col min="7141" max="7141" width="36.33203125" style="52" customWidth="1"/>
    <col min="7142" max="7165" width="3.33203125" style="52" customWidth="1"/>
    <col min="7166" max="7166" width="44.109375" style="52" customWidth="1"/>
    <col min="7167" max="7184" width="9.88671875" style="52" customWidth="1"/>
    <col min="7185" max="7396" width="10.109375" style="52"/>
    <col min="7397" max="7397" width="36.33203125" style="52" customWidth="1"/>
    <col min="7398" max="7421" width="3.33203125" style="52" customWidth="1"/>
    <col min="7422" max="7422" width="44.109375" style="52" customWidth="1"/>
    <col min="7423" max="7440" width="9.88671875" style="52" customWidth="1"/>
    <col min="7441" max="7652" width="10.109375" style="52"/>
    <col min="7653" max="7653" width="36.33203125" style="52" customWidth="1"/>
    <col min="7654" max="7677" width="3.33203125" style="52" customWidth="1"/>
    <col min="7678" max="7678" width="44.109375" style="52" customWidth="1"/>
    <col min="7679" max="7696" width="9.88671875" style="52" customWidth="1"/>
    <col min="7697" max="7908" width="10.109375" style="52"/>
    <col min="7909" max="7909" width="36.33203125" style="52" customWidth="1"/>
    <col min="7910" max="7933" width="3.33203125" style="52" customWidth="1"/>
    <col min="7934" max="7934" width="44.109375" style="52" customWidth="1"/>
    <col min="7935" max="7952" width="9.88671875" style="52" customWidth="1"/>
    <col min="7953" max="8164" width="10.109375" style="52"/>
    <col min="8165" max="8165" width="36.33203125" style="52" customWidth="1"/>
    <col min="8166" max="8189" width="3.33203125" style="52" customWidth="1"/>
    <col min="8190" max="8190" width="44.109375" style="52" customWidth="1"/>
    <col min="8191" max="8208" width="9.88671875" style="52" customWidth="1"/>
    <col min="8209" max="8420" width="10.109375" style="52"/>
    <col min="8421" max="8421" width="36.33203125" style="52" customWidth="1"/>
    <col min="8422" max="8445" width="3.33203125" style="52" customWidth="1"/>
    <col min="8446" max="8446" width="44.109375" style="52" customWidth="1"/>
    <col min="8447" max="8464" width="9.88671875" style="52" customWidth="1"/>
    <col min="8465" max="8676" width="10.109375" style="52"/>
    <col min="8677" max="8677" width="36.33203125" style="52" customWidth="1"/>
    <col min="8678" max="8701" width="3.33203125" style="52" customWidth="1"/>
    <col min="8702" max="8702" width="44.109375" style="52" customWidth="1"/>
    <col min="8703" max="8720" width="9.88671875" style="52" customWidth="1"/>
    <col min="8721" max="8932" width="10.109375" style="52"/>
    <col min="8933" max="8933" width="36.33203125" style="52" customWidth="1"/>
    <col min="8934" max="8957" width="3.33203125" style="52" customWidth="1"/>
    <col min="8958" max="8958" width="44.109375" style="52" customWidth="1"/>
    <col min="8959" max="8976" width="9.88671875" style="52" customWidth="1"/>
    <col min="8977" max="9188" width="10.109375" style="52"/>
    <col min="9189" max="9189" width="36.33203125" style="52" customWidth="1"/>
    <col min="9190" max="9213" width="3.33203125" style="52" customWidth="1"/>
    <col min="9214" max="9214" width="44.109375" style="52" customWidth="1"/>
    <col min="9215" max="9232" width="9.88671875" style="52" customWidth="1"/>
    <col min="9233" max="9444" width="10.109375" style="52"/>
    <col min="9445" max="9445" width="36.33203125" style="52" customWidth="1"/>
    <col min="9446" max="9469" width="3.33203125" style="52" customWidth="1"/>
    <col min="9470" max="9470" width="44.109375" style="52" customWidth="1"/>
    <col min="9471" max="9488" width="9.88671875" style="52" customWidth="1"/>
    <col min="9489" max="9700" width="10.109375" style="52"/>
    <col min="9701" max="9701" width="36.33203125" style="52" customWidth="1"/>
    <col min="9702" max="9725" width="3.33203125" style="52" customWidth="1"/>
    <col min="9726" max="9726" width="44.109375" style="52" customWidth="1"/>
    <col min="9727" max="9744" width="9.88671875" style="52" customWidth="1"/>
    <col min="9745" max="9956" width="10.109375" style="52"/>
    <col min="9957" max="9957" width="36.33203125" style="52" customWidth="1"/>
    <col min="9958" max="9981" width="3.33203125" style="52" customWidth="1"/>
    <col min="9982" max="9982" width="44.109375" style="52" customWidth="1"/>
    <col min="9983" max="10000" width="9.88671875" style="52" customWidth="1"/>
    <col min="10001" max="10212" width="10.109375" style="52"/>
    <col min="10213" max="10213" width="36.33203125" style="52" customWidth="1"/>
    <col min="10214" max="10237" width="3.33203125" style="52" customWidth="1"/>
    <col min="10238" max="10238" width="44.109375" style="52" customWidth="1"/>
    <col min="10239" max="10256" width="9.88671875" style="52" customWidth="1"/>
    <col min="10257" max="10468" width="10.109375" style="52"/>
    <col min="10469" max="10469" width="36.33203125" style="52" customWidth="1"/>
    <col min="10470" max="10493" width="3.33203125" style="52" customWidth="1"/>
    <col min="10494" max="10494" width="44.109375" style="52" customWidth="1"/>
    <col min="10495" max="10512" width="9.88671875" style="52" customWidth="1"/>
    <col min="10513" max="10724" width="10.109375" style="52"/>
    <col min="10725" max="10725" width="36.33203125" style="52" customWidth="1"/>
    <col min="10726" max="10749" width="3.33203125" style="52" customWidth="1"/>
    <col min="10750" max="10750" width="44.109375" style="52" customWidth="1"/>
    <col min="10751" max="10768" width="9.88671875" style="52" customWidth="1"/>
    <col min="10769" max="10980" width="10.109375" style="52"/>
    <col min="10981" max="10981" width="36.33203125" style="52" customWidth="1"/>
    <col min="10982" max="11005" width="3.33203125" style="52" customWidth="1"/>
    <col min="11006" max="11006" width="44.109375" style="52" customWidth="1"/>
    <col min="11007" max="11024" width="9.88671875" style="52" customWidth="1"/>
    <col min="11025" max="11236" width="10.109375" style="52"/>
    <col min="11237" max="11237" width="36.33203125" style="52" customWidth="1"/>
    <col min="11238" max="11261" width="3.33203125" style="52" customWidth="1"/>
    <col min="11262" max="11262" width="44.109375" style="52" customWidth="1"/>
    <col min="11263" max="11280" width="9.88671875" style="52" customWidth="1"/>
    <col min="11281" max="11492" width="10.109375" style="52"/>
    <col min="11493" max="11493" width="36.33203125" style="52" customWidth="1"/>
    <col min="11494" max="11517" width="3.33203125" style="52" customWidth="1"/>
    <col min="11518" max="11518" width="44.109375" style="52" customWidth="1"/>
    <col min="11519" max="11536" width="9.88671875" style="52" customWidth="1"/>
    <col min="11537" max="11748" width="10.109375" style="52"/>
    <col min="11749" max="11749" width="36.33203125" style="52" customWidth="1"/>
    <col min="11750" max="11773" width="3.33203125" style="52" customWidth="1"/>
    <col min="11774" max="11774" width="44.109375" style="52" customWidth="1"/>
    <col min="11775" max="11792" width="9.88671875" style="52" customWidth="1"/>
    <col min="11793" max="12004" width="10.109375" style="52"/>
    <col min="12005" max="12005" width="36.33203125" style="52" customWidth="1"/>
    <col min="12006" max="12029" width="3.33203125" style="52" customWidth="1"/>
    <col min="12030" max="12030" width="44.109375" style="52" customWidth="1"/>
    <col min="12031" max="12048" width="9.88671875" style="52" customWidth="1"/>
    <col min="12049" max="12260" width="10.109375" style="52"/>
    <col min="12261" max="12261" width="36.33203125" style="52" customWidth="1"/>
    <col min="12262" max="12285" width="3.33203125" style="52" customWidth="1"/>
    <col min="12286" max="12286" width="44.109375" style="52" customWidth="1"/>
    <col min="12287" max="12304" width="9.88671875" style="52" customWidth="1"/>
    <col min="12305" max="12516" width="10.109375" style="52"/>
    <col min="12517" max="12517" width="36.33203125" style="52" customWidth="1"/>
    <col min="12518" max="12541" width="3.33203125" style="52" customWidth="1"/>
    <col min="12542" max="12542" width="44.109375" style="52" customWidth="1"/>
    <col min="12543" max="12560" width="9.88671875" style="52" customWidth="1"/>
    <col min="12561" max="12772" width="10.109375" style="52"/>
    <col min="12773" max="12773" width="36.33203125" style="52" customWidth="1"/>
    <col min="12774" max="12797" width="3.33203125" style="52" customWidth="1"/>
    <col min="12798" max="12798" width="44.109375" style="52" customWidth="1"/>
    <col min="12799" max="12816" width="9.88671875" style="52" customWidth="1"/>
    <col min="12817" max="13028" width="10.109375" style="52"/>
    <col min="13029" max="13029" width="36.33203125" style="52" customWidth="1"/>
    <col min="13030" max="13053" width="3.33203125" style="52" customWidth="1"/>
    <col min="13054" max="13054" width="44.109375" style="52" customWidth="1"/>
    <col min="13055" max="13072" width="9.88671875" style="52" customWidth="1"/>
    <col min="13073" max="13284" width="10.109375" style="52"/>
    <col min="13285" max="13285" width="36.33203125" style="52" customWidth="1"/>
    <col min="13286" max="13309" width="3.33203125" style="52" customWidth="1"/>
    <col min="13310" max="13310" width="44.109375" style="52" customWidth="1"/>
    <col min="13311" max="13328" width="9.88671875" style="52" customWidth="1"/>
    <col min="13329" max="13540" width="10.109375" style="52"/>
    <col min="13541" max="13541" width="36.33203125" style="52" customWidth="1"/>
    <col min="13542" max="13565" width="3.33203125" style="52" customWidth="1"/>
    <col min="13566" max="13566" width="44.109375" style="52" customWidth="1"/>
    <col min="13567" max="13584" width="9.88671875" style="52" customWidth="1"/>
    <col min="13585" max="13796" width="10.109375" style="52"/>
    <col min="13797" max="13797" width="36.33203125" style="52" customWidth="1"/>
    <col min="13798" max="13821" width="3.33203125" style="52" customWidth="1"/>
    <col min="13822" max="13822" width="44.109375" style="52" customWidth="1"/>
    <col min="13823" max="13840" width="9.88671875" style="52" customWidth="1"/>
    <col min="13841" max="14052" width="10.109375" style="52"/>
    <col min="14053" max="14053" width="36.33203125" style="52" customWidth="1"/>
    <col min="14054" max="14077" width="3.33203125" style="52" customWidth="1"/>
    <col min="14078" max="14078" width="44.109375" style="52" customWidth="1"/>
    <col min="14079" max="14096" width="9.88671875" style="52" customWidth="1"/>
    <col min="14097" max="14308" width="10.109375" style="52"/>
    <col min="14309" max="14309" width="36.33203125" style="52" customWidth="1"/>
    <col min="14310" max="14333" width="3.33203125" style="52" customWidth="1"/>
    <col min="14334" max="14334" width="44.109375" style="52" customWidth="1"/>
    <col min="14335" max="14352" width="9.88671875" style="52" customWidth="1"/>
    <col min="14353" max="14564" width="10.109375" style="52"/>
    <col min="14565" max="14565" width="36.33203125" style="52" customWidth="1"/>
    <col min="14566" max="14589" width="3.33203125" style="52" customWidth="1"/>
    <col min="14590" max="14590" width="44.109375" style="52" customWidth="1"/>
    <col min="14591" max="14608" width="9.88671875" style="52" customWidth="1"/>
    <col min="14609" max="14820" width="10.109375" style="52"/>
    <col min="14821" max="14821" width="36.33203125" style="52" customWidth="1"/>
    <col min="14822" max="14845" width="3.33203125" style="52" customWidth="1"/>
    <col min="14846" max="14846" width="44.109375" style="52" customWidth="1"/>
    <col min="14847" max="14864" width="9.88671875" style="52" customWidth="1"/>
    <col min="14865" max="15076" width="10.109375" style="52"/>
    <col min="15077" max="15077" width="36.33203125" style="52" customWidth="1"/>
    <col min="15078" max="15101" width="3.33203125" style="52" customWidth="1"/>
    <col min="15102" max="15102" width="44.109375" style="52" customWidth="1"/>
    <col min="15103" max="15120" width="9.88671875" style="52" customWidth="1"/>
    <col min="15121" max="15332" width="10.109375" style="52"/>
    <col min="15333" max="15333" width="36.33203125" style="52" customWidth="1"/>
    <col min="15334" max="15357" width="3.33203125" style="52" customWidth="1"/>
    <col min="15358" max="15358" width="44.109375" style="52" customWidth="1"/>
    <col min="15359" max="15376" width="9.88671875" style="52" customWidth="1"/>
    <col min="15377" max="15588" width="10.109375" style="52"/>
    <col min="15589" max="15589" width="36.33203125" style="52" customWidth="1"/>
    <col min="15590" max="15613" width="3.33203125" style="52" customWidth="1"/>
    <col min="15614" max="15614" width="44.109375" style="52" customWidth="1"/>
    <col min="15615" max="15632" width="9.88671875" style="52" customWidth="1"/>
    <col min="15633" max="15844" width="10.109375" style="52"/>
    <col min="15845" max="15845" width="36.33203125" style="52" customWidth="1"/>
    <col min="15846" max="15869" width="3.33203125" style="52" customWidth="1"/>
    <col min="15870" max="15870" width="44.109375" style="52" customWidth="1"/>
    <col min="15871" max="15888" width="9.88671875" style="52" customWidth="1"/>
    <col min="15889" max="16100" width="10.109375" style="52"/>
    <col min="16101" max="16101" width="36.33203125" style="52" customWidth="1"/>
    <col min="16102" max="16125" width="3.33203125" style="52" customWidth="1"/>
    <col min="16126" max="16126" width="44.109375" style="52" customWidth="1"/>
    <col min="16127" max="16144" width="9.88671875" style="52" customWidth="1"/>
    <col min="16145" max="16384" width="10.109375" style="52"/>
  </cols>
  <sheetData>
    <row r="1" spans="1:30" ht="11.25" customHeight="1" thickTop="1" x14ac:dyDescent="0.3">
      <c r="A1" s="356" t="s">
        <v>0</v>
      </c>
      <c r="B1" s="357"/>
      <c r="C1" s="357"/>
      <c r="D1" s="357"/>
      <c r="E1" s="357"/>
      <c r="F1" s="357"/>
      <c r="G1" s="357"/>
      <c r="H1" s="357"/>
      <c r="I1" s="357"/>
      <c r="J1" s="357"/>
      <c r="K1" s="357"/>
      <c r="L1" s="357"/>
      <c r="M1" s="357"/>
      <c r="N1" s="357"/>
      <c r="O1" s="357"/>
      <c r="P1" s="357"/>
      <c r="Q1" s="357"/>
      <c r="R1" s="357"/>
      <c r="S1" s="357"/>
      <c r="T1" s="357"/>
      <c r="U1" s="357"/>
      <c r="V1" s="357"/>
      <c r="W1" s="357"/>
      <c r="X1" s="357"/>
      <c r="Y1" s="357"/>
      <c r="Z1" s="357"/>
      <c r="AA1" s="357"/>
    </row>
    <row r="2" spans="1:30" ht="19.95" customHeight="1" x14ac:dyDescent="0.3">
      <c r="A2" s="358" t="s">
        <v>1</v>
      </c>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row>
    <row r="3" spans="1:30" ht="19.95" customHeight="1" x14ac:dyDescent="0.3">
      <c r="A3" s="358" t="s">
        <v>111</v>
      </c>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row>
    <row r="4" spans="1:30" ht="16.5" customHeight="1" x14ac:dyDescent="0.3">
      <c r="A4" s="358" t="s">
        <v>240</v>
      </c>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row>
    <row r="5" spans="1:30" ht="30" customHeight="1" x14ac:dyDescent="0.3">
      <c r="A5" s="360" t="s">
        <v>231</v>
      </c>
      <c r="B5" s="361"/>
      <c r="C5" s="361"/>
      <c r="D5" s="361"/>
      <c r="E5" s="361"/>
      <c r="F5" s="361"/>
      <c r="G5" s="361"/>
      <c r="H5" s="361"/>
      <c r="I5" s="361"/>
      <c r="J5" s="361"/>
      <c r="K5" s="361"/>
      <c r="L5" s="361"/>
      <c r="M5" s="361"/>
      <c r="N5" s="361"/>
      <c r="O5" s="361"/>
      <c r="P5" s="361"/>
      <c r="Q5" s="361"/>
      <c r="R5" s="361"/>
      <c r="S5" s="361"/>
      <c r="T5" s="361"/>
      <c r="U5" s="361"/>
      <c r="V5" s="361"/>
      <c r="W5" s="361"/>
      <c r="X5" s="361"/>
      <c r="Y5" s="361"/>
      <c r="Z5" s="361"/>
      <c r="AA5" s="361"/>
    </row>
    <row r="6" spans="1:30" ht="21" customHeight="1" x14ac:dyDescent="0.3">
      <c r="A6" s="360"/>
      <c r="B6" s="361"/>
      <c r="C6" s="361"/>
      <c r="D6" s="361"/>
      <c r="E6" s="361"/>
      <c r="F6" s="361"/>
      <c r="G6" s="361"/>
      <c r="H6" s="361"/>
      <c r="I6" s="361"/>
      <c r="J6" s="361"/>
      <c r="K6" s="361"/>
      <c r="L6" s="361"/>
      <c r="M6" s="361"/>
      <c r="N6" s="361"/>
      <c r="O6" s="361"/>
      <c r="P6" s="361"/>
      <c r="Q6" s="361"/>
      <c r="R6" s="361"/>
      <c r="S6" s="361"/>
      <c r="T6" s="361"/>
      <c r="U6" s="361"/>
      <c r="V6" s="361"/>
      <c r="W6" s="361"/>
      <c r="X6" s="361"/>
      <c r="Y6" s="361"/>
      <c r="Z6" s="361"/>
      <c r="AA6" s="361"/>
    </row>
    <row r="7" spans="1:30" ht="19.95" customHeight="1" x14ac:dyDescent="0.3">
      <c r="A7" s="354" t="s">
        <v>112</v>
      </c>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row>
    <row r="8" spans="1:30" ht="37.5" customHeight="1" x14ac:dyDescent="0.3">
      <c r="A8" s="354"/>
      <c r="B8" s="355"/>
      <c r="C8" s="355"/>
      <c r="D8" s="355"/>
      <c r="E8" s="355"/>
      <c r="F8" s="355"/>
      <c r="G8" s="355"/>
      <c r="H8" s="355"/>
      <c r="I8" s="355"/>
      <c r="J8" s="355"/>
      <c r="K8" s="355"/>
      <c r="L8" s="355"/>
      <c r="M8" s="355"/>
      <c r="N8" s="355"/>
      <c r="O8" s="355"/>
      <c r="P8" s="355"/>
      <c r="Q8" s="355"/>
      <c r="R8" s="355"/>
      <c r="S8" s="355"/>
      <c r="T8" s="355"/>
      <c r="U8" s="355"/>
      <c r="V8" s="355"/>
      <c r="W8" s="355"/>
      <c r="X8" s="355"/>
      <c r="Y8" s="355"/>
      <c r="Z8" s="355"/>
      <c r="AA8" s="355"/>
    </row>
    <row r="9" spans="1:30" ht="13.95" customHeight="1" thickBot="1" x14ac:dyDescent="0.35">
      <c r="A9" s="53"/>
      <c r="B9" s="54"/>
      <c r="C9" s="54"/>
      <c r="D9" s="54"/>
      <c r="E9" s="54"/>
      <c r="F9" s="54"/>
      <c r="G9" s="54"/>
      <c r="H9" s="54"/>
      <c r="I9" s="54"/>
      <c r="J9" s="54"/>
      <c r="K9" s="54"/>
      <c r="L9" s="54"/>
      <c r="M9" s="54"/>
      <c r="N9" s="54"/>
      <c r="O9" s="54"/>
      <c r="P9" s="54"/>
      <c r="Q9" s="54"/>
      <c r="R9" s="54"/>
      <c r="S9" s="55"/>
      <c r="T9" s="56"/>
      <c r="U9" s="56"/>
      <c r="V9" s="56"/>
      <c r="W9" s="56"/>
      <c r="X9" s="56"/>
      <c r="Y9" s="56"/>
      <c r="Z9" s="56"/>
      <c r="AA9" s="56"/>
    </row>
    <row r="10" spans="1:30" ht="49.95" customHeight="1" thickTop="1" x14ac:dyDescent="0.3">
      <c r="A10" s="337" t="s">
        <v>113</v>
      </c>
      <c r="B10" s="340" t="s">
        <v>114</v>
      </c>
      <c r="C10" s="341"/>
      <c r="D10" s="341"/>
      <c r="E10" s="57">
        <v>1</v>
      </c>
      <c r="F10" s="340" t="s">
        <v>114</v>
      </c>
      <c r="G10" s="341"/>
      <c r="H10" s="341"/>
      <c r="I10" s="57">
        <v>2</v>
      </c>
      <c r="J10" s="340" t="s">
        <v>114</v>
      </c>
      <c r="K10" s="341"/>
      <c r="L10" s="341" t="s">
        <v>224</v>
      </c>
      <c r="M10" s="57">
        <v>3</v>
      </c>
      <c r="N10" s="352" t="s">
        <v>114</v>
      </c>
      <c r="O10" s="353"/>
      <c r="P10" s="353" t="s">
        <v>224</v>
      </c>
      <c r="Q10" s="240">
        <v>4</v>
      </c>
      <c r="R10" s="343" t="s">
        <v>115</v>
      </c>
      <c r="S10" s="342" t="s">
        <v>116</v>
      </c>
      <c r="T10" s="342"/>
      <c r="U10" s="342"/>
      <c r="V10" s="342"/>
      <c r="W10" s="342"/>
      <c r="X10" s="342"/>
      <c r="Y10" s="342"/>
      <c r="Z10" s="342"/>
      <c r="AA10" s="342"/>
    </row>
    <row r="11" spans="1:30" ht="49.95" customHeight="1" thickBot="1" x14ac:dyDescent="0.35">
      <c r="A11" s="338"/>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44"/>
      <c r="S11" s="231">
        <v>1</v>
      </c>
      <c r="T11" s="231">
        <v>1</v>
      </c>
      <c r="U11" s="231">
        <v>1</v>
      </c>
      <c r="V11" s="231">
        <v>1</v>
      </c>
      <c r="W11" s="231">
        <v>1</v>
      </c>
      <c r="X11" s="231">
        <v>1</v>
      </c>
      <c r="Y11" s="231">
        <v>1</v>
      </c>
      <c r="Z11" s="231">
        <v>1</v>
      </c>
      <c r="AA11" s="231">
        <v>1</v>
      </c>
    </row>
    <row r="12" spans="1:30" ht="93" customHeight="1" thickBot="1" x14ac:dyDescent="0.35">
      <c r="A12" s="339"/>
      <c r="B12" s="346"/>
      <c r="C12" s="347"/>
      <c r="D12" s="347"/>
      <c r="E12" s="348"/>
      <c r="F12" s="232"/>
      <c r="G12" s="232"/>
      <c r="H12" s="232"/>
      <c r="I12" s="232"/>
      <c r="J12" s="349"/>
      <c r="K12" s="350"/>
      <c r="L12" s="350"/>
      <c r="M12" s="351"/>
      <c r="N12" s="349"/>
      <c r="O12" s="350"/>
      <c r="P12" s="350"/>
      <c r="Q12" s="351"/>
      <c r="R12" s="345"/>
      <c r="S12" s="229" t="s">
        <v>21</v>
      </c>
      <c r="T12" s="230" t="s">
        <v>117</v>
      </c>
      <c r="U12" s="230" t="s">
        <v>27</v>
      </c>
      <c r="V12" s="230" t="s">
        <v>238</v>
      </c>
      <c r="W12" s="230" t="s">
        <v>25</v>
      </c>
      <c r="X12" s="230" t="s">
        <v>26</v>
      </c>
      <c r="Y12" s="230" t="s">
        <v>221</v>
      </c>
      <c r="Z12" s="230" t="s">
        <v>89</v>
      </c>
      <c r="AA12" s="215" t="s">
        <v>30</v>
      </c>
    </row>
    <row r="13" spans="1:30" ht="180.6" thickBot="1" x14ac:dyDescent="0.35">
      <c r="A13" s="61" t="s">
        <v>121</v>
      </c>
      <c r="B13" s="64">
        <v>1</v>
      </c>
      <c r="C13" s="65">
        <v>1</v>
      </c>
      <c r="D13" s="65">
        <v>0</v>
      </c>
      <c r="E13" s="66">
        <v>0</v>
      </c>
      <c r="F13" s="64"/>
      <c r="G13" s="65"/>
      <c r="H13" s="65"/>
      <c r="I13" s="66"/>
      <c r="J13" s="64"/>
      <c r="K13" s="65"/>
      <c r="L13" s="65"/>
      <c r="M13" s="66"/>
      <c r="N13" s="64"/>
      <c r="O13" s="65"/>
      <c r="P13" s="65"/>
      <c r="Q13" s="66"/>
      <c r="R13" s="50" t="s">
        <v>225</v>
      </c>
      <c r="S13" s="47">
        <v>1.7500000000000002E-2</v>
      </c>
      <c r="T13" s="47">
        <v>0.17500000000000002</v>
      </c>
      <c r="U13" s="47">
        <v>1.7499999999999998E-2</v>
      </c>
      <c r="V13" s="47">
        <v>1.7499999999999998E-2</v>
      </c>
      <c r="W13" s="48" t="s">
        <v>122</v>
      </c>
      <c r="X13" s="48" t="s">
        <v>122</v>
      </c>
      <c r="Y13" s="48" t="s">
        <v>122</v>
      </c>
      <c r="Z13" s="48" t="s">
        <v>122</v>
      </c>
      <c r="AA13" s="47">
        <v>2.5000000000000001E-2</v>
      </c>
      <c r="AC13" s="62"/>
      <c r="AD13" s="62"/>
    </row>
    <row r="14" spans="1:30" ht="18.600000000000001" thickBot="1" x14ac:dyDescent="0.35">
      <c r="A14" s="63" t="s">
        <v>123</v>
      </c>
      <c r="B14" s="233"/>
      <c r="C14" s="234"/>
      <c r="D14" s="234"/>
      <c r="E14" s="235"/>
      <c r="F14" s="227"/>
      <c r="G14" s="227"/>
      <c r="H14" s="227"/>
      <c r="I14" s="227"/>
      <c r="J14" s="227"/>
      <c r="K14" s="227"/>
      <c r="L14" s="227"/>
      <c r="M14" s="227"/>
      <c r="N14" s="227"/>
      <c r="O14" s="227"/>
      <c r="P14" s="227"/>
      <c r="Q14" s="227"/>
      <c r="R14" s="51"/>
      <c r="S14" s="47"/>
      <c r="T14" s="47"/>
      <c r="U14" s="47"/>
      <c r="V14" s="47"/>
      <c r="W14" s="48"/>
      <c r="X14" s="48"/>
      <c r="Y14" s="48"/>
      <c r="Z14" s="48"/>
      <c r="AA14" s="47"/>
      <c r="AC14" s="62"/>
      <c r="AD14" s="62"/>
    </row>
    <row r="15" spans="1:30" ht="177.75" customHeight="1" thickBot="1" x14ac:dyDescent="0.35">
      <c r="A15" s="67" t="s">
        <v>124</v>
      </c>
      <c r="B15" s="64">
        <v>1</v>
      </c>
      <c r="C15" s="65">
        <v>1</v>
      </c>
      <c r="D15" s="65">
        <v>1</v>
      </c>
      <c r="E15" s="66">
        <v>1</v>
      </c>
      <c r="F15" s="64">
        <v>1</v>
      </c>
      <c r="G15" s="65">
        <v>1</v>
      </c>
      <c r="H15" s="65">
        <v>1</v>
      </c>
      <c r="I15" s="66">
        <v>1</v>
      </c>
      <c r="J15" s="64">
        <v>1</v>
      </c>
      <c r="K15" s="65">
        <v>1</v>
      </c>
      <c r="L15" s="65">
        <v>1</v>
      </c>
      <c r="M15" s="66">
        <v>1</v>
      </c>
      <c r="N15" s="64">
        <v>1</v>
      </c>
      <c r="O15" s="65">
        <v>1</v>
      </c>
      <c r="P15" s="65"/>
      <c r="Q15" s="66"/>
      <c r="R15" s="50" t="s">
        <v>225</v>
      </c>
      <c r="S15" s="47">
        <v>7.0000000000000007E-2</v>
      </c>
      <c r="T15" s="47">
        <v>0.70000000000000007</v>
      </c>
      <c r="U15" s="47">
        <v>6.9999999999999993E-2</v>
      </c>
      <c r="V15" s="47">
        <v>6.9999999999999993E-2</v>
      </c>
      <c r="W15" s="48" t="s">
        <v>122</v>
      </c>
      <c r="X15" s="48" t="s">
        <v>122</v>
      </c>
      <c r="Y15" s="48" t="s">
        <v>122</v>
      </c>
      <c r="Z15" s="48" t="s">
        <v>122</v>
      </c>
      <c r="AA15" s="47">
        <v>0.1</v>
      </c>
      <c r="AC15" s="62"/>
      <c r="AD15" s="62"/>
    </row>
    <row r="16" spans="1:30" ht="135" customHeight="1" thickBot="1" x14ac:dyDescent="0.35">
      <c r="A16" s="68" t="s">
        <v>125</v>
      </c>
      <c r="B16" s="64">
        <v>1</v>
      </c>
      <c r="C16" s="65">
        <v>1</v>
      </c>
      <c r="D16" s="65">
        <v>1</v>
      </c>
      <c r="E16" s="66">
        <v>1</v>
      </c>
      <c r="F16" s="64">
        <v>1</v>
      </c>
      <c r="G16" s="65">
        <v>1</v>
      </c>
      <c r="H16" s="65">
        <v>1</v>
      </c>
      <c r="I16" s="66">
        <v>1</v>
      </c>
      <c r="J16" s="64">
        <v>1</v>
      </c>
      <c r="K16" s="65">
        <v>1</v>
      </c>
      <c r="L16" s="65">
        <v>1</v>
      </c>
      <c r="M16" s="66">
        <v>1</v>
      </c>
      <c r="N16" s="64">
        <v>1</v>
      </c>
      <c r="O16" s="65">
        <v>1</v>
      </c>
      <c r="P16" s="65"/>
      <c r="Q16" s="66"/>
      <c r="R16" s="50" t="s">
        <v>225</v>
      </c>
      <c r="S16" s="47">
        <v>7.0000000000000007E-2</v>
      </c>
      <c r="T16" s="47">
        <v>0.70000000000000007</v>
      </c>
      <c r="U16" s="47">
        <v>6.9999999999999993E-2</v>
      </c>
      <c r="V16" s="47">
        <v>6.9999999999999993E-2</v>
      </c>
      <c r="W16" s="48" t="s">
        <v>122</v>
      </c>
      <c r="X16" s="48" t="s">
        <v>122</v>
      </c>
      <c r="Y16" s="48" t="s">
        <v>122</v>
      </c>
      <c r="Z16" s="48" t="s">
        <v>122</v>
      </c>
      <c r="AA16" s="47">
        <v>0.1</v>
      </c>
      <c r="AC16" s="62"/>
      <c r="AD16" s="62"/>
    </row>
    <row r="17" spans="1:30" ht="135" customHeight="1" thickBot="1" x14ac:dyDescent="0.35">
      <c r="A17" s="68" t="s">
        <v>126</v>
      </c>
      <c r="B17" s="64"/>
      <c r="C17" s="65"/>
      <c r="D17" s="65"/>
      <c r="E17" s="66">
        <v>1</v>
      </c>
      <c r="F17" s="64"/>
      <c r="G17" s="65"/>
      <c r="H17" s="65"/>
      <c r="I17" s="66">
        <v>1</v>
      </c>
      <c r="J17" s="64"/>
      <c r="K17" s="65"/>
      <c r="L17" s="65"/>
      <c r="M17" s="66">
        <v>1</v>
      </c>
      <c r="N17" s="64"/>
      <c r="O17" s="66">
        <v>1</v>
      </c>
      <c r="P17" s="65"/>
      <c r="Q17" s="66"/>
      <c r="R17" s="50" t="s">
        <v>225</v>
      </c>
      <c r="S17" s="47">
        <v>3.5000000000000003E-2</v>
      </c>
      <c r="T17" s="47">
        <v>0.35000000000000003</v>
      </c>
      <c r="U17" s="47">
        <v>3.4999999999999996E-2</v>
      </c>
      <c r="V17" s="47">
        <v>3.4999999999999996E-2</v>
      </c>
      <c r="W17" s="48" t="s">
        <v>122</v>
      </c>
      <c r="X17" s="48" t="s">
        <v>122</v>
      </c>
      <c r="Y17" s="48" t="s">
        <v>122</v>
      </c>
      <c r="Z17" s="48" t="s">
        <v>122</v>
      </c>
      <c r="AA17" s="47">
        <v>0.05</v>
      </c>
      <c r="AC17" s="62"/>
      <c r="AD17" s="62"/>
    </row>
    <row r="18" spans="1:30" ht="96.75" customHeight="1" thickBot="1" x14ac:dyDescent="0.35">
      <c r="A18" s="68" t="s">
        <v>128</v>
      </c>
      <c r="B18" s="64">
        <v>1</v>
      </c>
      <c r="C18" s="65">
        <v>1</v>
      </c>
      <c r="D18" s="65">
        <v>1</v>
      </c>
      <c r="E18" s="66">
        <v>1</v>
      </c>
      <c r="F18" s="64">
        <v>1</v>
      </c>
      <c r="G18" s="65">
        <v>1</v>
      </c>
      <c r="H18" s="65">
        <v>1</v>
      </c>
      <c r="I18" s="66">
        <v>1</v>
      </c>
      <c r="J18" s="64">
        <v>1</v>
      </c>
      <c r="K18" s="65">
        <v>1</v>
      </c>
      <c r="L18" s="65">
        <v>1</v>
      </c>
      <c r="M18" s="66">
        <v>1</v>
      </c>
      <c r="N18" s="64">
        <v>1</v>
      </c>
      <c r="O18" s="65">
        <v>1</v>
      </c>
      <c r="P18" s="65"/>
      <c r="Q18" s="66"/>
      <c r="R18" s="50" t="s">
        <v>225</v>
      </c>
      <c r="S18" s="47">
        <v>7.0000000000000007E-2</v>
      </c>
      <c r="T18" s="47">
        <v>0.70000000000000007</v>
      </c>
      <c r="U18" s="47">
        <v>6.9999999999999993E-2</v>
      </c>
      <c r="V18" s="47">
        <v>6.9999999999999993E-2</v>
      </c>
      <c r="W18" s="48" t="s">
        <v>122</v>
      </c>
      <c r="X18" s="48" t="s">
        <v>122</v>
      </c>
      <c r="Y18" s="48" t="s">
        <v>122</v>
      </c>
      <c r="Z18" s="48" t="s">
        <v>122</v>
      </c>
      <c r="AA18" s="47">
        <v>0.1</v>
      </c>
      <c r="AC18" s="62"/>
      <c r="AD18" s="62"/>
    </row>
    <row r="19" spans="1:30" ht="80.25" customHeight="1" thickBot="1" x14ac:dyDescent="0.35">
      <c r="A19" s="68" t="s">
        <v>129</v>
      </c>
      <c r="B19" s="64"/>
      <c r="C19" s="65"/>
      <c r="D19" s="65"/>
      <c r="E19" s="66"/>
      <c r="F19" s="64"/>
      <c r="G19" s="65"/>
      <c r="H19" s="65"/>
      <c r="I19" s="66"/>
      <c r="J19" s="64"/>
      <c r="K19" s="65"/>
      <c r="L19" s="65"/>
      <c r="M19" s="66">
        <v>1</v>
      </c>
      <c r="N19" s="64"/>
      <c r="O19" s="66">
        <v>1</v>
      </c>
      <c r="P19" s="65"/>
      <c r="Q19" s="66"/>
      <c r="R19" s="50" t="s">
        <v>220</v>
      </c>
      <c r="S19" s="47">
        <v>1.7500000000000002E-2</v>
      </c>
      <c r="T19" s="47">
        <v>0.17500000000000002</v>
      </c>
      <c r="U19" s="47">
        <v>1.7499999999999998E-2</v>
      </c>
      <c r="V19" s="47">
        <v>1.7499999999999998E-2</v>
      </c>
      <c r="W19" s="48" t="s">
        <v>122</v>
      </c>
      <c r="X19" s="48" t="s">
        <v>122</v>
      </c>
      <c r="Y19" s="48" t="s">
        <v>122</v>
      </c>
      <c r="Z19" s="48" t="s">
        <v>122</v>
      </c>
      <c r="AA19" s="47">
        <v>2.5000000000000001E-2</v>
      </c>
      <c r="AC19" s="62"/>
      <c r="AD19" s="62"/>
    </row>
    <row r="20" spans="1:30" ht="141.75" customHeight="1" thickBot="1" x14ac:dyDescent="0.35">
      <c r="A20" s="68" t="s">
        <v>130</v>
      </c>
      <c r="B20" s="64"/>
      <c r="C20" s="65"/>
      <c r="D20" s="65"/>
      <c r="E20" s="66"/>
      <c r="F20" s="64"/>
      <c r="G20" s="65"/>
      <c r="H20" s="65"/>
      <c r="I20" s="66"/>
      <c r="J20" s="64"/>
      <c r="K20" s="65"/>
      <c r="L20" s="65"/>
      <c r="M20" s="66"/>
      <c r="N20" s="64"/>
      <c r="O20" s="66">
        <v>1</v>
      </c>
      <c r="P20" s="65"/>
      <c r="Q20" s="66"/>
      <c r="R20" s="50" t="s">
        <v>225</v>
      </c>
      <c r="S20" s="47">
        <v>3.5000000000000003E-2</v>
      </c>
      <c r="T20" s="47">
        <v>0.35000000000000003</v>
      </c>
      <c r="U20" s="47">
        <v>3.4999999999999996E-2</v>
      </c>
      <c r="V20" s="47">
        <v>3.4999999999999996E-2</v>
      </c>
      <c r="W20" s="48" t="s">
        <v>122</v>
      </c>
      <c r="X20" s="48" t="s">
        <v>122</v>
      </c>
      <c r="Y20" s="48" t="s">
        <v>122</v>
      </c>
      <c r="Z20" s="48" t="s">
        <v>122</v>
      </c>
      <c r="AA20" s="47">
        <v>0.05</v>
      </c>
      <c r="AC20" s="62"/>
      <c r="AD20" s="62"/>
    </row>
    <row r="21" spans="1:30" ht="150.75" customHeight="1" thickBot="1" x14ac:dyDescent="0.35">
      <c r="A21" s="69" t="s">
        <v>131</v>
      </c>
      <c r="B21" s="64"/>
      <c r="C21" s="65"/>
      <c r="D21" s="65"/>
      <c r="E21" s="66"/>
      <c r="F21" s="64"/>
      <c r="G21" s="65"/>
      <c r="H21" s="65"/>
      <c r="I21" s="66"/>
      <c r="J21" s="64"/>
      <c r="K21" s="65"/>
      <c r="L21" s="65"/>
      <c r="M21" s="66"/>
      <c r="N21" s="64"/>
      <c r="O21" s="66">
        <v>1</v>
      </c>
      <c r="P21" s="65"/>
      <c r="Q21" s="66"/>
      <c r="R21" s="50" t="s">
        <v>225</v>
      </c>
      <c r="S21" s="47">
        <v>3.5000000000000003E-2</v>
      </c>
      <c r="T21" s="47">
        <v>0.35000000000000003</v>
      </c>
      <c r="U21" s="47">
        <v>3.4999999999999996E-2</v>
      </c>
      <c r="V21" s="47">
        <v>3.4999999999999996E-2</v>
      </c>
      <c r="W21" s="48" t="s">
        <v>122</v>
      </c>
      <c r="X21" s="48" t="s">
        <v>122</v>
      </c>
      <c r="Y21" s="48" t="s">
        <v>122</v>
      </c>
      <c r="Z21" s="48" t="s">
        <v>122</v>
      </c>
      <c r="AA21" s="47">
        <v>0.05</v>
      </c>
      <c r="AC21" s="62"/>
      <c r="AD21" s="62"/>
    </row>
    <row r="22" spans="1:30" ht="19.2" hidden="1" customHeight="1" thickBot="1" x14ac:dyDescent="0.35">
      <c r="A22" s="70"/>
      <c r="B22" s="333"/>
      <c r="C22" s="334"/>
      <c r="D22" s="334"/>
      <c r="E22" s="334"/>
      <c r="F22" s="334"/>
      <c r="G22" s="334"/>
      <c r="H22" s="334"/>
      <c r="I22" s="334"/>
      <c r="J22" s="334"/>
      <c r="K22" s="334"/>
      <c r="L22" s="334"/>
      <c r="M22" s="334"/>
      <c r="N22" s="239"/>
      <c r="O22" s="239"/>
      <c r="P22" s="239"/>
      <c r="Q22" s="239"/>
      <c r="R22" s="71"/>
      <c r="S22" s="49">
        <v>0.35000000000000003</v>
      </c>
      <c r="T22" s="49">
        <v>3.5</v>
      </c>
      <c r="U22" s="49">
        <v>0.35</v>
      </c>
      <c r="V22" s="49">
        <v>0.35</v>
      </c>
      <c r="W22" s="331"/>
      <c r="X22" s="332"/>
      <c r="Y22" s="332"/>
      <c r="Z22" s="332"/>
      <c r="AA22" s="49">
        <v>3.5</v>
      </c>
      <c r="AC22" s="62"/>
      <c r="AD22" s="62"/>
    </row>
    <row r="23" spans="1:30" ht="19.95" customHeight="1" thickTop="1" thickBot="1" x14ac:dyDescent="0.35">
      <c r="A23" s="70"/>
      <c r="B23" s="333"/>
      <c r="C23" s="334"/>
      <c r="D23" s="334"/>
      <c r="E23" s="334"/>
      <c r="F23" s="334"/>
      <c r="G23" s="334"/>
      <c r="H23" s="334"/>
      <c r="I23" s="334"/>
      <c r="J23" s="334"/>
      <c r="K23" s="334"/>
      <c r="L23" s="334"/>
      <c r="M23" s="334"/>
      <c r="N23" s="239"/>
      <c r="O23" s="239"/>
      <c r="P23" s="239"/>
      <c r="Q23" s="239"/>
      <c r="R23" s="71" t="s">
        <v>132</v>
      </c>
      <c r="S23" s="49">
        <v>0.35000000000000009</v>
      </c>
      <c r="T23" s="49">
        <v>3.5000000000000004</v>
      </c>
      <c r="U23" s="49">
        <v>0.34999999999999992</v>
      </c>
      <c r="V23" s="49">
        <v>0.34999999999999992</v>
      </c>
      <c r="W23" s="331" t="s">
        <v>133</v>
      </c>
      <c r="X23" s="332"/>
      <c r="Y23" s="332"/>
      <c r="Z23" s="332"/>
      <c r="AA23" s="49">
        <v>0.5</v>
      </c>
    </row>
    <row r="24" spans="1:30" ht="18.600000000000001" thickTop="1" x14ac:dyDescent="0.35">
      <c r="A24" s="72"/>
      <c r="R24" s="73" t="s">
        <v>134</v>
      </c>
      <c r="S24" s="212"/>
      <c r="T24" s="212"/>
      <c r="U24" s="212"/>
      <c r="V24" s="212"/>
      <c r="W24" s="212"/>
      <c r="X24" s="212"/>
      <c r="Y24" s="212"/>
      <c r="Z24" s="212"/>
      <c r="AA24" s="212"/>
      <c r="AC24" s="74"/>
    </row>
    <row r="25" spans="1:30" x14ac:dyDescent="0.3">
      <c r="A25" s="75" t="s">
        <v>135</v>
      </c>
      <c r="C25" s="76"/>
      <c r="D25" s="76"/>
      <c r="R25" s="73" t="s">
        <v>136</v>
      </c>
      <c r="S25" s="213"/>
      <c r="T25" s="213"/>
      <c r="U25" s="213"/>
      <c r="V25" s="213"/>
      <c r="W25" s="213"/>
      <c r="X25" s="213"/>
      <c r="Y25" s="213"/>
      <c r="Z25" s="213"/>
      <c r="AA25" s="213"/>
      <c r="AC25" s="74"/>
    </row>
    <row r="26" spans="1:30" x14ac:dyDescent="0.3">
      <c r="A26" s="78" t="s">
        <v>137</v>
      </c>
      <c r="C26" s="76"/>
      <c r="D26" s="76"/>
      <c r="E26" s="76"/>
      <c r="F26" s="76"/>
      <c r="G26" s="76"/>
      <c r="H26" s="76"/>
      <c r="I26" s="76"/>
      <c r="J26" s="76"/>
      <c r="K26" s="76"/>
      <c r="L26" s="76"/>
      <c r="M26" s="76"/>
      <c r="N26" s="76"/>
      <c r="O26" s="76"/>
      <c r="P26" s="76"/>
      <c r="Q26" s="76"/>
      <c r="R26" s="76"/>
      <c r="S26" s="213"/>
      <c r="T26" s="213"/>
      <c r="U26" s="213"/>
      <c r="V26" s="213"/>
      <c r="W26" s="213"/>
      <c r="X26" s="213"/>
      <c r="Y26" s="213"/>
      <c r="Z26" s="213"/>
      <c r="AA26" s="213"/>
      <c r="AC26" s="74"/>
    </row>
    <row r="27" spans="1:30" ht="15" customHeight="1" x14ac:dyDescent="0.3">
      <c r="S27" s="213"/>
      <c r="T27" s="213"/>
      <c r="U27" s="213"/>
      <c r="V27" s="213"/>
      <c r="W27" s="213"/>
      <c r="X27" s="213"/>
      <c r="Y27" s="213"/>
      <c r="Z27" s="213"/>
      <c r="AA27" s="213"/>
      <c r="AB27" s="74"/>
      <c r="AC27" s="74"/>
    </row>
    <row r="28" spans="1:30" x14ac:dyDescent="0.3">
      <c r="R28" s="79"/>
      <c r="S28" s="213"/>
      <c r="T28" s="213"/>
      <c r="U28" s="213"/>
      <c r="V28" s="213"/>
      <c r="W28" s="213"/>
      <c r="X28" s="213"/>
      <c r="Y28" s="213"/>
      <c r="Z28" s="213"/>
      <c r="AA28" s="213"/>
      <c r="AB28" s="74"/>
      <c r="AC28" s="74"/>
    </row>
    <row r="29" spans="1:30" x14ac:dyDescent="0.3">
      <c r="A29" s="80"/>
      <c r="B29" s="81"/>
      <c r="C29" s="81"/>
      <c r="D29" s="82"/>
      <c r="E29" s="83"/>
      <c r="F29" s="83"/>
      <c r="G29" s="83"/>
      <c r="H29" s="83"/>
      <c r="I29" s="83"/>
      <c r="J29" s="83"/>
      <c r="K29" s="83"/>
      <c r="L29" s="83"/>
      <c r="M29" s="83"/>
      <c r="N29" s="83"/>
      <c r="O29" s="83"/>
      <c r="P29" s="83"/>
      <c r="Q29" s="83"/>
      <c r="S29" s="213"/>
      <c r="T29" s="213"/>
      <c r="U29" s="213"/>
      <c r="V29" s="213"/>
      <c r="W29" s="213"/>
      <c r="X29" s="213"/>
      <c r="Y29" s="213"/>
      <c r="Z29" s="213"/>
      <c r="AA29" s="213"/>
      <c r="AB29" s="74"/>
    </row>
    <row r="30" spans="1:30" x14ac:dyDescent="0.3">
      <c r="A30" s="335"/>
      <c r="B30" s="335"/>
      <c r="C30" s="335"/>
      <c r="D30" s="335"/>
      <c r="E30" s="335"/>
      <c r="S30" s="213"/>
      <c r="T30" s="214"/>
      <c r="U30" s="213"/>
      <c r="V30" s="213"/>
      <c r="W30" s="213"/>
      <c r="X30" s="213"/>
      <c r="Y30" s="213"/>
      <c r="Z30" s="213"/>
      <c r="AA30" s="213"/>
      <c r="AB30" s="74"/>
    </row>
    <row r="31" spans="1:30" s="62" customFormat="1" ht="16.5" customHeight="1" x14ac:dyDescent="0.3">
      <c r="A31" s="336" t="s">
        <v>138</v>
      </c>
      <c r="B31" s="336"/>
      <c r="C31" s="336"/>
      <c r="D31" s="336"/>
      <c r="E31" s="336"/>
      <c r="F31" s="228"/>
      <c r="G31" s="228"/>
      <c r="H31" s="228"/>
      <c r="I31" s="228"/>
      <c r="J31" s="228"/>
      <c r="K31" s="228"/>
      <c r="L31" s="228"/>
      <c r="M31" s="228"/>
      <c r="N31" s="228"/>
      <c r="O31" s="228"/>
      <c r="P31" s="228"/>
      <c r="Q31" s="228"/>
      <c r="R31" s="52"/>
      <c r="U31" s="77"/>
      <c r="V31" s="77"/>
      <c r="W31" s="77"/>
      <c r="X31" s="77"/>
      <c r="Y31" s="77"/>
      <c r="Z31" s="77"/>
      <c r="AA31" s="77"/>
    </row>
    <row r="32" spans="1:30" s="62" customFormat="1" x14ac:dyDescent="0.35">
      <c r="A32" s="52"/>
      <c r="B32" s="52"/>
      <c r="C32" s="52"/>
      <c r="D32" s="52"/>
      <c r="E32" s="52"/>
      <c r="F32" s="52"/>
      <c r="G32" s="52"/>
      <c r="H32" s="52"/>
      <c r="I32" s="52"/>
      <c r="J32" s="52"/>
      <c r="K32" s="52"/>
      <c r="L32" s="52"/>
      <c r="M32" s="52"/>
      <c r="N32" s="52"/>
      <c r="O32" s="52"/>
      <c r="P32" s="52"/>
      <c r="Q32" s="52"/>
      <c r="R32" s="52"/>
      <c r="S32" s="84"/>
    </row>
    <row r="33" spans="1:19" s="62" customFormat="1" x14ac:dyDescent="0.35">
      <c r="A33" s="52"/>
      <c r="B33" s="52"/>
      <c r="C33" s="52"/>
      <c r="D33" s="52"/>
      <c r="E33" s="52"/>
      <c r="F33" s="52"/>
      <c r="G33" s="52"/>
      <c r="H33" s="52"/>
      <c r="I33" s="52"/>
      <c r="J33" s="52"/>
      <c r="K33" s="52"/>
      <c r="L33" s="52"/>
      <c r="M33" s="52"/>
      <c r="N33" s="52"/>
      <c r="O33" s="52"/>
      <c r="P33" s="52"/>
      <c r="Q33" s="52"/>
      <c r="R33" s="52"/>
      <c r="S33" s="84"/>
    </row>
    <row r="34" spans="1:19" s="62" customFormat="1" x14ac:dyDescent="0.35">
      <c r="A34" s="52"/>
      <c r="B34" s="52"/>
      <c r="C34" s="52"/>
      <c r="D34" s="52"/>
      <c r="E34" s="52"/>
      <c r="F34" s="52"/>
      <c r="G34" s="52"/>
      <c r="H34" s="52"/>
      <c r="I34" s="52"/>
      <c r="J34" s="52"/>
      <c r="K34" s="52"/>
      <c r="L34" s="52"/>
      <c r="M34" s="52"/>
      <c r="N34" s="52"/>
      <c r="O34" s="52"/>
      <c r="P34" s="52"/>
      <c r="Q34" s="52"/>
      <c r="R34" s="52"/>
      <c r="S34" s="84"/>
    </row>
    <row r="35" spans="1:19" s="62" customFormat="1" x14ac:dyDescent="0.35">
      <c r="A35" s="52"/>
      <c r="B35" s="52"/>
      <c r="C35" s="52"/>
      <c r="D35" s="52"/>
      <c r="E35" s="52"/>
      <c r="F35" s="52"/>
      <c r="G35" s="52"/>
      <c r="H35" s="52"/>
      <c r="I35" s="52"/>
      <c r="J35" s="52"/>
      <c r="K35" s="52"/>
      <c r="L35" s="52"/>
      <c r="M35" s="52"/>
      <c r="N35" s="52"/>
      <c r="O35" s="52"/>
      <c r="P35" s="52"/>
      <c r="Q35" s="52"/>
      <c r="R35" s="52"/>
      <c r="S35" s="84"/>
    </row>
    <row r="36" spans="1:19" s="62" customFormat="1" x14ac:dyDescent="0.35">
      <c r="A36" s="52"/>
      <c r="B36" s="52"/>
      <c r="C36" s="52"/>
      <c r="D36" s="52"/>
      <c r="E36" s="52"/>
      <c r="F36" s="52"/>
      <c r="G36" s="52"/>
      <c r="H36" s="52"/>
      <c r="I36" s="52"/>
      <c r="J36" s="52"/>
      <c r="K36" s="52"/>
      <c r="L36" s="52"/>
      <c r="M36" s="52"/>
      <c r="N36" s="52"/>
      <c r="O36" s="52"/>
      <c r="P36" s="52"/>
      <c r="Q36" s="52"/>
      <c r="R36" s="52"/>
      <c r="S36" s="84"/>
    </row>
    <row r="37" spans="1:19" s="62" customFormat="1" x14ac:dyDescent="0.35">
      <c r="A37" s="52"/>
      <c r="B37" s="52"/>
      <c r="C37" s="52"/>
      <c r="D37" s="52"/>
      <c r="E37" s="52"/>
      <c r="F37" s="52"/>
      <c r="G37" s="52"/>
      <c r="H37" s="52"/>
      <c r="I37" s="52"/>
      <c r="J37" s="52"/>
      <c r="K37" s="52"/>
      <c r="L37" s="52"/>
      <c r="M37" s="52"/>
      <c r="N37" s="52"/>
      <c r="O37" s="52"/>
      <c r="P37" s="52"/>
      <c r="Q37" s="52"/>
      <c r="R37" s="52"/>
      <c r="S37" s="84"/>
    </row>
    <row r="38" spans="1:19" s="62" customFormat="1" x14ac:dyDescent="0.35">
      <c r="A38" s="52"/>
      <c r="B38" s="52"/>
      <c r="C38" s="52"/>
      <c r="D38" s="52"/>
      <c r="E38" s="52"/>
      <c r="F38" s="52"/>
      <c r="G38" s="52"/>
      <c r="H38" s="52"/>
      <c r="I38" s="52"/>
      <c r="J38" s="52"/>
      <c r="K38" s="52"/>
      <c r="L38" s="52"/>
      <c r="M38" s="52"/>
      <c r="N38" s="52"/>
      <c r="O38" s="52"/>
      <c r="P38" s="52"/>
      <c r="Q38" s="52"/>
      <c r="R38" s="52"/>
      <c r="S38" s="84"/>
    </row>
    <row r="39" spans="1:19" s="62" customFormat="1" x14ac:dyDescent="0.35">
      <c r="A39" s="52"/>
      <c r="B39" s="52"/>
      <c r="C39" s="52"/>
      <c r="D39" s="52"/>
      <c r="E39" s="52"/>
      <c r="F39" s="52"/>
      <c r="G39" s="52"/>
      <c r="H39" s="52"/>
      <c r="I39" s="52"/>
      <c r="J39" s="52"/>
      <c r="K39" s="52"/>
      <c r="L39" s="52"/>
      <c r="M39" s="52"/>
      <c r="N39" s="52"/>
      <c r="O39" s="52"/>
      <c r="P39" s="52"/>
      <c r="Q39" s="52"/>
      <c r="R39" s="52"/>
      <c r="S39" s="84"/>
    </row>
    <row r="40" spans="1:19" s="62" customFormat="1" x14ac:dyDescent="0.35">
      <c r="A40" s="52"/>
      <c r="B40" s="52"/>
      <c r="C40" s="52"/>
      <c r="D40" s="52"/>
      <c r="E40" s="52"/>
      <c r="F40" s="52"/>
      <c r="G40" s="52"/>
      <c r="H40" s="52"/>
      <c r="I40" s="52"/>
      <c r="J40" s="52"/>
      <c r="K40" s="52"/>
      <c r="L40" s="52"/>
      <c r="M40" s="52"/>
      <c r="N40" s="52"/>
      <c r="O40" s="52"/>
      <c r="P40" s="52"/>
      <c r="Q40" s="52"/>
      <c r="R40" s="52"/>
      <c r="S40" s="84"/>
    </row>
    <row r="41" spans="1:19" s="62" customFormat="1" x14ac:dyDescent="0.35">
      <c r="A41" s="52"/>
      <c r="B41" s="52"/>
      <c r="C41" s="52"/>
      <c r="D41" s="52"/>
      <c r="E41" s="52"/>
      <c r="F41" s="52"/>
      <c r="G41" s="52"/>
      <c r="H41" s="52"/>
      <c r="I41" s="52"/>
      <c r="J41" s="52"/>
      <c r="K41" s="52"/>
      <c r="L41" s="52"/>
      <c r="M41" s="52"/>
      <c r="N41" s="52"/>
      <c r="O41" s="52"/>
      <c r="P41" s="52"/>
      <c r="Q41" s="52"/>
      <c r="R41" s="52"/>
      <c r="S41" s="84"/>
    </row>
    <row r="42" spans="1:19" s="62" customFormat="1" x14ac:dyDescent="0.35">
      <c r="A42" s="52"/>
      <c r="B42" s="52"/>
      <c r="C42" s="52"/>
      <c r="D42" s="52"/>
      <c r="E42" s="52"/>
      <c r="F42" s="52"/>
      <c r="G42" s="52"/>
      <c r="H42" s="52"/>
      <c r="I42" s="52"/>
      <c r="J42" s="52"/>
      <c r="K42" s="52"/>
      <c r="L42" s="52"/>
      <c r="M42" s="52"/>
      <c r="N42" s="52"/>
      <c r="O42" s="52"/>
      <c r="P42" s="52"/>
      <c r="Q42" s="52"/>
      <c r="R42" s="52"/>
      <c r="S42" s="84"/>
    </row>
    <row r="43" spans="1:19" s="62" customFormat="1" x14ac:dyDescent="0.35">
      <c r="A43" s="52"/>
      <c r="B43" s="52"/>
      <c r="C43" s="52"/>
      <c r="D43" s="52"/>
      <c r="E43" s="52"/>
      <c r="F43" s="52"/>
      <c r="G43" s="52"/>
      <c r="H43" s="52"/>
      <c r="I43" s="52"/>
      <c r="J43" s="52"/>
      <c r="K43" s="52"/>
      <c r="L43" s="52"/>
      <c r="M43" s="52"/>
      <c r="N43" s="52"/>
      <c r="O43" s="52"/>
      <c r="P43" s="52"/>
      <c r="Q43" s="52"/>
      <c r="R43" s="52"/>
      <c r="S43" s="84"/>
    </row>
    <row r="44" spans="1:19" s="62" customFormat="1" x14ac:dyDescent="0.35">
      <c r="A44" s="52"/>
      <c r="B44" s="52"/>
      <c r="C44" s="52"/>
      <c r="D44" s="52"/>
      <c r="E44" s="52"/>
      <c r="F44" s="52"/>
      <c r="G44" s="52"/>
      <c r="H44" s="52"/>
      <c r="I44" s="52"/>
      <c r="J44" s="52"/>
      <c r="K44" s="52"/>
      <c r="L44" s="52"/>
      <c r="M44" s="52"/>
      <c r="N44" s="52"/>
      <c r="O44" s="52"/>
      <c r="P44" s="52"/>
      <c r="Q44" s="52"/>
      <c r="R44" s="52"/>
      <c r="S44" s="84"/>
    </row>
    <row r="45" spans="1:19" s="62" customFormat="1" x14ac:dyDescent="0.35">
      <c r="A45" s="52"/>
      <c r="B45" s="52"/>
      <c r="C45" s="52"/>
      <c r="D45" s="52"/>
      <c r="E45" s="52"/>
      <c r="F45" s="52"/>
      <c r="G45" s="52"/>
      <c r="H45" s="52"/>
      <c r="I45" s="52"/>
      <c r="J45" s="52"/>
      <c r="K45" s="52"/>
      <c r="L45" s="52"/>
      <c r="M45" s="52"/>
      <c r="N45" s="52"/>
      <c r="O45" s="52"/>
      <c r="P45" s="52"/>
      <c r="Q45" s="52"/>
      <c r="R45" s="52"/>
      <c r="S45" s="84"/>
    </row>
    <row r="46" spans="1:19" s="62" customFormat="1" x14ac:dyDescent="0.35">
      <c r="A46" s="52"/>
      <c r="B46" s="52"/>
      <c r="C46" s="52"/>
      <c r="D46" s="52"/>
      <c r="E46" s="52"/>
      <c r="F46" s="52"/>
      <c r="G46" s="52"/>
      <c r="H46" s="52"/>
      <c r="I46" s="52"/>
      <c r="J46" s="52"/>
      <c r="K46" s="52"/>
      <c r="L46" s="52"/>
      <c r="M46" s="52"/>
      <c r="N46" s="52"/>
      <c r="O46" s="52"/>
      <c r="P46" s="52"/>
      <c r="Q46" s="52"/>
      <c r="R46" s="52"/>
      <c r="S46" s="84"/>
    </row>
    <row r="47" spans="1:19" s="62" customFormat="1" x14ac:dyDescent="0.35">
      <c r="A47" s="52"/>
      <c r="B47" s="52"/>
      <c r="C47" s="52"/>
      <c r="D47" s="52"/>
      <c r="E47" s="52"/>
      <c r="F47" s="52"/>
      <c r="G47" s="52"/>
      <c r="H47" s="52"/>
      <c r="I47" s="52"/>
      <c r="J47" s="52"/>
      <c r="K47" s="52"/>
      <c r="L47" s="52"/>
      <c r="M47" s="52"/>
      <c r="N47" s="52"/>
      <c r="O47" s="52"/>
      <c r="P47" s="52"/>
      <c r="Q47" s="52"/>
      <c r="R47" s="52"/>
      <c r="S47" s="84"/>
    </row>
    <row r="48" spans="1:19" s="62" customFormat="1" x14ac:dyDescent="0.35">
      <c r="A48" s="52"/>
      <c r="B48" s="52"/>
      <c r="C48" s="52"/>
      <c r="D48" s="52"/>
      <c r="E48" s="52"/>
      <c r="F48" s="52"/>
      <c r="G48" s="52"/>
      <c r="H48" s="52"/>
      <c r="I48" s="52"/>
      <c r="J48" s="52"/>
      <c r="K48" s="52"/>
      <c r="L48" s="52"/>
      <c r="M48" s="52"/>
      <c r="N48" s="52"/>
      <c r="O48" s="52"/>
      <c r="P48" s="52"/>
      <c r="Q48" s="52"/>
      <c r="R48" s="84"/>
      <c r="S48" s="84"/>
    </row>
    <row r="49" spans="1:19" s="62" customFormat="1" x14ac:dyDescent="0.35">
      <c r="A49" s="52"/>
      <c r="B49" s="52"/>
      <c r="C49" s="52"/>
      <c r="D49" s="52"/>
      <c r="E49" s="52"/>
      <c r="F49" s="52"/>
      <c r="G49" s="52"/>
      <c r="H49" s="52"/>
      <c r="I49" s="52"/>
      <c r="J49" s="52"/>
      <c r="K49" s="52"/>
      <c r="L49" s="52"/>
      <c r="M49" s="52"/>
      <c r="N49" s="52"/>
      <c r="O49" s="52"/>
      <c r="P49" s="52"/>
      <c r="Q49" s="52"/>
      <c r="R49" s="52"/>
      <c r="S49" s="84"/>
    </row>
    <row r="50" spans="1:19" s="62" customFormat="1" x14ac:dyDescent="0.35">
      <c r="S50" s="84"/>
    </row>
    <row r="51" spans="1:19" s="62" customFormat="1" x14ac:dyDescent="0.35">
      <c r="S51" s="84"/>
    </row>
    <row r="52" spans="1:19" s="62" customFormat="1" x14ac:dyDescent="0.35">
      <c r="S52" s="84"/>
    </row>
    <row r="53" spans="1:19" s="62" customFormat="1" x14ac:dyDescent="0.35">
      <c r="S53" s="84"/>
    </row>
    <row r="54" spans="1:19" s="62" customFormat="1" x14ac:dyDescent="0.35">
      <c r="S54" s="84"/>
    </row>
    <row r="55" spans="1:19" s="62" customFormat="1" x14ac:dyDescent="0.35">
      <c r="S55" s="84"/>
    </row>
    <row r="56" spans="1:19" s="62" customFormat="1" ht="15" customHeight="1" x14ac:dyDescent="0.35">
      <c r="S56" s="84"/>
    </row>
    <row r="57" spans="1:19" s="62" customFormat="1" x14ac:dyDescent="0.35">
      <c r="S57" s="84"/>
    </row>
  </sheetData>
  <mergeCells count="22">
    <mergeCell ref="A7:AA8"/>
    <mergeCell ref="A1:AA1"/>
    <mergeCell ref="A2:AA2"/>
    <mergeCell ref="A3:AA3"/>
    <mergeCell ref="A4:AA4"/>
    <mergeCell ref="A5:AA6"/>
    <mergeCell ref="W22:Z22"/>
    <mergeCell ref="B23:M23"/>
    <mergeCell ref="A30:E30"/>
    <mergeCell ref="A31:E31"/>
    <mergeCell ref="A10:A12"/>
    <mergeCell ref="B10:D10"/>
    <mergeCell ref="S10:AA10"/>
    <mergeCell ref="R10:R12"/>
    <mergeCell ref="B12:E12"/>
    <mergeCell ref="J10:L10"/>
    <mergeCell ref="J12:M12"/>
    <mergeCell ref="F10:H10"/>
    <mergeCell ref="W23:Z23"/>
    <mergeCell ref="B22:M22"/>
    <mergeCell ref="N10:P10"/>
    <mergeCell ref="N12:Q12"/>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63" t="s">
        <v>0</v>
      </c>
      <c r="B1" s="363"/>
      <c r="C1" s="363"/>
      <c r="D1" s="363"/>
      <c r="E1" s="363"/>
      <c r="F1" s="363"/>
      <c r="G1" s="363"/>
      <c r="H1" s="363"/>
      <c r="I1" s="363"/>
      <c r="J1" s="363"/>
      <c r="K1" s="363"/>
      <c r="L1" s="363"/>
      <c r="M1" s="363"/>
      <c r="N1" s="363"/>
      <c r="O1" s="363"/>
      <c r="P1" s="363"/>
      <c r="Q1" s="363"/>
      <c r="R1" s="363"/>
      <c r="S1" s="363"/>
      <c r="T1" s="363"/>
      <c r="U1" s="363"/>
      <c r="V1" s="363"/>
      <c r="W1" s="363"/>
      <c r="X1" s="363"/>
      <c r="Y1" s="363"/>
      <c r="Z1" s="363"/>
      <c r="AA1" s="363"/>
      <c r="AB1" s="363"/>
      <c r="AC1" s="363"/>
      <c r="AD1" s="363"/>
      <c r="AE1" s="363"/>
      <c r="AF1" s="363"/>
      <c r="AG1" s="363"/>
      <c r="AH1" s="363"/>
      <c r="AI1" s="363"/>
      <c r="AJ1" s="363"/>
      <c r="AK1" s="363"/>
      <c r="AL1" s="363"/>
      <c r="AM1" s="363"/>
      <c r="AN1" s="363"/>
      <c r="AO1" s="363"/>
      <c r="AP1" s="363"/>
      <c r="AQ1" s="363"/>
      <c r="AR1" s="363"/>
      <c r="AS1" s="363"/>
      <c r="AT1" s="363"/>
      <c r="AU1" s="363"/>
      <c r="AV1" s="363"/>
      <c r="AW1" s="363"/>
      <c r="AX1" s="363"/>
      <c r="AY1" s="363"/>
      <c r="AZ1" s="363"/>
      <c r="BA1" s="363"/>
      <c r="BB1" s="363"/>
      <c r="BC1" s="363"/>
      <c r="BD1" s="363"/>
      <c r="BE1" s="363"/>
    </row>
    <row r="2" spans="1:73" ht="15.6" x14ac:dyDescent="0.3">
      <c r="A2" s="363" t="s">
        <v>1</v>
      </c>
      <c r="B2" s="363"/>
      <c r="C2" s="363"/>
      <c r="D2" s="363"/>
      <c r="E2" s="363"/>
      <c r="F2" s="363"/>
      <c r="G2" s="363"/>
      <c r="H2" s="363"/>
      <c r="I2" s="363"/>
      <c r="J2" s="363"/>
      <c r="K2" s="363"/>
      <c r="L2" s="363"/>
      <c r="M2" s="363"/>
      <c r="N2" s="363"/>
      <c r="O2" s="363"/>
      <c r="P2" s="363"/>
      <c r="Q2" s="363"/>
      <c r="R2" s="363"/>
      <c r="S2" s="363"/>
      <c r="T2" s="363"/>
      <c r="U2" s="363"/>
      <c r="V2" s="363"/>
      <c r="W2" s="363"/>
      <c r="X2" s="363"/>
      <c r="Y2" s="363"/>
      <c r="Z2" s="363"/>
      <c r="AA2" s="363"/>
      <c r="AB2" s="363"/>
      <c r="AC2" s="363"/>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c r="BC2" s="363"/>
      <c r="BD2" s="363"/>
      <c r="BE2" s="363"/>
    </row>
    <row r="3" spans="1:73" ht="15.6" x14ac:dyDescent="0.3">
      <c r="A3" s="363" t="s">
        <v>139</v>
      </c>
      <c r="B3" s="363"/>
      <c r="C3" s="363"/>
      <c r="D3" s="363"/>
      <c r="E3" s="363"/>
      <c r="F3" s="363"/>
      <c r="G3" s="363"/>
      <c r="H3" s="363"/>
      <c r="I3" s="363"/>
      <c r="J3" s="363"/>
      <c r="K3" s="363"/>
      <c r="L3" s="363"/>
      <c r="M3" s="363"/>
      <c r="N3" s="363"/>
      <c r="O3" s="363"/>
      <c r="P3" s="363"/>
      <c r="Q3" s="363"/>
      <c r="R3" s="363"/>
      <c r="S3" s="363"/>
      <c r="T3" s="363"/>
      <c r="U3" s="363"/>
      <c r="V3" s="363"/>
      <c r="W3" s="363"/>
      <c r="X3" s="363"/>
      <c r="Y3" s="363"/>
      <c r="Z3" s="363"/>
      <c r="AA3" s="363"/>
      <c r="AB3" s="363"/>
      <c r="AC3" s="363"/>
      <c r="AD3" s="363"/>
      <c r="AE3" s="363"/>
      <c r="AF3" s="363"/>
      <c r="AG3" s="363"/>
      <c r="AH3" s="363"/>
      <c r="AI3" s="363"/>
      <c r="AJ3" s="363"/>
      <c r="AK3" s="363"/>
      <c r="AL3" s="363"/>
      <c r="AM3" s="363"/>
      <c r="AN3" s="363"/>
      <c r="AO3" s="363"/>
      <c r="AP3" s="363"/>
      <c r="AQ3" s="363"/>
      <c r="AR3" s="363"/>
      <c r="AS3" s="363"/>
      <c r="AT3" s="363"/>
      <c r="AU3" s="363"/>
      <c r="AV3" s="363"/>
      <c r="AW3" s="363"/>
      <c r="AX3" s="363"/>
      <c r="AY3" s="363"/>
      <c r="AZ3" s="363"/>
      <c r="BA3" s="363"/>
      <c r="BB3" s="363"/>
      <c r="BC3" s="363"/>
      <c r="BD3" s="363"/>
      <c r="BE3" s="363"/>
    </row>
    <row r="4" spans="1:73" ht="15.6" x14ac:dyDescent="0.3">
      <c r="A4" s="363" t="s">
        <v>140</v>
      </c>
      <c r="B4" s="363"/>
      <c r="C4" s="363"/>
      <c r="D4" s="363"/>
      <c r="E4" s="363"/>
      <c r="F4" s="363"/>
      <c r="G4" s="363"/>
      <c r="H4" s="363"/>
      <c r="I4" s="363"/>
      <c r="J4" s="363"/>
      <c r="K4" s="363"/>
      <c r="L4" s="363"/>
      <c r="M4" s="363"/>
      <c r="N4" s="363"/>
      <c r="O4" s="363"/>
      <c r="P4" s="363"/>
      <c r="Q4" s="363"/>
      <c r="R4" s="363"/>
      <c r="S4" s="363"/>
      <c r="T4" s="363"/>
      <c r="U4" s="363"/>
      <c r="V4" s="363"/>
      <c r="W4" s="363"/>
      <c r="X4" s="363"/>
      <c r="Y4" s="363"/>
      <c r="Z4" s="363"/>
      <c r="AA4" s="363"/>
      <c r="AB4" s="363"/>
      <c r="AC4" s="363"/>
      <c r="AD4" s="363"/>
      <c r="AE4" s="363"/>
      <c r="AF4" s="363"/>
      <c r="AG4" s="363"/>
      <c r="AH4" s="363"/>
      <c r="AI4" s="363"/>
      <c r="AJ4" s="363"/>
      <c r="AK4" s="363"/>
      <c r="AL4" s="363"/>
      <c r="AM4" s="363"/>
      <c r="AN4" s="363"/>
      <c r="AO4" s="363"/>
      <c r="AP4" s="363"/>
      <c r="AQ4" s="363"/>
      <c r="AR4" s="363"/>
      <c r="AS4" s="363"/>
      <c r="AT4" s="363"/>
      <c r="AU4" s="363"/>
      <c r="AV4" s="363"/>
      <c r="AW4" s="363"/>
      <c r="AX4" s="363"/>
      <c r="AY4" s="363"/>
      <c r="AZ4" s="363"/>
      <c r="BA4" s="363"/>
      <c r="BB4" s="363"/>
      <c r="BC4" s="363"/>
      <c r="BD4" s="363"/>
      <c r="BE4" s="363"/>
    </row>
    <row r="5" spans="1:73" x14ac:dyDescent="0.3">
      <c r="A5" s="362"/>
      <c r="B5" s="362"/>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row>
    <row r="6" spans="1:73" x14ac:dyDescent="0.3">
      <c r="A6" s="362"/>
      <c r="B6" s="362"/>
      <c r="C6" s="362"/>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2"/>
      <c r="AD6" s="362"/>
      <c r="AE6" s="362"/>
      <c r="AF6" s="362"/>
      <c r="AG6" s="362"/>
      <c r="AH6" s="362"/>
      <c r="AI6" s="362"/>
      <c r="AJ6" s="362"/>
      <c r="AK6" s="362"/>
      <c r="AL6" s="362"/>
      <c r="AM6" s="362"/>
      <c r="AN6" s="362"/>
      <c r="AO6" s="362"/>
      <c r="AP6" s="362"/>
      <c r="AQ6" s="362"/>
      <c r="AR6" s="362"/>
      <c r="AS6" s="362"/>
      <c r="AT6" s="362"/>
      <c r="AU6" s="362"/>
      <c r="AV6" s="362"/>
      <c r="AW6" s="362"/>
      <c r="AX6" s="362"/>
      <c r="AY6" s="362"/>
      <c r="AZ6" s="362"/>
      <c r="BA6" s="362"/>
      <c r="BB6" s="362"/>
      <c r="BC6" s="362"/>
      <c r="BD6" s="362"/>
      <c r="BE6" s="362"/>
    </row>
    <row r="7" spans="1:73" x14ac:dyDescent="0.3">
      <c r="A7" s="364" t="s">
        <v>112</v>
      </c>
      <c r="B7" s="364"/>
      <c r="C7" s="364"/>
      <c r="D7" s="364"/>
      <c r="E7" s="364"/>
      <c r="F7" s="364"/>
      <c r="G7" s="364"/>
      <c r="H7" s="364"/>
      <c r="I7" s="364"/>
      <c r="J7" s="364"/>
      <c r="K7" s="364"/>
      <c r="L7" s="364"/>
      <c r="M7" s="364"/>
      <c r="N7" s="364"/>
      <c r="O7" s="364"/>
      <c r="P7" s="364"/>
      <c r="Q7" s="364"/>
      <c r="R7" s="364"/>
      <c r="S7" s="364"/>
      <c r="T7" s="364"/>
      <c r="U7" s="364"/>
      <c r="V7" s="364"/>
      <c r="W7" s="364"/>
      <c r="X7" s="364"/>
      <c r="Y7" s="364"/>
      <c r="Z7" s="364"/>
      <c r="AA7" s="364"/>
      <c r="AB7" s="364"/>
      <c r="AC7" s="364"/>
      <c r="AD7" s="364"/>
      <c r="AE7" s="364"/>
      <c r="AF7" s="364"/>
      <c r="AG7" s="364"/>
      <c r="AH7" s="364"/>
      <c r="AI7" s="364"/>
      <c r="AJ7" s="364"/>
      <c r="AK7" s="364"/>
      <c r="AL7" s="364"/>
      <c r="AM7" s="364"/>
      <c r="AN7" s="364"/>
      <c r="AO7" s="364"/>
      <c r="AP7" s="364"/>
      <c r="AQ7" s="364"/>
      <c r="AR7" s="364"/>
      <c r="AS7" s="364"/>
      <c r="AT7" s="364"/>
      <c r="AU7" s="364"/>
      <c r="AV7" s="364"/>
      <c r="AW7" s="364"/>
      <c r="AX7" s="364"/>
      <c r="AY7" s="364"/>
      <c r="AZ7" s="364"/>
      <c r="BA7" s="364"/>
      <c r="BB7" s="364"/>
      <c r="BC7" s="364"/>
      <c r="BD7" s="364"/>
      <c r="BE7" s="364"/>
    </row>
    <row r="8" spans="1:73" x14ac:dyDescent="0.3">
      <c r="A8" s="364"/>
      <c r="B8" s="364"/>
      <c r="C8" s="364"/>
      <c r="D8" s="364"/>
      <c r="E8" s="364"/>
      <c r="F8" s="364"/>
      <c r="G8" s="364"/>
      <c r="H8" s="364"/>
      <c r="I8" s="364"/>
      <c r="J8" s="364"/>
      <c r="K8" s="364"/>
      <c r="L8" s="364"/>
      <c r="M8" s="364"/>
      <c r="N8" s="364"/>
      <c r="O8" s="364"/>
      <c r="P8" s="364"/>
      <c r="Q8" s="364"/>
      <c r="R8" s="364"/>
      <c r="S8" s="364"/>
      <c r="T8" s="364"/>
      <c r="U8" s="364"/>
      <c r="V8" s="364"/>
      <c r="W8" s="364"/>
      <c r="X8" s="364"/>
      <c r="Y8" s="364"/>
      <c r="Z8" s="364"/>
      <c r="AA8" s="364"/>
      <c r="AB8" s="364"/>
      <c r="AC8" s="364"/>
      <c r="AD8" s="364"/>
      <c r="AE8" s="364"/>
      <c r="AF8" s="364"/>
      <c r="AG8" s="364"/>
      <c r="AH8" s="364"/>
      <c r="AI8" s="364"/>
      <c r="AJ8" s="364"/>
      <c r="AK8" s="364"/>
      <c r="AL8" s="364"/>
      <c r="AM8" s="364"/>
      <c r="AN8" s="364"/>
      <c r="AO8" s="364"/>
      <c r="AP8" s="364"/>
      <c r="AQ8" s="364"/>
      <c r="AR8" s="364"/>
      <c r="AS8" s="364"/>
      <c r="AT8" s="364"/>
      <c r="AU8" s="364"/>
      <c r="AV8" s="364"/>
      <c r="AW8" s="364"/>
      <c r="AX8" s="364"/>
      <c r="AY8" s="364"/>
      <c r="AZ8" s="364"/>
      <c r="BA8" s="364"/>
      <c r="BB8" s="364"/>
      <c r="BC8" s="364"/>
      <c r="BD8" s="364"/>
      <c r="BE8" s="364"/>
    </row>
    <row r="9" spans="1:73" x14ac:dyDescent="0.3">
      <c r="AI9" s="2"/>
      <c r="AJ9" s="2"/>
      <c r="AK9" s="2"/>
      <c r="AL9" s="2"/>
      <c r="AS9" s="4"/>
      <c r="AT9" s="4"/>
      <c r="AU9" s="4"/>
      <c r="AV9" s="4"/>
      <c r="AW9" s="4"/>
      <c r="AX9" s="4"/>
      <c r="AY9" s="4"/>
      <c r="AZ9" s="4"/>
      <c r="BA9" s="4"/>
      <c r="BB9" s="4"/>
      <c r="BC9" s="4"/>
      <c r="BD9" s="4"/>
      <c r="BE9" s="4"/>
    </row>
    <row r="10" spans="1:73" x14ac:dyDescent="0.3">
      <c r="A10" s="365" t="s">
        <v>113</v>
      </c>
      <c r="B10" s="366">
        <v>1</v>
      </c>
      <c r="C10" s="367"/>
      <c r="D10" s="367"/>
      <c r="E10" s="368"/>
      <c r="F10" s="366">
        <v>2</v>
      </c>
      <c r="G10" s="367"/>
      <c r="H10" s="367"/>
      <c r="I10" s="368"/>
      <c r="J10" s="366">
        <v>3</v>
      </c>
      <c r="K10" s="367"/>
      <c r="L10" s="367"/>
      <c r="M10" s="368"/>
      <c r="N10" s="366">
        <v>4</v>
      </c>
      <c r="O10" s="367"/>
      <c r="P10" s="367"/>
      <c r="Q10" s="368"/>
      <c r="R10" s="366">
        <v>5</v>
      </c>
      <c r="S10" s="367"/>
      <c r="T10" s="367"/>
      <c r="U10" s="368"/>
      <c r="V10" s="366">
        <v>6</v>
      </c>
      <c r="W10" s="367"/>
      <c r="X10" s="367"/>
      <c r="Y10" s="368"/>
      <c r="Z10" s="366">
        <v>7</v>
      </c>
      <c r="AA10" s="367"/>
      <c r="AB10" s="367"/>
      <c r="AC10" s="368"/>
      <c r="AD10" s="366">
        <v>8</v>
      </c>
      <c r="AE10" s="367"/>
      <c r="AF10" s="367"/>
      <c r="AG10" s="368"/>
      <c r="AH10" s="370" t="s">
        <v>115</v>
      </c>
      <c r="AI10" s="371" t="s">
        <v>116</v>
      </c>
      <c r="AJ10" s="371"/>
      <c r="AK10" s="371"/>
      <c r="AL10" s="371"/>
      <c r="AM10" s="371"/>
      <c r="AN10" s="371"/>
      <c r="AO10" s="371"/>
      <c r="AP10" s="371"/>
      <c r="AQ10" s="371"/>
      <c r="AR10" s="371"/>
      <c r="AS10" s="371"/>
      <c r="AT10" s="371"/>
      <c r="AU10" s="371"/>
      <c r="AV10" s="371"/>
      <c r="AW10" s="371"/>
      <c r="AX10" s="371"/>
      <c r="AY10" s="371"/>
      <c r="AZ10" s="371"/>
      <c r="BA10" s="371"/>
      <c r="BB10" s="371"/>
      <c r="BC10" s="371"/>
      <c r="BD10" s="371"/>
      <c r="BE10" s="5"/>
    </row>
    <row r="11" spans="1:73" x14ac:dyDescent="0.3">
      <c r="A11" s="365"/>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0"/>
      <c r="AI11" s="369" t="s">
        <v>141</v>
      </c>
      <c r="AJ11" s="369" t="s">
        <v>142</v>
      </c>
      <c r="AK11" s="369" t="s">
        <v>143</v>
      </c>
      <c r="AL11" s="369" t="s">
        <v>144</v>
      </c>
      <c r="AM11" s="369" t="s">
        <v>145</v>
      </c>
      <c r="AN11" s="369" t="s">
        <v>146</v>
      </c>
      <c r="AO11" s="369" t="s">
        <v>147</v>
      </c>
      <c r="AP11" s="369" t="s">
        <v>148</v>
      </c>
      <c r="AQ11" s="369" t="s">
        <v>149</v>
      </c>
      <c r="AR11" s="369" t="s">
        <v>150</v>
      </c>
      <c r="AS11" s="369" t="s">
        <v>151</v>
      </c>
      <c r="AT11" s="369" t="s">
        <v>152</v>
      </c>
      <c r="AU11" s="369" t="s">
        <v>153</v>
      </c>
      <c r="AV11" s="369" t="s">
        <v>154</v>
      </c>
      <c r="AW11" s="369" t="s">
        <v>155</v>
      </c>
      <c r="AX11" s="369" t="s">
        <v>156</v>
      </c>
      <c r="AY11" s="369" t="s">
        <v>157</v>
      </c>
      <c r="AZ11" s="369" t="s">
        <v>158</v>
      </c>
      <c r="BA11" s="369" t="s">
        <v>88</v>
      </c>
      <c r="BB11" s="369" t="s">
        <v>119</v>
      </c>
      <c r="BC11" s="369" t="s">
        <v>159</v>
      </c>
      <c r="BD11" s="369" t="s">
        <v>160</v>
      </c>
      <c r="BE11" s="7"/>
    </row>
    <row r="12" spans="1:73" s="3" customFormat="1" ht="34.200000000000003" customHeight="1" x14ac:dyDescent="0.3">
      <c r="A12" s="365"/>
      <c r="B12" s="365"/>
      <c r="C12" s="365"/>
      <c r="D12" s="365"/>
      <c r="E12" s="365"/>
      <c r="F12" s="365"/>
      <c r="G12" s="365"/>
      <c r="H12" s="365"/>
      <c r="I12" s="365"/>
      <c r="J12" s="365"/>
      <c r="K12" s="365"/>
      <c r="L12" s="365"/>
      <c r="M12" s="365"/>
      <c r="N12" s="365"/>
      <c r="O12" s="365"/>
      <c r="P12" s="365"/>
      <c r="Q12" s="365"/>
      <c r="R12" s="365"/>
      <c r="S12" s="365"/>
      <c r="T12" s="365"/>
      <c r="U12" s="365"/>
      <c r="V12" s="365"/>
      <c r="W12" s="365"/>
      <c r="X12" s="365"/>
      <c r="Y12" s="365"/>
      <c r="Z12" s="365"/>
      <c r="AA12" s="365"/>
      <c r="AB12" s="365"/>
      <c r="AC12" s="365"/>
      <c r="AD12" s="365"/>
      <c r="AE12" s="365"/>
      <c r="AF12" s="365"/>
      <c r="AG12" s="365"/>
      <c r="AH12" s="370"/>
      <c r="AI12" s="369"/>
      <c r="AJ12" s="369"/>
      <c r="AK12" s="369"/>
      <c r="AL12" s="369"/>
      <c r="AM12" s="369"/>
      <c r="AN12" s="369"/>
      <c r="AO12" s="369"/>
      <c r="AP12" s="369"/>
      <c r="AQ12" s="369"/>
      <c r="AR12" s="369"/>
      <c r="AS12" s="369"/>
      <c r="AT12" s="369"/>
      <c r="AU12" s="369"/>
      <c r="AV12" s="369"/>
      <c r="AW12" s="369"/>
      <c r="AX12" s="369"/>
      <c r="AY12" s="369"/>
      <c r="AZ12" s="369"/>
      <c r="BA12" s="369"/>
      <c r="BB12" s="369"/>
      <c r="BC12" s="369"/>
      <c r="BD12" s="369"/>
      <c r="BE12" s="7"/>
    </row>
    <row r="13" spans="1:73" x14ac:dyDescent="0.3">
      <c r="A13" s="8" t="s">
        <v>161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162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163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164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165</v>
      </c>
      <c r="AI15" s="11">
        <v>0.8</v>
      </c>
      <c r="AJ15" s="11">
        <v>0.8</v>
      </c>
      <c r="AK15" s="11">
        <v>0.8</v>
      </c>
      <c r="AL15" s="11">
        <v>0.8</v>
      </c>
      <c r="AM15" s="11">
        <v>0.8</v>
      </c>
      <c r="AN15" s="11">
        <v>0.8</v>
      </c>
      <c r="AO15" s="11">
        <v>0.8</v>
      </c>
      <c r="AP15" s="11">
        <v>0.8</v>
      </c>
      <c r="AQ15" s="11">
        <v>0.8</v>
      </c>
      <c r="AR15" s="11">
        <v>0.8</v>
      </c>
      <c r="AS15" s="11" t="s">
        <v>166</v>
      </c>
      <c r="AT15" s="11">
        <v>0.8</v>
      </c>
      <c r="AU15" s="11">
        <v>0.8</v>
      </c>
      <c r="AV15" s="11">
        <v>0.8</v>
      </c>
      <c r="AW15" s="11">
        <v>0.8</v>
      </c>
      <c r="AX15" s="11" t="s">
        <v>166</v>
      </c>
      <c r="AY15" s="11" t="s">
        <v>166</v>
      </c>
      <c r="AZ15" s="11" t="s">
        <v>166</v>
      </c>
      <c r="BA15" s="11" t="s">
        <v>166</v>
      </c>
      <c r="BB15" s="11" t="s">
        <v>166</v>
      </c>
      <c r="BC15" s="11" t="s">
        <v>166</v>
      </c>
      <c r="BD15" s="11" t="s">
        <v>166</v>
      </c>
      <c r="BE15" s="14"/>
      <c r="BF15" s="15"/>
    </row>
    <row r="16" spans="1:73" ht="179.4" x14ac:dyDescent="0.3">
      <c r="A16" s="8" t="s">
        <v>167</v>
      </c>
      <c r="B16" s="9"/>
      <c r="C16" s="9"/>
      <c r="D16" s="9"/>
      <c r="E16" s="9">
        <v>1</v>
      </c>
      <c r="F16" s="9"/>
      <c r="G16" s="9"/>
      <c r="H16" s="9" t="s">
        <v>127</v>
      </c>
      <c r="I16" s="9">
        <v>1</v>
      </c>
      <c r="J16" s="9"/>
      <c r="K16" s="9" t="s">
        <v>127</v>
      </c>
      <c r="L16" s="9" t="s">
        <v>127</v>
      </c>
      <c r="M16" s="9">
        <v>1</v>
      </c>
      <c r="N16" s="9"/>
      <c r="O16" s="9" t="s">
        <v>127</v>
      </c>
      <c r="P16" s="9" t="s">
        <v>127</v>
      </c>
      <c r="Q16" s="9">
        <v>1</v>
      </c>
      <c r="R16" s="9"/>
      <c r="S16" s="9"/>
      <c r="T16" s="9"/>
      <c r="U16" s="9">
        <v>1</v>
      </c>
      <c r="V16" s="9"/>
      <c r="W16" s="9"/>
      <c r="X16" s="9" t="s">
        <v>127</v>
      </c>
      <c r="Y16" s="9">
        <v>1</v>
      </c>
      <c r="Z16" s="9"/>
      <c r="AA16" s="9" t="s">
        <v>127</v>
      </c>
      <c r="AB16" s="9" t="s">
        <v>127</v>
      </c>
      <c r="AC16" s="9">
        <v>1</v>
      </c>
      <c r="AD16" s="9"/>
      <c r="AE16" s="9" t="s">
        <v>127</v>
      </c>
      <c r="AF16" s="9" t="s">
        <v>127</v>
      </c>
      <c r="AG16" s="9">
        <v>1</v>
      </c>
      <c r="AH16" s="13" t="s">
        <v>163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168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169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170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169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171</v>
      </c>
      <c r="B19" s="9"/>
      <c r="C19" s="9"/>
      <c r="D19" s="9"/>
      <c r="E19" s="9"/>
      <c r="F19" s="9"/>
      <c r="G19" s="9"/>
      <c r="H19" s="9"/>
      <c r="I19" s="9" t="s">
        <v>127</v>
      </c>
      <c r="J19" s="9"/>
      <c r="K19" s="9"/>
      <c r="L19" s="9"/>
      <c r="M19" s="9" t="s">
        <v>127</v>
      </c>
      <c r="N19" s="9"/>
      <c r="O19" s="9"/>
      <c r="P19" s="9"/>
      <c r="Q19" s="9"/>
      <c r="R19" s="9"/>
      <c r="S19" s="9"/>
      <c r="T19" s="9"/>
      <c r="U19" s="9"/>
      <c r="V19" s="9"/>
      <c r="W19" s="9"/>
      <c r="X19" s="9"/>
      <c r="Y19" s="9" t="s">
        <v>127</v>
      </c>
      <c r="Z19" s="9"/>
      <c r="AA19" s="9"/>
      <c r="AB19" s="9"/>
      <c r="AC19" s="9" t="s">
        <v>127</v>
      </c>
      <c r="AD19" s="9"/>
      <c r="AE19" s="9"/>
      <c r="AF19" s="9"/>
      <c r="AG19" s="9"/>
      <c r="AH19" s="13" t="s">
        <v>172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173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169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127</v>
      </c>
      <c r="B21" s="375" t="s">
        <v>127</v>
      </c>
      <c r="C21" s="375"/>
      <c r="D21" s="375"/>
      <c r="E21" s="375"/>
      <c r="F21" s="375"/>
      <c r="G21" s="375"/>
      <c r="H21" s="375"/>
      <c r="I21" s="375"/>
      <c r="J21" s="375"/>
      <c r="K21" s="375"/>
      <c r="L21" s="375"/>
      <c r="M21" s="375"/>
      <c r="N21" s="375"/>
      <c r="O21" s="375"/>
      <c r="P21" s="375"/>
      <c r="Q21" s="375"/>
      <c r="R21" s="375" t="s">
        <v>127</v>
      </c>
      <c r="S21" s="375"/>
      <c r="T21" s="375"/>
      <c r="U21" s="375"/>
      <c r="V21" s="375"/>
      <c r="W21" s="375"/>
      <c r="X21" s="375"/>
      <c r="Y21" s="375"/>
      <c r="Z21" s="375"/>
      <c r="AA21" s="375"/>
      <c r="AB21" s="375"/>
      <c r="AC21" s="375"/>
      <c r="AD21" s="375"/>
      <c r="AE21" s="375"/>
      <c r="AF21" s="375"/>
      <c r="AG21" s="375"/>
      <c r="AH21" s="19" t="s">
        <v>174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6"/>
      <c r="C22" s="376"/>
      <c r="D22" s="376"/>
      <c r="E22" s="376"/>
      <c r="F22" s="376"/>
      <c r="G22" s="376"/>
      <c r="H22" s="376"/>
      <c r="I22" s="376"/>
      <c r="J22" s="376"/>
      <c r="K22" s="376"/>
      <c r="L22" s="376"/>
      <c r="M22" s="376"/>
      <c r="N22" s="376"/>
      <c r="O22" s="376"/>
      <c r="P22" s="376"/>
      <c r="Q22" s="376"/>
      <c r="R22" s="376"/>
      <c r="S22" s="376"/>
      <c r="T22" s="376"/>
      <c r="U22" s="376"/>
      <c r="V22" s="376"/>
      <c r="W22" s="376"/>
      <c r="X22" s="376"/>
      <c r="Y22" s="376"/>
      <c r="Z22" s="376"/>
      <c r="AA22" s="376"/>
      <c r="AB22" s="376"/>
      <c r="AC22" s="376"/>
      <c r="AD22" s="376"/>
      <c r="AE22" s="376"/>
      <c r="AF22" s="376"/>
      <c r="AG22" s="376"/>
      <c r="AH22" s="19" t="s">
        <v>132</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127</v>
      </c>
      <c r="AI23" s="25" t="s">
        <v>175</v>
      </c>
      <c r="AJ23" s="25" t="s">
        <v>175</v>
      </c>
      <c r="AK23" s="25" t="s">
        <v>175</v>
      </c>
      <c r="AL23" s="25" t="s">
        <v>175</v>
      </c>
      <c r="AM23" s="25" t="s">
        <v>175</v>
      </c>
      <c r="AN23" s="25" t="s">
        <v>175</v>
      </c>
      <c r="AO23" s="25" t="s">
        <v>175</v>
      </c>
      <c r="AP23" s="25" t="s">
        <v>175</v>
      </c>
      <c r="AQ23" s="25" t="s">
        <v>175</v>
      </c>
      <c r="AR23" s="25" t="s">
        <v>175</v>
      </c>
      <c r="AS23" s="25" t="s">
        <v>175</v>
      </c>
      <c r="AT23" s="25" t="s">
        <v>176</v>
      </c>
      <c r="AU23" s="25" t="s">
        <v>176</v>
      </c>
      <c r="AV23" s="25" t="s">
        <v>175</v>
      </c>
      <c r="AW23" s="25" t="s">
        <v>175</v>
      </c>
      <c r="AX23" s="25" t="s">
        <v>175</v>
      </c>
      <c r="AY23" s="25" t="s">
        <v>175</v>
      </c>
      <c r="AZ23" s="25" t="s">
        <v>175</v>
      </c>
      <c r="BA23" s="25" t="s">
        <v>175</v>
      </c>
      <c r="BB23" s="25" t="s">
        <v>175</v>
      </c>
      <c r="BC23" s="25" t="s">
        <v>175</v>
      </c>
      <c r="BD23" s="25" t="s">
        <v>175</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72"/>
      <c r="B27" s="372"/>
      <c r="C27" s="372"/>
      <c r="D27" s="372"/>
      <c r="E27" s="372"/>
      <c r="F27" s="372"/>
      <c r="G27" s="372"/>
      <c r="H27" s="37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73" t="s">
        <v>177</v>
      </c>
      <c r="B28" s="373"/>
      <c r="C28" s="373"/>
      <c r="D28" s="373"/>
      <c r="E28" s="373"/>
      <c r="F28" s="373"/>
      <c r="G28" s="373"/>
      <c r="H28" s="373"/>
      <c r="R28" s="374" t="s">
        <v>178</v>
      </c>
      <c r="S28" s="374"/>
      <c r="T28" s="374"/>
      <c r="U28" s="374"/>
      <c r="V28" s="374"/>
      <c r="W28" s="374"/>
      <c r="X28" s="374"/>
      <c r="Y28" s="37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179</v>
      </c>
      <c r="B1" s="377" t="s">
        <v>180</v>
      </c>
      <c r="C1" s="378"/>
    </row>
    <row r="2" spans="1:3" ht="28.95" customHeight="1" thickBot="1" x14ac:dyDescent="0.35">
      <c r="A2" s="34"/>
      <c r="B2" s="379" t="s">
        <v>181</v>
      </c>
      <c r="C2" s="380"/>
    </row>
    <row r="3" spans="1:3" x14ac:dyDescent="0.3">
      <c r="A3" s="36" t="s">
        <v>179</v>
      </c>
      <c r="B3" s="37" t="s">
        <v>182</v>
      </c>
      <c r="C3" s="38" t="s">
        <v>183</v>
      </c>
    </row>
    <row r="4" spans="1:3" x14ac:dyDescent="0.3">
      <c r="A4" s="39" t="s">
        <v>21</v>
      </c>
      <c r="B4" s="35">
        <v>7750000</v>
      </c>
      <c r="C4" s="40">
        <v>7900000</v>
      </c>
    </row>
    <row r="5" spans="1:3" x14ac:dyDescent="0.3">
      <c r="A5" s="39" t="s">
        <v>22</v>
      </c>
      <c r="B5" s="35">
        <v>6000000</v>
      </c>
      <c r="C5" s="40">
        <v>6145000</v>
      </c>
    </row>
    <row r="6" spans="1:3" x14ac:dyDescent="0.3">
      <c r="A6" s="39" t="s">
        <v>87</v>
      </c>
      <c r="B6" s="35">
        <v>3920000</v>
      </c>
      <c r="C6" s="40">
        <v>4050000</v>
      </c>
    </row>
    <row r="7" spans="1:3" x14ac:dyDescent="0.3">
      <c r="A7" s="39" t="s">
        <v>184</v>
      </c>
      <c r="B7" s="35">
        <v>6000000</v>
      </c>
      <c r="C7" s="40">
        <v>6145000</v>
      </c>
    </row>
    <row r="8" spans="1:3" x14ac:dyDescent="0.3">
      <c r="A8" s="39" t="s">
        <v>185</v>
      </c>
      <c r="B8" s="35">
        <v>3920000</v>
      </c>
      <c r="C8" s="40">
        <v>4050000</v>
      </c>
    </row>
    <row r="9" spans="1:3" x14ac:dyDescent="0.3">
      <c r="A9" s="39" t="s">
        <v>88</v>
      </c>
      <c r="B9" s="35">
        <v>7090000</v>
      </c>
      <c r="C9" s="40">
        <v>7240000</v>
      </c>
    </row>
    <row r="10" spans="1:3" x14ac:dyDescent="0.3">
      <c r="A10" s="39" t="s">
        <v>26</v>
      </c>
      <c r="B10" s="35">
        <v>7090000</v>
      </c>
      <c r="C10" s="40">
        <v>7240000</v>
      </c>
    </row>
    <row r="11" spans="1:3" x14ac:dyDescent="0.3">
      <c r="A11" s="39" t="s">
        <v>25</v>
      </c>
      <c r="B11" s="35">
        <v>7090000</v>
      </c>
      <c r="C11" s="40">
        <v>7240000</v>
      </c>
    </row>
    <row r="12" spans="1:3" x14ac:dyDescent="0.3">
      <c r="A12" s="39" t="s">
        <v>119</v>
      </c>
      <c r="B12" s="35">
        <v>7090000</v>
      </c>
      <c r="C12" s="40">
        <v>7240000</v>
      </c>
    </row>
    <row r="13" spans="1:3" x14ac:dyDescent="0.3">
      <c r="A13" s="39" t="s">
        <v>186</v>
      </c>
      <c r="B13" s="35">
        <v>7090000</v>
      </c>
      <c r="C13" s="40">
        <v>7240000</v>
      </c>
    </row>
    <row r="14" spans="1:3" x14ac:dyDescent="0.3">
      <c r="A14" s="39" t="s">
        <v>89</v>
      </c>
      <c r="B14" s="35">
        <v>7090000</v>
      </c>
      <c r="C14" s="40">
        <v>7240000</v>
      </c>
    </row>
    <row r="15" spans="1:3" x14ac:dyDescent="0.3">
      <c r="A15" s="39" t="s">
        <v>118</v>
      </c>
      <c r="B15" s="35">
        <v>7090000</v>
      </c>
      <c r="C15" s="40">
        <v>7240000</v>
      </c>
    </row>
    <row r="16" spans="1:3" x14ac:dyDescent="0.3">
      <c r="A16" s="39" t="s">
        <v>187</v>
      </c>
      <c r="B16" s="35">
        <v>7090000</v>
      </c>
      <c r="C16" s="40">
        <v>7240000</v>
      </c>
    </row>
    <row r="17" spans="1:3" x14ac:dyDescent="0.3">
      <c r="A17" s="39" t="s">
        <v>188</v>
      </c>
      <c r="B17" s="35">
        <v>6000000</v>
      </c>
      <c r="C17" s="40">
        <v>6145000</v>
      </c>
    </row>
    <row r="18" spans="1:3" x14ac:dyDescent="0.3">
      <c r="A18" s="39" t="s">
        <v>189</v>
      </c>
      <c r="B18" s="35">
        <v>6550000</v>
      </c>
      <c r="C18" s="40">
        <v>6700000</v>
      </c>
    </row>
    <row r="19" spans="1:3" x14ac:dyDescent="0.3">
      <c r="A19" s="39" t="s">
        <v>190</v>
      </c>
      <c r="B19" s="35">
        <v>6550000</v>
      </c>
      <c r="C19" s="40">
        <v>6700000</v>
      </c>
    </row>
    <row r="20" spans="1:3" x14ac:dyDescent="0.3">
      <c r="A20" s="39" t="s">
        <v>191</v>
      </c>
      <c r="B20" s="35">
        <v>4450000</v>
      </c>
      <c r="C20" s="40">
        <v>4600000</v>
      </c>
    </row>
    <row r="21" spans="1:3" x14ac:dyDescent="0.3">
      <c r="A21" s="39" t="s">
        <v>192</v>
      </c>
      <c r="B21" s="35">
        <v>4450000</v>
      </c>
      <c r="C21" s="40">
        <v>4600000</v>
      </c>
    </row>
    <row r="22" spans="1:3" x14ac:dyDescent="0.3">
      <c r="A22" s="39" t="s">
        <v>94</v>
      </c>
      <c r="B22" s="35">
        <v>4450000</v>
      </c>
      <c r="C22" s="40">
        <v>4600000</v>
      </c>
    </row>
    <row r="23" spans="1:3" x14ac:dyDescent="0.3">
      <c r="A23" s="39" t="s">
        <v>96</v>
      </c>
      <c r="B23" s="35">
        <v>4450000</v>
      </c>
      <c r="C23" s="40">
        <v>4600000</v>
      </c>
    </row>
    <row r="24" spans="1:3" ht="22.8" x14ac:dyDescent="0.3">
      <c r="A24" s="39" t="s">
        <v>97</v>
      </c>
      <c r="B24" s="35">
        <v>4450000</v>
      </c>
      <c r="C24" s="40">
        <v>4600000</v>
      </c>
    </row>
    <row r="25" spans="1:3" x14ac:dyDescent="0.3">
      <c r="A25" s="39" t="s">
        <v>193</v>
      </c>
      <c r="B25" s="35">
        <v>4450000</v>
      </c>
      <c r="C25" s="40">
        <v>4600000</v>
      </c>
    </row>
    <row r="26" spans="1:3" x14ac:dyDescent="0.3">
      <c r="A26" s="39" t="s">
        <v>194</v>
      </c>
      <c r="B26" s="35">
        <v>4450000</v>
      </c>
      <c r="C26" s="40">
        <v>4600000</v>
      </c>
    </row>
    <row r="27" spans="1:3" x14ac:dyDescent="0.3">
      <c r="A27" s="39" t="s">
        <v>195</v>
      </c>
      <c r="B27" s="35">
        <v>4450000</v>
      </c>
      <c r="C27" s="40">
        <v>4600000</v>
      </c>
    </row>
    <row r="28" spans="1:3" x14ac:dyDescent="0.3">
      <c r="A28" s="39" t="s">
        <v>196</v>
      </c>
      <c r="B28" s="35">
        <v>4450000</v>
      </c>
      <c r="C28" s="40">
        <v>4600000</v>
      </c>
    </row>
    <row r="29" spans="1:3" x14ac:dyDescent="0.3">
      <c r="A29" s="39" t="s">
        <v>197</v>
      </c>
      <c r="B29" s="35">
        <v>4450000</v>
      </c>
      <c r="C29" s="40">
        <v>4600000</v>
      </c>
    </row>
    <row r="30" spans="1:3" x14ac:dyDescent="0.3">
      <c r="A30" s="39" t="s">
        <v>198</v>
      </c>
      <c r="B30" s="35">
        <v>6000000</v>
      </c>
      <c r="C30" s="40">
        <v>6145000</v>
      </c>
    </row>
    <row r="31" spans="1:3" x14ac:dyDescent="0.3">
      <c r="A31" s="39" t="s">
        <v>101</v>
      </c>
      <c r="B31" s="35">
        <v>2260000</v>
      </c>
      <c r="C31" s="40">
        <v>2290000</v>
      </c>
    </row>
    <row r="32" spans="1:3" x14ac:dyDescent="0.3">
      <c r="A32" s="39" t="s">
        <v>99</v>
      </c>
      <c r="B32" s="35">
        <v>2370000</v>
      </c>
      <c r="C32" s="40">
        <v>2400000</v>
      </c>
    </row>
    <row r="33" spans="1:3" x14ac:dyDescent="0.3">
      <c r="A33" s="39" t="s">
        <v>100</v>
      </c>
      <c r="B33" s="35">
        <v>2370000</v>
      </c>
      <c r="C33" s="40">
        <v>2400000</v>
      </c>
    </row>
    <row r="34" spans="1:3" x14ac:dyDescent="0.3">
      <c r="A34" s="39" t="s">
        <v>199</v>
      </c>
      <c r="B34" s="35">
        <v>2370000</v>
      </c>
      <c r="C34" s="40">
        <v>2400000</v>
      </c>
    </row>
    <row r="35" spans="1:3" x14ac:dyDescent="0.3">
      <c r="A35" s="39" t="s">
        <v>200</v>
      </c>
      <c r="B35" s="35">
        <v>2370000</v>
      </c>
      <c r="C35" s="40">
        <v>2400000</v>
      </c>
    </row>
    <row r="36" spans="1:3" x14ac:dyDescent="0.3">
      <c r="A36" s="39" t="s">
        <v>30</v>
      </c>
      <c r="B36" s="35">
        <v>2260000</v>
      </c>
      <c r="C36" s="40">
        <v>2290000</v>
      </c>
    </row>
    <row r="37" spans="1:3" x14ac:dyDescent="0.3">
      <c r="A37" s="39" t="s">
        <v>103</v>
      </c>
      <c r="B37" s="35">
        <v>1470000</v>
      </c>
      <c r="C37" s="40">
        <v>1520000</v>
      </c>
    </row>
    <row r="38" spans="1:3" x14ac:dyDescent="0.3">
      <c r="A38" s="39" t="s">
        <v>120</v>
      </c>
      <c r="B38" s="35">
        <v>1470000</v>
      </c>
      <c r="C38" s="40">
        <v>1520000</v>
      </c>
    </row>
    <row r="39" spans="1:3" x14ac:dyDescent="0.3">
      <c r="A39" s="39" t="s">
        <v>201</v>
      </c>
      <c r="B39" s="35">
        <v>1240000</v>
      </c>
      <c r="C39" s="40">
        <v>1250000</v>
      </c>
    </row>
    <row r="40" spans="1:3" x14ac:dyDescent="0.3">
      <c r="A40" s="39" t="s">
        <v>202</v>
      </c>
      <c r="B40" s="35">
        <v>1200000</v>
      </c>
      <c r="C40" s="40">
        <v>1210000</v>
      </c>
    </row>
    <row r="41" spans="1:3" x14ac:dyDescent="0.3">
      <c r="A41" s="39" t="s">
        <v>106</v>
      </c>
      <c r="B41" s="35">
        <v>1250000</v>
      </c>
      <c r="C41" s="40">
        <v>1260000</v>
      </c>
    </row>
    <row r="42" spans="1:3" x14ac:dyDescent="0.3">
      <c r="A42" s="39" t="s">
        <v>45</v>
      </c>
      <c r="B42" s="35">
        <v>235000</v>
      </c>
      <c r="C42" s="40">
        <v>250000</v>
      </c>
    </row>
    <row r="43" spans="1:3" ht="57" x14ac:dyDescent="0.3">
      <c r="A43" s="39" t="s">
        <v>203</v>
      </c>
      <c r="B43" s="35">
        <v>4990000</v>
      </c>
      <c r="C43" s="40">
        <v>5145000</v>
      </c>
    </row>
    <row r="44" spans="1:3" ht="57" x14ac:dyDescent="0.3">
      <c r="A44" s="39" t="s">
        <v>204</v>
      </c>
      <c r="B44" s="35">
        <v>5650000</v>
      </c>
      <c r="C44" s="40">
        <v>5770000</v>
      </c>
    </row>
    <row r="45" spans="1:3" ht="34.200000000000003" x14ac:dyDescent="0.3">
      <c r="A45" s="39" t="s">
        <v>205</v>
      </c>
      <c r="B45" s="35">
        <v>805000</v>
      </c>
      <c r="C45" s="40">
        <v>830000</v>
      </c>
    </row>
    <row r="46" spans="1:3" ht="45.6" x14ac:dyDescent="0.3">
      <c r="A46" s="39" t="s">
        <v>206</v>
      </c>
      <c r="B46" s="35">
        <v>4990000</v>
      </c>
      <c r="C46" s="40">
        <v>5145000</v>
      </c>
    </row>
    <row r="47" spans="1:3" x14ac:dyDescent="0.3">
      <c r="A47" s="39" t="s">
        <v>207</v>
      </c>
      <c r="B47" s="35">
        <v>2440000</v>
      </c>
      <c r="C47" s="40">
        <v>2550000</v>
      </c>
    </row>
    <row r="48" spans="1:3" ht="22.8" x14ac:dyDescent="0.3">
      <c r="A48" s="39" t="s">
        <v>208</v>
      </c>
      <c r="B48" s="35">
        <v>6570000</v>
      </c>
      <c r="C48" s="40">
        <v>6690000</v>
      </c>
    </row>
    <row r="49" spans="1:3" ht="34.200000000000003" x14ac:dyDescent="0.3">
      <c r="A49" s="39" t="s">
        <v>209</v>
      </c>
      <c r="B49" s="35">
        <v>2440000</v>
      </c>
      <c r="C49" s="40">
        <v>2550000</v>
      </c>
    </row>
    <row r="50" spans="1:3" ht="22.8" x14ac:dyDescent="0.3">
      <c r="A50" s="39" t="s">
        <v>210</v>
      </c>
      <c r="B50" s="35">
        <v>595000</v>
      </c>
      <c r="C50" s="40">
        <v>610000</v>
      </c>
    </row>
    <row r="51" spans="1:3" ht="22.8" x14ac:dyDescent="0.3">
      <c r="A51" s="39" t="s">
        <v>211</v>
      </c>
      <c r="B51" s="35">
        <v>1800000</v>
      </c>
      <c r="C51" s="40">
        <v>1950000</v>
      </c>
    </row>
    <row r="52" spans="1:3" ht="22.8" x14ac:dyDescent="0.3">
      <c r="A52" s="39" t="s">
        <v>212</v>
      </c>
      <c r="B52" s="35">
        <v>2340000</v>
      </c>
      <c r="C52" s="40">
        <v>2490000</v>
      </c>
    </row>
    <row r="53" spans="1:3" ht="34.200000000000003" x14ac:dyDescent="0.3">
      <c r="A53" s="39" t="s">
        <v>213</v>
      </c>
      <c r="B53" s="35">
        <v>905000</v>
      </c>
      <c r="C53" s="40">
        <v>980000</v>
      </c>
    </row>
    <row r="54" spans="1:3" ht="23.4" thickBot="1" x14ac:dyDescent="0.35">
      <c r="A54" s="41" t="s">
        <v>214</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 1</vt:lpstr>
      <vt:lpstr>Presupuesto Oficial</vt:lpstr>
      <vt:lpstr>Presupuesto Oficial V GUIA</vt:lpstr>
      <vt:lpstr>PLAN DE CARGAS</vt:lpstr>
      <vt:lpstr>Cronograma y plan de cargas</vt:lpstr>
      <vt:lpstr>Hoja2</vt:lpstr>
      <vt:lpstr>'Formulario No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2026-04-20T16:22:40Z</dcterms:modified>
  <cp:category/>
  <cp:contentStatus/>
</cp:coreProperties>
</file>